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7.xml" ContentType="application/vnd.openxmlformats-officedocument.spreadsheetml.table+xml"/>
  <Override PartName="/xl/drawings/drawing3.xml" ContentType="application/vnd.openxmlformats-officedocument.drawing+xml"/>
  <Override PartName="/xl/tables/table8.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9.xml" ContentType="application/vnd.openxmlformats-officedocument.spreadsheetml.table+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tables/table10.xml" ContentType="application/vnd.openxmlformats-officedocument.spreadsheetml.table+xml"/>
  <Override PartName="/xl/slicers/slicer1.xml" ContentType="application/vnd.ms-excel.slicer+xml"/>
  <Override PartName="/xl/drawings/drawing8.xml" ContentType="application/vnd.openxmlformats-officedocument.drawing+xml"/>
  <Override PartName="/xl/pivotTables/pivotTable2.xml" ContentType="application/vnd.openxmlformats-officedocument.spreadsheetml.pivotTable+xml"/>
  <Override PartName="/xl/drawings/drawing9.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0.xml" ContentType="application/vnd.openxmlformats-officedocument.drawing+xml"/>
  <Override PartName="/xl/slicers/slicer3.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tables/table11.xml" ContentType="application/vnd.openxmlformats-officedocument.spreadsheetml.table+xml"/>
  <Override PartName="/xl/slicers/slicer4.xml" ContentType="application/vnd.ms-excel.slicer+xml"/>
  <Override PartName="/xl/drawings/drawing12.xml" ContentType="application/vnd.openxmlformats-officedocument.drawing+xml"/>
  <Override PartName="/xl/tables/table12.xml" ContentType="application/vnd.openxmlformats-officedocument.spreadsheetml.table+xml"/>
  <Override PartName="/xl/slicers/slicer5.xml" ContentType="application/vnd.ms-excel.slicer+xml"/>
  <Override PartName="/xl/pivotTables/pivotTable5.xml" ContentType="application/vnd.openxmlformats-officedocument.spreadsheetml.pivotTable+xml"/>
  <Override PartName="/xl/drawings/drawing13.xml" ContentType="application/vnd.openxmlformats-officedocument.drawing+xml"/>
  <Override PartName="/xl/slicers/slicer6.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4.xml" ContentType="application/vnd.openxmlformats-officedocument.drawing+xml"/>
  <Override PartName="/xl/tables/table13.xml" ContentType="application/vnd.openxmlformats-officedocument.spreadsheetml.table+xml"/>
  <Override PartName="/xl/comments2.xml" ContentType="application/vnd.openxmlformats-officedocument.spreadsheetml.comments+xml"/>
  <Override PartName="/xl/drawings/drawing15.xml" ContentType="application/vnd.openxmlformats-officedocument.drawing+xml"/>
  <Override PartName="/xl/tables/table14.xml" ContentType="application/vnd.openxmlformats-officedocument.spreadsheetml.table+xml"/>
  <Override PartName="/xl/comments3.xml" ContentType="application/vnd.openxmlformats-officedocument.spreadsheetml.comments+xml"/>
  <Override PartName="/xl/pivotTables/pivotTable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C:\Users\angel\Documents\Iconos\"/>
    </mc:Choice>
  </mc:AlternateContent>
  <xr:revisionPtr revIDLastSave="0" documentId="13_ncr:1_{75107140-D8FE-46FD-88EE-2312584E8C3D}" xr6:coauthVersionLast="46" xr6:coauthVersionMax="46" xr10:uidLastSave="{00000000-0000-0000-0000-000000000000}"/>
  <bookViews>
    <workbookView xWindow="-120" yWindow="-120" windowWidth="20730" windowHeight="11310" activeTab="3" xr2:uid="{00000000-000D-0000-FFFF-FFFF00000000}"/>
  </bookViews>
  <sheets>
    <sheet name="Menu" sheetId="1" r:id="rId1"/>
    <sheet name="Hoja2" sheetId="22" state="hidden" r:id="rId2"/>
    <sheet name="Registros" sheetId="2" state="hidden" r:id="rId3"/>
    <sheet name="Orden" sheetId="3" r:id="rId4"/>
    <sheet name="Datos" sheetId="4" state="hidden" r:id="rId5"/>
    <sheet name="Calidad" sheetId="5" state="hidden" r:id="rId6"/>
    <sheet name="RegCalidad" sheetId="12" state="hidden" r:id="rId7"/>
    <sheet name="Formulas" sheetId="6" state="hidden" r:id="rId8"/>
    <sheet name="MatPrima" sheetId="7" state="hidden" r:id="rId9"/>
    <sheet name="Fotos" sheetId="14" state="hidden" r:id="rId10"/>
    <sheet name="Productos" sheetId="15" state="hidden" r:id="rId11"/>
    <sheet name="Resumen-Produccion" sheetId="16" state="hidden" r:id="rId12"/>
    <sheet name="InventarioPro" sheetId="20" state="hidden" r:id="rId13"/>
    <sheet name="Ent-Sal-Pro" sheetId="21" state="hidden" r:id="rId14"/>
    <sheet name="Exist-Prod" sheetId="23" state="hidden" r:id="rId15"/>
    <sheet name="Hoja1" sheetId="19" state="hidden" r:id="rId16"/>
    <sheet name="Proveedores" sheetId="18" state="hidden" r:id="rId17"/>
    <sheet name="Resumen_Calidad" sheetId="17" state="hidden" r:id="rId18"/>
  </sheets>
  <externalReferences>
    <externalReference r:id="rId19"/>
    <externalReference r:id="rId20"/>
  </externalReferences>
  <definedNames>
    <definedName name="_xlnm.Print_Area" localSheetId="3">Orden!$B$2:$E$13</definedName>
    <definedName name="_xlnm.Print_Area" localSheetId="2">Registros!$A$1:$G$94</definedName>
    <definedName name="_xlnm.Print_Area" localSheetId="11">'Resumen-Produccion'!$A$1:$Q$22</definedName>
    <definedName name="GrupoAlmuerzo">"15 Imagen,18 Imagen,21 Imagen,26 Imagen,27 Imagen,33 Imagen"</definedName>
    <definedName name="GrupoBroaster">"GrupoCategoria2"</definedName>
    <definedName name="Gruposelector">"formaCancelar,Selector"</definedName>
    <definedName name="Nombre_empresa">Hoja1!$B$1</definedName>
    <definedName name="SegmentaciónDeDatos_Ent_Sal">#N/A</definedName>
    <definedName name="SegmentaciónDeDatos_Existencia">#N/A</definedName>
    <definedName name="SegmentaciónDeDatos_FECHA">#N/A</definedName>
    <definedName name="SegmentaciónDeDatos_Materia_Prima">#N/A</definedName>
    <definedName name="SegmentaciónDeDatos_Producto">#N/A</definedName>
    <definedName name="SegmentaciónDeDatos_Producto1">#N/A</definedName>
    <definedName name="SegmentaciónDeDatos_Producto2">#N/A</definedName>
    <definedName name="SegmentaciónDeDatos_Selector">#N/A</definedName>
    <definedName name="SegmentaciónDeDatos_STATUS">#N/A</definedName>
    <definedName name="TABLAPRUEBA">#REF!</definedName>
    <definedName name="TablaRegistros">Registros!$A$1:$F$32</definedName>
  </definedNames>
  <calcPr calcId="181029"/>
  <pivotCaches>
    <pivotCache cacheId="1" r:id="rId21"/>
    <pivotCache cacheId="2" r:id="rId22"/>
    <pivotCache cacheId="3" r:id="rId23"/>
    <pivotCache cacheId="4" r:id="rId24"/>
    <pivotCache cacheId="5" r:id="rId25"/>
  </pivotCaches>
  <extLst>
    <ext xmlns:x14="http://schemas.microsoft.com/office/spreadsheetml/2009/9/main" uri="{BBE1A952-AA13-448e-AADC-164F8A28A991}">
      <x14:slicerCaches>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4:slicerCache r:id="rId33"/>
        <x14:slicerCache r:id="rId34"/>
      </x15:slicerCaches>
    </ext>
  </extLst>
</workbook>
</file>

<file path=xl/calcChain.xml><?xml version="1.0" encoding="utf-8"?>
<calcChain xmlns="http://schemas.openxmlformats.org/spreadsheetml/2006/main">
  <c r="O1" i="23" l="1"/>
  <c r="E31" i="21"/>
  <c r="F31" i="21"/>
  <c r="I4" i="21"/>
  <c r="E30" i="21"/>
  <c r="A6" i="5"/>
  <c r="E29" i="21"/>
  <c r="E28" i="21"/>
  <c r="F28" i="21"/>
  <c r="E27" i="21"/>
  <c r="E26" i="21"/>
  <c r="E12" i="21"/>
  <c r="E6" i="21"/>
  <c r="F6" i="21"/>
  <c r="G7" i="20"/>
  <c r="G7" i="21" s="1"/>
  <c r="E25" i="21"/>
  <c r="F25" i="21"/>
  <c r="E8" i="21"/>
  <c r="F8" i="21"/>
  <c r="E9" i="21"/>
  <c r="F9" i="21"/>
  <c r="E10" i="21"/>
  <c r="F10" i="21"/>
  <c r="E11" i="21"/>
  <c r="F11" i="21"/>
  <c r="F12" i="21"/>
  <c r="E13" i="21"/>
  <c r="F13" i="21"/>
  <c r="E14" i="21"/>
  <c r="F14" i="21"/>
  <c r="E15" i="21"/>
  <c r="E16" i="21"/>
  <c r="E17" i="21"/>
  <c r="E18" i="21"/>
  <c r="E19" i="21"/>
  <c r="F19" i="21"/>
  <c r="E20" i="21"/>
  <c r="F20" i="21"/>
  <c r="E21" i="21"/>
  <c r="F21" i="21"/>
  <c r="E22" i="21"/>
  <c r="E23" i="21"/>
  <c r="E24" i="21"/>
  <c r="E7" i="21"/>
  <c r="F7" i="21"/>
  <c r="G8" i="20"/>
  <c r="G8" i="21" s="1"/>
  <c r="G9" i="20"/>
  <c r="G22" i="21" s="1"/>
  <c r="G10" i="20"/>
  <c r="G10" i="21" s="1"/>
  <c r="G11" i="20"/>
  <c r="G16" i="21" s="1"/>
  <c r="G12" i="20"/>
  <c r="G12" i="21" s="1"/>
  <c r="G13" i="20"/>
  <c r="F13" i="20" s="1"/>
  <c r="G14" i="20"/>
  <c r="G14" i="21" s="1"/>
  <c r="B25" i="19"/>
  <c r="E23" i="19"/>
  <c r="C23" i="19"/>
  <c r="E22" i="19"/>
  <c r="C22" i="19"/>
  <c r="E21" i="19"/>
  <c r="C21" i="19"/>
  <c r="E20" i="19"/>
  <c r="C20" i="19"/>
  <c r="E19" i="19"/>
  <c r="C19" i="19"/>
  <c r="E18" i="19"/>
  <c r="C18" i="19"/>
  <c r="E17" i="19"/>
  <c r="C17" i="19"/>
  <c r="E16" i="19"/>
  <c r="C16" i="19"/>
  <c r="E15" i="19"/>
  <c r="C15" i="19"/>
  <c r="E14" i="19"/>
  <c r="C14" i="19"/>
  <c r="E13" i="19"/>
  <c r="E24" i="19" s="1"/>
  <c r="B11" i="19"/>
  <c r="B10" i="19"/>
  <c r="B9" i="19"/>
  <c r="B8" i="19"/>
  <c r="E3" i="19"/>
  <c r="G31" i="21" l="1"/>
  <c r="G30" i="21"/>
  <c r="G29" i="21"/>
  <c r="G28" i="21"/>
  <c r="G27" i="21"/>
  <c r="G26" i="21"/>
  <c r="G6" i="21"/>
  <c r="G17" i="21"/>
  <c r="G20" i="21"/>
  <c r="G23" i="21"/>
  <c r="G15" i="21"/>
  <c r="G21" i="21"/>
  <c r="G25" i="21"/>
  <c r="G19" i="21"/>
  <c r="G13" i="21"/>
  <c r="G11" i="21"/>
  <c r="G9" i="21"/>
  <c r="G24" i="21"/>
  <c r="G18" i="21"/>
  <c r="I14" i="20"/>
  <c r="I12" i="20"/>
  <c r="I10" i="20"/>
  <c r="I8" i="20"/>
  <c r="I13" i="20"/>
  <c r="I11" i="20"/>
  <c r="I9" i="20"/>
  <c r="I7" i="20"/>
  <c r="F14" i="20"/>
  <c r="F12" i="20"/>
  <c r="F10" i="20"/>
  <c r="F8" i="20"/>
  <c r="F11" i="20"/>
  <c r="F9" i="20"/>
  <c r="F7" i="20"/>
  <c r="E4" i="19"/>
  <c r="J14" i="20" l="1"/>
  <c r="A6" i="3"/>
  <c r="G7" i="4" l="1"/>
  <c r="G8" i="4"/>
  <c r="G9" i="4"/>
  <c r="H7" i="4"/>
  <c r="H8" i="4"/>
  <c r="H9" i="4"/>
  <c r="G88" i="6"/>
  <c r="G89" i="6"/>
  <c r="G90" i="6"/>
  <c r="G91" i="6"/>
  <c r="G87" i="6"/>
  <c r="L92" i="6"/>
  <c r="O92" i="6" s="1"/>
  <c r="D92" i="6"/>
  <c r="G92" i="6" s="1"/>
  <c r="O67" i="6"/>
  <c r="O63" i="6"/>
  <c r="O64" i="6"/>
  <c r="O65" i="6"/>
  <c r="O66" i="6"/>
  <c r="O62" i="6"/>
  <c r="G63" i="6"/>
  <c r="G64" i="6"/>
  <c r="G65" i="6"/>
  <c r="G66" i="6"/>
  <c r="G67" i="6"/>
  <c r="G62" i="6"/>
  <c r="N92" i="6"/>
  <c r="O91" i="6"/>
  <c r="N91" i="6"/>
  <c r="O90" i="6"/>
  <c r="N90" i="6"/>
  <c r="O89" i="6"/>
  <c r="N89" i="6"/>
  <c r="O88" i="6"/>
  <c r="N88" i="6"/>
  <c r="O87" i="6"/>
  <c r="N87" i="6"/>
  <c r="N102" i="6" s="1"/>
  <c r="F91" i="6"/>
  <c r="F90" i="6"/>
  <c r="F89" i="6"/>
  <c r="F88" i="6"/>
  <c r="F87" i="6"/>
  <c r="N67" i="6"/>
  <c r="N66" i="6"/>
  <c r="N65" i="6"/>
  <c r="N64" i="6"/>
  <c r="N63" i="6"/>
  <c r="N62" i="6"/>
  <c r="F67" i="6"/>
  <c r="F66" i="6"/>
  <c r="F65" i="6"/>
  <c r="F64" i="6"/>
  <c r="F63" i="6"/>
  <c r="F62" i="6"/>
  <c r="O39" i="6"/>
  <c r="O40" i="6"/>
  <c r="O41" i="6"/>
  <c r="O42" i="6"/>
  <c r="O43" i="6"/>
  <c r="O38" i="6"/>
  <c r="G39" i="6"/>
  <c r="G40" i="6"/>
  <c r="G41" i="6"/>
  <c r="G42" i="6"/>
  <c r="G43" i="6"/>
  <c r="G44" i="6"/>
  <c r="G45" i="6"/>
  <c r="G46" i="6"/>
  <c r="G47" i="6"/>
  <c r="G48" i="6"/>
  <c r="G49" i="6"/>
  <c r="G50" i="6"/>
  <c r="G38" i="6"/>
  <c r="F50" i="6"/>
  <c r="O16" i="6"/>
  <c r="O17" i="6"/>
  <c r="O18" i="6"/>
  <c r="O19" i="6"/>
  <c r="O20" i="6"/>
  <c r="O21" i="6"/>
  <c r="O22" i="6"/>
  <c r="O23" i="6"/>
  <c r="O24" i="6"/>
  <c r="O25" i="6"/>
  <c r="O26" i="6"/>
  <c r="O27" i="6"/>
  <c r="O15" i="6"/>
  <c r="G16" i="6"/>
  <c r="G17" i="6"/>
  <c r="G18" i="6"/>
  <c r="G19" i="6"/>
  <c r="G20" i="6"/>
  <c r="G21" i="6"/>
  <c r="G22" i="6"/>
  <c r="G23" i="6"/>
  <c r="G24" i="6"/>
  <c r="G25" i="6"/>
  <c r="G26" i="6"/>
  <c r="G27" i="6"/>
  <c r="G15" i="6"/>
  <c r="N16" i="6"/>
  <c r="N17" i="6"/>
  <c r="N18" i="6"/>
  <c r="N19" i="6"/>
  <c r="N20" i="6"/>
  <c r="N21" i="6"/>
  <c r="N22" i="6"/>
  <c r="N23" i="6"/>
  <c r="N24" i="6"/>
  <c r="N25" i="6"/>
  <c r="N26" i="6"/>
  <c r="N27" i="6"/>
  <c r="N15" i="6"/>
  <c r="F77" i="6" l="1"/>
  <c r="N77" i="6"/>
  <c r="F92" i="6"/>
  <c r="F102" i="6" s="1"/>
  <c r="H2" i="4" l="1"/>
  <c r="H3" i="4"/>
  <c r="H4" i="4"/>
  <c r="H5" i="4"/>
  <c r="H6" i="4"/>
  <c r="G2" i="4"/>
  <c r="G3" i="4"/>
  <c r="G4" i="4"/>
  <c r="G5" i="4"/>
  <c r="G6" i="4"/>
  <c r="B25" i="4"/>
  <c r="J1" i="4" l="1"/>
  <c r="E25" i="7"/>
  <c r="E24" i="7"/>
  <c r="E22" i="7"/>
  <c r="E21" i="7"/>
  <c r="E20" i="7"/>
  <c r="E19" i="7"/>
  <c r="E18" i="7"/>
  <c r="E17" i="7"/>
  <c r="E16" i="7"/>
  <c r="E15" i="7"/>
  <c r="E13" i="7"/>
  <c r="E12" i="7"/>
  <c r="E11" i="7"/>
  <c r="E10" i="7"/>
  <c r="G52" i="6"/>
  <c r="N43" i="6"/>
  <c r="N42" i="6"/>
  <c r="N41" i="6"/>
  <c r="N40" i="6"/>
  <c r="N39" i="6"/>
  <c r="N38" i="6"/>
  <c r="D51" i="6"/>
  <c r="G51" i="6" s="1"/>
  <c r="F49" i="6"/>
  <c r="F48" i="6"/>
  <c r="F47" i="6"/>
  <c r="F46" i="6"/>
  <c r="F45" i="6"/>
  <c r="F44" i="6"/>
  <c r="E43" i="6"/>
  <c r="F43" i="6" s="1"/>
  <c r="F42" i="6"/>
  <c r="F41" i="6"/>
  <c r="F40" i="6"/>
  <c r="F39" i="6"/>
  <c r="F38" i="6"/>
  <c r="M28" i="6"/>
  <c r="L28" i="6"/>
  <c r="O28" i="6" s="1"/>
  <c r="O29" i="6"/>
  <c r="D28" i="6"/>
  <c r="G28" i="6" s="1"/>
  <c r="F26" i="6"/>
  <c r="F25" i="6"/>
  <c r="F24" i="6"/>
  <c r="F23" i="6"/>
  <c r="F22" i="6"/>
  <c r="F21" i="6"/>
  <c r="F20" i="6"/>
  <c r="F19" i="6"/>
  <c r="F18" i="6"/>
  <c r="F17" i="6"/>
  <c r="F16" i="6"/>
  <c r="F15" i="6"/>
  <c r="F51" i="6" l="1"/>
  <c r="N28" i="6"/>
  <c r="N30" i="6" s="1"/>
  <c r="D29" i="6"/>
  <c r="F28" i="6"/>
  <c r="F30" i="6" s="1"/>
  <c r="F53" i="6"/>
  <c r="N5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 Joaquin Ibañez HIdalgo</author>
  </authors>
  <commentList>
    <comment ref="D109" authorId="0" shapeId="0" xr:uid="{4BA4F1D9-3DCE-4E86-B0B4-8C383D281B02}">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Sergio Alejandro Campos</author>
  </authors>
  <commentList>
    <comment ref="E2" authorId="0" shapeId="0" xr:uid="{5AA859FA-7A9A-4C08-99DB-A78BCC9FF927}">
      <text>
        <r>
          <rPr>
            <b/>
            <sz val="9"/>
            <color indexed="81"/>
            <rFont val="Tahoma"/>
            <family val="2"/>
          </rPr>
          <t>Sergio Alejandro Campos:</t>
        </r>
        <r>
          <rPr>
            <sz val="9"/>
            <color indexed="81"/>
            <rFont val="Tahoma"/>
            <family val="2"/>
          </rPr>
          <t xml:space="preserve">
Al dar clic en Guardar, los datos de la factura se guardarán en la hoja Detalle de facturas.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Angel Joaquin Ibañez HIdalgo</author>
  </authors>
  <commentList>
    <comment ref="B5" authorId="0" shapeId="0" xr:uid="{40BCB47A-2039-452A-BCC5-06D048855E3B}">
      <text>
        <r>
          <rPr>
            <b/>
            <sz val="9"/>
            <color indexed="81"/>
            <rFont val="Tahoma"/>
            <family val="2"/>
          </rPr>
          <t>Angel Joaquin Ibañez HIdalgo:</t>
        </r>
        <r>
          <rPr>
            <sz val="9"/>
            <color indexed="81"/>
            <rFont val="Tahoma"/>
            <family val="2"/>
          </rPr>
          <t xml:space="preserve">
Esta es la tabla de entrada de proveedores</t>
        </r>
      </text>
    </comment>
    <comment ref="I6" authorId="0" shapeId="0" xr:uid="{D56C982C-42B7-411D-81E2-6446A23150BF}">
      <text>
        <r>
          <rPr>
            <b/>
            <sz val="9"/>
            <color indexed="81"/>
            <rFont val="Tahoma"/>
            <family val="2"/>
          </rPr>
          <t>Angel Joaquin Ibañez HIdalgo:</t>
        </r>
        <r>
          <rPr>
            <sz val="9"/>
            <color indexed="81"/>
            <rFont val="Tahoma"/>
            <family val="2"/>
          </rPr>
          <t xml:space="preserve">
</t>
        </r>
      </text>
    </comment>
  </commentList>
</comments>
</file>

<file path=xl/sharedStrings.xml><?xml version="1.0" encoding="utf-8"?>
<sst xmlns="http://schemas.openxmlformats.org/spreadsheetml/2006/main" count="831" uniqueCount="284">
  <si>
    <t>Facturar</t>
  </si>
  <si>
    <t>CANTIDAD</t>
  </si>
  <si>
    <t>FECHA</t>
  </si>
  <si>
    <t>Produción</t>
  </si>
  <si>
    <t>Registros</t>
  </si>
  <si>
    <t>Producto</t>
  </si>
  <si>
    <t>Cantidad</t>
  </si>
  <si>
    <t>Lavaplatos Liquido</t>
  </si>
  <si>
    <t>Lavaplatos en Crema</t>
  </si>
  <si>
    <t>Desinfectante Herbal</t>
  </si>
  <si>
    <t>Detergente de Ropa</t>
  </si>
  <si>
    <t>Codigo</t>
  </si>
  <si>
    <t>Orden de produccion</t>
  </si>
  <si>
    <t>N° Lote</t>
  </si>
  <si>
    <t>Be_LL_224</t>
  </si>
  <si>
    <t>Be_LL_225</t>
  </si>
  <si>
    <t>Be_LL_228</t>
  </si>
  <si>
    <t>Be_LL_229</t>
  </si>
  <si>
    <t>Be_LL_230</t>
  </si>
  <si>
    <t>Be_LL_231</t>
  </si>
  <si>
    <t>LL-223-06</t>
  </si>
  <si>
    <t>LL-223-10</t>
  </si>
  <si>
    <t>LL-223-11</t>
  </si>
  <si>
    <t>Orden</t>
  </si>
  <si>
    <t>Lote</t>
  </si>
  <si>
    <t>LL-223-02</t>
  </si>
  <si>
    <t xml:space="preserve">Ordenes de </t>
  </si>
  <si>
    <t>Produccion</t>
  </si>
  <si>
    <t xml:space="preserve">Formato </t>
  </si>
  <si>
    <t>PH</t>
  </si>
  <si>
    <t>Viscosidad</t>
  </si>
  <si>
    <t>Densidad</t>
  </si>
  <si>
    <t>Concentracion</t>
  </si>
  <si>
    <t>Apariencia</t>
  </si>
  <si>
    <t>Color</t>
  </si>
  <si>
    <t>Olor</t>
  </si>
  <si>
    <t>DATOS ORGANOLEPTICOS</t>
  </si>
  <si>
    <t>DATOS TECNICOS</t>
  </si>
  <si>
    <t>CONTROL DE CALIDAD</t>
  </si>
  <si>
    <t>CC-25</t>
  </si>
  <si>
    <t>Item</t>
  </si>
  <si>
    <t>Materia Prima</t>
  </si>
  <si>
    <t>%</t>
  </si>
  <si>
    <t>$ x Kg</t>
  </si>
  <si>
    <t>Costo MP</t>
  </si>
  <si>
    <t>Silicato de sodio</t>
  </si>
  <si>
    <t>Texapon 40%</t>
  </si>
  <si>
    <t>soda caustica liq 50%</t>
  </si>
  <si>
    <t>carbonato de calcio</t>
  </si>
  <si>
    <t>Bicarbonato de sodio</t>
  </si>
  <si>
    <t>sulfato de sodio</t>
  </si>
  <si>
    <t>Glicerina</t>
  </si>
  <si>
    <t>Colorante Vegetal</t>
  </si>
  <si>
    <t>Acido Estearico</t>
  </si>
  <si>
    <t>Fragancia</t>
  </si>
  <si>
    <t>Agua</t>
  </si>
  <si>
    <t>Costo Formula</t>
  </si>
  <si>
    <t>/Lt</t>
  </si>
  <si>
    <t>LAVAPLATOS EN CREMA</t>
  </si>
  <si>
    <t>Acido sulfonico 97%</t>
  </si>
  <si>
    <t>Genapol 28%</t>
  </si>
  <si>
    <t>Soda caustica escamas</t>
  </si>
  <si>
    <t>TEA</t>
  </si>
  <si>
    <t>cocoamida</t>
  </si>
  <si>
    <t>glicerina</t>
  </si>
  <si>
    <t>Sal</t>
  </si>
  <si>
    <t>CMC</t>
  </si>
  <si>
    <t>LAVAPLATOS LIQUIDO</t>
  </si>
  <si>
    <t>silicato</t>
  </si>
  <si>
    <t>CMC al 1%</t>
  </si>
  <si>
    <t>DETERGENTE DE ROPA</t>
  </si>
  <si>
    <t>Base det liq (Lavaplatos)</t>
  </si>
  <si>
    <t>Anilina</t>
  </si>
  <si>
    <t>fragancia</t>
  </si>
  <si>
    <t>agua</t>
  </si>
  <si>
    <t>#Item</t>
  </si>
  <si>
    <t>Costo x Kg</t>
  </si>
  <si>
    <t>Unidad</t>
  </si>
  <si>
    <t>Acido Sulfonico Lineal</t>
  </si>
  <si>
    <t>Kg</t>
  </si>
  <si>
    <t>Texapon 70%</t>
  </si>
  <si>
    <t>Trietanolamina 85%</t>
  </si>
  <si>
    <t>Cocoamida</t>
  </si>
  <si>
    <t>CMC alta</t>
  </si>
  <si>
    <t>Acido Acetico</t>
  </si>
  <si>
    <t>Benzoato de sodio</t>
  </si>
  <si>
    <t>Propilenglicol</t>
  </si>
  <si>
    <t>Nonil 10 moles (Arkopal)</t>
  </si>
  <si>
    <t>KG</t>
  </si>
  <si>
    <t>Alcohol Etilico 96%</t>
  </si>
  <si>
    <t>lts</t>
  </si>
  <si>
    <t>Acido Fosforico</t>
  </si>
  <si>
    <t>Carbomero 996</t>
  </si>
  <si>
    <t>Polisorbato (tween)</t>
  </si>
  <si>
    <t>ProBetaina</t>
  </si>
  <si>
    <t>Sulfato de Sodio</t>
  </si>
  <si>
    <t>Amonio Cuaternario</t>
  </si>
  <si>
    <t>Vinagre Blanco</t>
  </si>
  <si>
    <t>Virutas de Jabon</t>
  </si>
  <si>
    <t>Carbonato de Calcio</t>
  </si>
  <si>
    <t>LIMPIADOR MULTIUSO</t>
  </si>
  <si>
    <t>Vinagre</t>
  </si>
  <si>
    <t>Benzoato de Sodio</t>
  </si>
  <si>
    <t>LL-224-01</t>
  </si>
  <si>
    <t>LL-228-10</t>
  </si>
  <si>
    <t>Be-1</t>
  </si>
  <si>
    <t>Be-2</t>
  </si>
  <si>
    <t>Be-3</t>
  </si>
  <si>
    <t>Be-5</t>
  </si>
  <si>
    <t>Be-6</t>
  </si>
  <si>
    <t>Be-7</t>
  </si>
  <si>
    <t>Be-8</t>
  </si>
  <si>
    <t>Funciones</t>
  </si>
  <si>
    <t>Selector</t>
  </si>
  <si>
    <t>Consecutivo</t>
  </si>
  <si>
    <t>Codogo</t>
  </si>
  <si>
    <t>CCalidad</t>
  </si>
  <si>
    <t>Productos</t>
  </si>
  <si>
    <t>Detergente-Base</t>
  </si>
  <si>
    <t>Jabon de Panela</t>
  </si>
  <si>
    <t>DESINFECTANTE</t>
  </si>
  <si>
    <t>SUAVIZANTE DE ROPA</t>
  </si>
  <si>
    <t>CLORO JABONOSO</t>
  </si>
  <si>
    <t>MULTI-BAÑO</t>
  </si>
  <si>
    <t>Nonilfenol 10 moles</t>
  </si>
  <si>
    <t>Amonio cuaternario</t>
  </si>
  <si>
    <t>Alcohol Cetilico</t>
  </si>
  <si>
    <t>Hipoclorito de sodio</t>
  </si>
  <si>
    <t>Genapol 70</t>
  </si>
  <si>
    <t>sal</t>
  </si>
  <si>
    <t>Acido Citrico</t>
  </si>
  <si>
    <t>Nonil 10 moles</t>
  </si>
  <si>
    <t>Cloro Jabonoso</t>
  </si>
  <si>
    <t>Multiuso Desengrasante</t>
  </si>
  <si>
    <t>Suavizante de Ropa</t>
  </si>
  <si>
    <t>Be-4</t>
  </si>
  <si>
    <t>Desplazar</t>
  </si>
  <si>
    <t>la hoja</t>
  </si>
  <si>
    <t>Multi-Cerámica</t>
  </si>
  <si>
    <t>Total general</t>
  </si>
  <si>
    <t>Volumen Vendido</t>
  </si>
  <si>
    <t>MES:</t>
  </si>
  <si>
    <t>LL-223-09</t>
  </si>
  <si>
    <t>1.15</t>
  </si>
  <si>
    <t>Liquido semi viscoso</t>
  </si>
  <si>
    <t>translucido</t>
  </si>
  <si>
    <t>Neutro</t>
  </si>
  <si>
    <t>Liquido viscoso</t>
  </si>
  <si>
    <t>Azul</t>
  </si>
  <si>
    <t>Floral</t>
  </si>
  <si>
    <t>Liquido semi-viscoso</t>
  </si>
  <si>
    <t>Translucido</t>
  </si>
  <si>
    <t>Verde claro</t>
  </si>
  <si>
    <t>Amarilloso</t>
  </si>
  <si>
    <t>Herbal</t>
  </si>
  <si>
    <t>Melon</t>
  </si>
  <si>
    <t>Limon</t>
  </si>
  <si>
    <t>Crema</t>
  </si>
  <si>
    <t>ORDEN:</t>
  </si>
  <si>
    <t>IMPRIMIR PDF ORDENES MES</t>
  </si>
  <si>
    <t>Fecha</t>
  </si>
  <si>
    <t>Etiquetas de fila</t>
  </si>
  <si>
    <t>nov</t>
  </si>
  <si>
    <t>Volumen Producido</t>
  </si>
  <si>
    <t>Suma de PH</t>
  </si>
  <si>
    <t>ene</t>
  </si>
  <si>
    <t>Numero</t>
  </si>
  <si>
    <t>Proveedor</t>
  </si>
  <si>
    <t>Dirección</t>
  </si>
  <si>
    <t>Telefono</t>
  </si>
  <si>
    <t>E-mail</t>
  </si>
  <si>
    <t>Puntaje</t>
  </si>
  <si>
    <t>RUT</t>
  </si>
  <si>
    <t>BeProv-001</t>
  </si>
  <si>
    <t>Proveedor-1</t>
  </si>
  <si>
    <t>dirección 1</t>
  </si>
  <si>
    <t>123456-1</t>
  </si>
  <si>
    <t>prov1@gmail.com</t>
  </si>
  <si>
    <t>BeProv-002</t>
  </si>
  <si>
    <t>Proveedor--2</t>
  </si>
  <si>
    <t>dirección-2</t>
  </si>
  <si>
    <t>23456-2</t>
  </si>
  <si>
    <t>prov-2@gmail.com</t>
  </si>
  <si>
    <t>BeProv-003</t>
  </si>
  <si>
    <t>Proveedor-3</t>
  </si>
  <si>
    <t>direccion-3</t>
  </si>
  <si>
    <t>2453678-1</t>
  </si>
  <si>
    <t>Provedor3@gmail.com</t>
  </si>
  <si>
    <t>Mi Empresa</t>
  </si>
  <si>
    <t>FACTURA</t>
  </si>
  <si>
    <t>Los clientes no son lo primero, lo primero son los empleados, si cuidas a tus empleados, ellos cuidarán de tus clientes - Richard Branson.</t>
  </si>
  <si>
    <t>La dirección de tu empresa</t>
  </si>
  <si>
    <t>FECHA:</t>
  </si>
  <si>
    <t>Ciudad, estado/provincia y código postal</t>
  </si>
  <si>
    <t>N.º DE FACTURA</t>
  </si>
  <si>
    <t>[Número de] teléfono   [Número de] fax</t>
  </si>
  <si>
    <t>PARA:</t>
  </si>
  <si>
    <t>Descripción del proyecto o servicio</t>
  </si>
  <si>
    <t>Facturar a:</t>
  </si>
  <si>
    <t>Cliente 13</t>
  </si>
  <si>
    <t>CÓDIGO</t>
  </si>
  <si>
    <t>DESCRIPCIÓN</t>
  </si>
  <si>
    <t>IMPORTE</t>
  </si>
  <si>
    <t>TOTAL</t>
  </si>
  <si>
    <t>Si tiene cualquier tipo de pregunta acerca de esta factura, póngase en contacto con Nombre, Número de teléfono o Correo electrónico</t>
  </si>
  <si>
    <t xml:space="preserve">GRACIAS POR SU CONFIANZA </t>
  </si>
  <si>
    <t xml:space="preserve"> </t>
  </si>
  <si>
    <t>Importe</t>
  </si>
  <si>
    <t>Precio</t>
  </si>
  <si>
    <t>E-001</t>
  </si>
  <si>
    <t>E-002</t>
  </si>
  <si>
    <t>E-003</t>
  </si>
  <si>
    <t>S-001</t>
  </si>
  <si>
    <t>S-002</t>
  </si>
  <si>
    <t>S-003</t>
  </si>
  <si>
    <t>S-004</t>
  </si>
  <si>
    <t>E-004</t>
  </si>
  <si>
    <t>E-005</t>
  </si>
  <si>
    <t>INVENTARIO DE PRODUCTOS Be-Eco</t>
  </si>
  <si>
    <t>E-006</t>
  </si>
  <si>
    <t>E-007</t>
  </si>
  <si>
    <t>Monto Stock</t>
  </si>
  <si>
    <t>E-008</t>
  </si>
  <si>
    <t>Monto x Kg</t>
  </si>
  <si>
    <t>Movimiento</t>
  </si>
  <si>
    <t>Lts</t>
  </si>
  <si>
    <t>Kgs</t>
  </si>
  <si>
    <t>Stock Minimo</t>
  </si>
  <si>
    <t>Existencia</t>
  </si>
  <si>
    <t>Ent-Sal</t>
  </si>
  <si>
    <t>STATUS</t>
  </si>
  <si>
    <t>E-009</t>
  </si>
  <si>
    <t>E-000</t>
  </si>
  <si>
    <t>E-010</t>
  </si>
  <si>
    <t>BeProv-004</t>
  </si>
  <si>
    <t>Proveedor-4</t>
  </si>
  <si>
    <t>Direccion-4</t>
  </si>
  <si>
    <t>543534563453-t</t>
  </si>
  <si>
    <t>234567890'</t>
  </si>
  <si>
    <t>asies@gmail.com</t>
  </si>
  <si>
    <t>mar</t>
  </si>
  <si>
    <t>may</t>
  </si>
  <si>
    <t>E-011</t>
  </si>
  <si>
    <t>E-012</t>
  </si>
  <si>
    <t>E-013</t>
  </si>
  <si>
    <t>opcion</t>
  </si>
  <si>
    <t>ENTRADA</t>
  </si>
  <si>
    <t>SALIDA</t>
  </si>
  <si>
    <t>E-014</t>
  </si>
  <si>
    <t>Cajas en Stock:</t>
  </si>
  <si>
    <t>En Stock</t>
  </si>
  <si>
    <t>Cajas</t>
  </si>
  <si>
    <t>Movimiento de Entradas y Salidas del Inventario de Productos</t>
  </si>
  <si>
    <t>Descripcion</t>
  </si>
  <si>
    <t>EXISTENCIA PRODUCTOS INVENTARIO</t>
  </si>
  <si>
    <t>prueba 2</t>
  </si>
  <si>
    <t>MENU DE LISTAS DESPLEGABLES</t>
  </si>
  <si>
    <t>MENU PRINCIPAL</t>
  </si>
  <si>
    <t>DESCRIPCION</t>
  </si>
  <si>
    <t>PROVEEDORES</t>
  </si>
  <si>
    <t>COMPRAS Y VENTAS</t>
  </si>
  <si>
    <t>TABLAS Y GRAFICOS</t>
  </si>
  <si>
    <t>VER</t>
  </si>
  <si>
    <t>EDITAR</t>
  </si>
  <si>
    <t>MATERIA_PRIMA</t>
  </si>
  <si>
    <t>IR_A_PRODUCTOS</t>
  </si>
  <si>
    <t>IR_A_FORMULAS</t>
  </si>
  <si>
    <t>INVENTARIO_MP</t>
  </si>
  <si>
    <t>INVENTARIO_P</t>
  </si>
  <si>
    <t>EXISTENCIA</t>
  </si>
  <si>
    <t>|</t>
  </si>
  <si>
    <t>ENTRADA-SALIDA_MP</t>
  </si>
  <si>
    <t>ENTRADA-SALIDA_P</t>
  </si>
  <si>
    <t>DESCRIPCION_MP</t>
  </si>
  <si>
    <t>IR A DESCRIPCION MP</t>
  </si>
  <si>
    <t>SUB-MENU_1</t>
  </si>
  <si>
    <t>SUB-MENU-2</t>
  </si>
  <si>
    <t>MATERIAS PRIMAS Y PRODUCTOS</t>
  </si>
  <si>
    <t>TxtBicarbonato</t>
  </si>
  <si>
    <t>TxtNonil10</t>
  </si>
  <si>
    <t>TxtFosforico</t>
  </si>
  <si>
    <t>TxtGenapol</t>
  </si>
  <si>
    <t>TxtBenzoato</t>
  </si>
  <si>
    <t>TxtSulfonico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</si>
</sst>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_(&quot;$&quot;* #,##0.00_);_(&quot;$&quot;* \(#,##0.00\);_(&quot;$&quot;* &quot;-&quot;??_);_(@_)"/>
    <numFmt numFmtId="165" formatCode="&quot;$&quot;\ #,##0"/>
    <numFmt numFmtId="166" formatCode="&quot;$&quot;\ #,##0.0"/>
    <numFmt numFmtId="167" formatCode="0.0"/>
    <numFmt numFmtId="168" formatCode="dd\-mm\-yy;@"/>
    <numFmt numFmtId="169" formatCode="mmmm"/>
    <numFmt numFmtId="170" formatCode="dd/mm/yy;@"/>
    <numFmt numFmtId="171" formatCode="[$-C0A]d\ &quot;de&quot;\ mmmm\ &quot;de&quot;\ yyyy;@"/>
    <numFmt numFmtId="172" formatCode="[&lt;=9999999]###\-####;\(###\)\ ###\-####"/>
    <numFmt numFmtId="173" formatCode="_-&quot;$&quot;* #,##0.00_-;\-&quot;$&quot;* #,##0.00_-;_-&quot;$&quot;* &quot;-&quot;??_-;_-@_-"/>
    <numFmt numFmtId="174" formatCode="d/mm/yyyy;@"/>
    <numFmt numFmtId="175" formatCode="dd/mm/yyyy;@"/>
  </numFmts>
  <fonts count="58"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b/>
      <sz val="36"/>
      <color rgb="FFFF0000"/>
      <name val="Calibri"/>
      <family val="2"/>
      <scheme val="minor"/>
    </font>
    <font>
      <sz val="11"/>
      <color rgb="FF0070C0"/>
      <name val="Calibri"/>
      <family val="2"/>
      <scheme val="minor"/>
    </font>
    <font>
      <sz val="8"/>
      <color theme="3" tint="0.59999389629810485"/>
      <name val="Calibri"/>
      <family val="2"/>
      <scheme val="minor"/>
    </font>
    <font>
      <sz val="11"/>
      <color theme="3" tint="0.59999389629810485"/>
      <name val="Calibri"/>
      <family val="2"/>
      <scheme val="minor"/>
    </font>
    <font>
      <b/>
      <sz val="14"/>
      <color rgb="FF0070C0"/>
      <name val="Calibri"/>
      <family val="2"/>
      <scheme val="minor"/>
    </font>
    <font>
      <b/>
      <sz val="48"/>
      <color rgb="FFFF0000"/>
      <name val="Calibri"/>
      <family val="2"/>
      <scheme val="minor"/>
    </font>
    <font>
      <b/>
      <sz val="20"/>
      <color theme="1"/>
      <name val="Calibri"/>
      <family val="2"/>
      <scheme val="minor"/>
    </font>
    <font>
      <b/>
      <sz val="11"/>
      <color rgb="FFFF0000"/>
      <name val="Calibri"/>
      <family val="2"/>
      <scheme val="minor"/>
    </font>
    <font>
      <sz val="8"/>
      <name val="Calibri"/>
      <family val="2"/>
      <scheme val="minor"/>
    </font>
    <font>
      <b/>
      <sz val="22"/>
      <color theme="1"/>
      <name val="Calibri"/>
      <family val="2"/>
      <scheme val="minor"/>
    </font>
    <font>
      <b/>
      <sz val="14"/>
      <color rgb="FFFF0000"/>
      <name val="Calibri"/>
      <family val="2"/>
      <scheme val="minor"/>
    </font>
    <font>
      <b/>
      <sz val="20"/>
      <color rgb="FFFF0000"/>
      <name val="Calibri"/>
      <family val="2"/>
      <scheme val="minor"/>
    </font>
    <font>
      <b/>
      <sz val="16"/>
      <color rgb="FFFF0000"/>
      <name val="Calibri"/>
      <family val="2"/>
      <scheme val="minor"/>
    </font>
    <font>
      <sz val="11"/>
      <color theme="3" tint="0.39997558519241921"/>
      <name val="Calibri"/>
      <family val="2"/>
      <scheme val="minor"/>
    </font>
    <font>
      <b/>
      <sz val="11"/>
      <name val="Calibri"/>
      <family val="2"/>
      <scheme val="minor"/>
    </font>
    <font>
      <b/>
      <sz val="14"/>
      <color rgb="FFFFFF00"/>
      <name val="Calibri"/>
      <family val="2"/>
      <scheme val="minor"/>
    </font>
    <font>
      <b/>
      <sz val="16"/>
      <color rgb="FFFFFF00"/>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sz val="8"/>
      <color rgb="FFFF0000"/>
      <name val="Calibri"/>
      <family val="2"/>
      <scheme val="minor"/>
    </font>
    <font>
      <sz val="11"/>
      <name val="Calibri"/>
      <family val="2"/>
      <scheme val="minor"/>
    </font>
    <font>
      <b/>
      <sz val="18"/>
      <color rgb="FFFF0000"/>
      <name val="Calibri"/>
      <family val="2"/>
      <scheme val="minor"/>
    </font>
    <font>
      <sz val="11"/>
      <color rgb="FF00B0F0"/>
      <name val="Calibri"/>
      <family val="2"/>
      <scheme val="minor"/>
    </font>
    <font>
      <sz val="16"/>
      <color theme="1"/>
      <name val="Calibri"/>
      <family val="2"/>
      <scheme val="minor"/>
    </font>
    <font>
      <b/>
      <sz val="16"/>
      <name val="Calibri"/>
      <family val="2"/>
      <scheme val="minor"/>
    </font>
    <font>
      <b/>
      <sz val="14"/>
      <name val="Calibri"/>
      <family val="2"/>
      <scheme val="minor"/>
    </font>
    <font>
      <b/>
      <sz val="14"/>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i/>
      <sz val="11"/>
      <color rgb="FF7F7F7F"/>
      <name val="Calibri"/>
      <family val="2"/>
      <scheme val="minor"/>
    </font>
    <font>
      <sz val="11"/>
      <name val="Arial"/>
      <family val="2"/>
    </font>
    <font>
      <i/>
      <sz val="11"/>
      <color theme="1"/>
      <name val="Calibri"/>
      <family val="2"/>
      <scheme val="minor"/>
    </font>
    <font>
      <b/>
      <sz val="12"/>
      <color theme="1"/>
      <name val="Calibri"/>
      <family val="2"/>
      <scheme val="minor"/>
    </font>
    <font>
      <b/>
      <sz val="18"/>
      <color theme="6" tint="-0.499984740745262"/>
      <name val="Calibri"/>
      <family val="2"/>
      <scheme val="minor"/>
    </font>
    <font>
      <b/>
      <sz val="16"/>
      <color theme="4" tint="-0.499984740745262"/>
      <name val="Calibri"/>
      <family val="2"/>
      <scheme val="minor"/>
    </font>
    <font>
      <sz val="11"/>
      <color theme="4" tint="-0.499984740745262"/>
      <name val="Calibri"/>
      <family val="2"/>
      <scheme val="minor"/>
    </font>
    <font>
      <sz val="14"/>
      <color theme="1"/>
      <name val="Calibri"/>
      <family val="2"/>
      <scheme val="minor"/>
    </font>
    <font>
      <b/>
      <sz val="16"/>
      <color theme="9" tint="-0.249977111117893"/>
      <name val="Calibri"/>
      <family val="2"/>
      <scheme val="minor"/>
    </font>
    <font>
      <b/>
      <sz val="11"/>
      <color theme="5" tint="-0.249977111117893"/>
      <name val="Calibri"/>
      <family val="2"/>
      <scheme val="minor"/>
    </font>
    <font>
      <sz val="11"/>
      <color theme="1" tint="4.9989318521683403E-2"/>
      <name val="Calibri"/>
      <family val="2"/>
      <scheme val="minor"/>
    </font>
    <font>
      <b/>
      <sz val="12"/>
      <color theme="1" tint="4.9989318521683403E-2"/>
      <name val="Calibri"/>
      <family val="2"/>
      <scheme val="minor"/>
    </font>
    <font>
      <sz val="14"/>
      <color theme="1" tint="4.9989318521683403E-2"/>
      <name val="Calibri"/>
      <family val="2"/>
      <scheme val="minor"/>
    </font>
    <font>
      <b/>
      <sz val="11"/>
      <color rgb="FFFFFF00"/>
      <name val="Calibri"/>
      <family val="2"/>
      <scheme val="minor"/>
    </font>
    <font>
      <b/>
      <sz val="14"/>
      <color theme="0"/>
      <name val="Calibri"/>
      <family val="2"/>
      <scheme val="minor"/>
    </font>
    <font>
      <b/>
      <sz val="24"/>
      <color rgb="FFFF0000"/>
      <name val="Calibri"/>
      <family val="2"/>
      <scheme val="minor"/>
    </font>
    <font>
      <b/>
      <sz val="18"/>
      <color theme="0"/>
      <name val="Calibri"/>
      <family val="2"/>
      <scheme val="minor"/>
    </font>
    <font>
      <b/>
      <sz val="14"/>
      <color theme="0"/>
      <name val="Arial Black"/>
      <family val="2"/>
    </font>
  </fonts>
  <fills count="41">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4" tint="0.59996337778862885"/>
        <bgColor indexed="64"/>
      </patternFill>
    </fill>
    <fill>
      <gradientFill degree="90">
        <stop position="0">
          <color theme="4" tint="-0.25098422193060094"/>
        </stop>
        <stop position="1">
          <color theme="3" tint="0.59999389629810485"/>
        </stop>
      </gradientFill>
    </fill>
    <fill>
      <patternFill patternType="solid">
        <fgColor theme="3" tint="0.599963377788628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0000"/>
        <bgColor indexed="64"/>
      </patternFill>
    </fill>
    <fill>
      <patternFill patternType="solid">
        <fgColor theme="3" tint="0.59999389629810485"/>
        <bgColor indexed="64"/>
      </patternFill>
    </fill>
    <fill>
      <patternFill patternType="solid">
        <fgColor theme="4"/>
        <bgColor theme="4"/>
      </patternFill>
    </fill>
    <fill>
      <patternFill patternType="solid">
        <fgColor theme="4" tint="0.39994506668294322"/>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6"/>
      </patternFill>
    </fill>
    <fill>
      <patternFill patternType="solid">
        <fgColor rgb="FFFFFFFF"/>
        <bgColor indexed="64"/>
      </patternFill>
    </fill>
    <fill>
      <patternFill patternType="solid">
        <fgColor rgb="FF92D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0"/>
        <bgColor indexed="64"/>
      </patternFill>
    </fill>
    <fill>
      <patternFill patternType="solid">
        <fgColor theme="1" tint="0.249977111117893"/>
        <bgColor indexed="64"/>
      </patternFill>
    </fill>
    <fill>
      <patternFill patternType="solid">
        <fgColor theme="6" tint="0.39994506668294322"/>
        <bgColor indexed="64"/>
      </patternFill>
    </fill>
    <fill>
      <gradientFill degree="90">
        <stop position="0">
          <color theme="6" tint="0.40000610370189521"/>
        </stop>
        <stop position="1">
          <color theme="6" tint="-0.49803155613879818"/>
        </stop>
      </gradientFill>
    </fill>
    <fill>
      <gradientFill degree="90">
        <stop position="0">
          <color theme="3" tint="0.80001220740379042"/>
        </stop>
        <stop position="1">
          <color theme="3" tint="-0.25098422193060094"/>
        </stop>
      </gradientFill>
    </fill>
    <fill>
      <patternFill patternType="solid">
        <fgColor theme="6" tint="-0.499984740745262"/>
        <bgColor indexed="64"/>
      </patternFill>
    </fill>
    <fill>
      <patternFill patternType="solid">
        <fgColor theme="9" tint="0.59996337778862885"/>
        <bgColor indexed="64"/>
      </patternFill>
    </fill>
    <fill>
      <gradientFill degree="90">
        <stop position="0">
          <color theme="9" tint="0.59999389629810485"/>
        </stop>
        <stop position="1">
          <color theme="9" tint="-0.49803155613879818"/>
        </stop>
      </gradientFill>
    </fill>
    <fill>
      <patternFill patternType="solid">
        <fgColor theme="9" tint="-0.249977111117893"/>
        <bgColor indexed="64"/>
      </patternFill>
    </fill>
    <fill>
      <patternFill patternType="solid">
        <fgColor theme="9" tint="0.39997558519241921"/>
        <bgColor theme="4" tint="0.79998168889431442"/>
      </patternFill>
    </fill>
    <fill>
      <patternFill patternType="solid">
        <fgColor theme="9" tint="0.39997558519241921"/>
        <bgColor indexed="64"/>
      </patternFill>
    </fill>
    <fill>
      <patternFill patternType="solid">
        <fgColor theme="1"/>
        <bgColor indexed="64"/>
      </patternFill>
    </fill>
    <fill>
      <gradientFill degree="270">
        <stop position="0">
          <color theme="0"/>
        </stop>
        <stop position="1">
          <color theme="4"/>
        </stop>
      </gradientFill>
    </fill>
    <fill>
      <patternFill patternType="solid">
        <fgColor theme="6"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7" tint="-0.249977111117893"/>
        <bgColor indexed="64"/>
      </patternFill>
    </fill>
    <fill>
      <patternFill patternType="solid">
        <fgColor theme="3" tint="-0.499984740745262"/>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bottom style="double">
        <color theme="4"/>
      </bottom>
      <diagonal/>
    </border>
    <border>
      <left/>
      <right/>
      <top style="thin">
        <color indexed="64"/>
      </top>
      <bottom/>
      <diagonal/>
    </border>
  </borders>
  <cellStyleXfs count="14">
    <xf numFmtId="0" fontId="0" fillId="0" borderId="0"/>
    <xf numFmtId="0" fontId="2" fillId="16" borderId="0" applyNumberFormat="0" applyBorder="0" applyAlignment="0" applyProtection="0"/>
    <xf numFmtId="0" fontId="34" fillId="0" borderId="0" applyNumberFormat="0" applyFill="0" applyBorder="0" applyAlignment="0" applyProtection="0"/>
    <xf numFmtId="164" fontId="35" fillId="0" borderId="0" applyFont="0" applyFill="0" applyBorder="0" applyAlignment="0" applyProtection="0"/>
    <xf numFmtId="0" fontId="36" fillId="0" borderId="0" applyNumberFormat="0" applyFill="0" applyBorder="0" applyAlignment="0" applyProtection="0"/>
    <xf numFmtId="0" fontId="37" fillId="0" borderId="27" applyNumberFormat="0" applyFill="0" applyAlignment="0" applyProtection="0"/>
    <xf numFmtId="0" fontId="38" fillId="0" borderId="28" applyNumberFormat="0" applyFill="0" applyAlignment="0" applyProtection="0"/>
    <xf numFmtId="0" fontId="39" fillId="0" borderId="29" applyNumberFormat="0" applyFill="0" applyAlignment="0" applyProtection="0"/>
    <xf numFmtId="0" fontId="40" fillId="0" borderId="0" applyNumberFormat="0" applyFill="0" applyBorder="0" applyAlignment="0" applyProtection="0"/>
    <xf numFmtId="0" fontId="1" fillId="0" borderId="30" applyNumberFormat="0" applyFill="0" applyAlignment="0" applyProtection="0"/>
    <xf numFmtId="0" fontId="41" fillId="0" borderId="0" applyNumberFormat="0" applyFont="0" applyFill="0" applyBorder="0">
      <alignment horizontal="right" wrapText="1"/>
    </xf>
    <xf numFmtId="172" fontId="41" fillId="0" borderId="0" applyFont="0" applyFill="0" applyBorder="0">
      <alignment horizontal="left" vertical="top"/>
    </xf>
    <xf numFmtId="0" fontId="41" fillId="0" borderId="0" applyFont="0" applyFill="0" applyBorder="0">
      <alignment horizontal="right" vertical="top" wrapText="1"/>
    </xf>
    <xf numFmtId="0" fontId="41" fillId="0" borderId="0" applyFont="0" applyFill="0" applyBorder="0">
      <alignment vertical="center" wrapText="1"/>
    </xf>
  </cellStyleXfs>
  <cellXfs count="312">
    <xf numFmtId="0" fontId="0" fillId="0" borderId="0" xfId="0"/>
    <xf numFmtId="0" fontId="0" fillId="2" borderId="0" xfId="0" applyFill="1"/>
    <xf numFmtId="0" fontId="0" fillId="2" borderId="0" xfId="0" applyFill="1" applyBorder="1"/>
    <xf numFmtId="0" fontId="0" fillId="0" borderId="0" xfId="0" applyAlignment="1">
      <alignment horizontal="center"/>
    </xf>
    <xf numFmtId="0" fontId="0" fillId="4" borderId="0" xfId="0" applyFill="1"/>
    <xf numFmtId="0" fontId="0" fillId="5" borderId="0" xfId="0" applyFill="1"/>
    <xf numFmtId="0" fontId="0" fillId="6" borderId="0" xfId="0" applyFill="1"/>
    <xf numFmtId="0" fontId="0" fillId="8" borderId="0" xfId="0" applyFill="1"/>
    <xf numFmtId="0" fontId="0" fillId="8" borderId="6" xfId="0" applyFill="1" applyBorder="1"/>
    <xf numFmtId="0" fontId="8" fillId="8" borderId="6" xfId="0" applyFont="1" applyFill="1" applyBorder="1" applyAlignment="1">
      <alignment horizontal="center"/>
    </xf>
    <xf numFmtId="165" fontId="0" fillId="8" borderId="6" xfId="0" applyNumberFormat="1" applyFill="1" applyBorder="1"/>
    <xf numFmtId="165" fontId="8" fillId="8" borderId="6" xfId="0" applyNumberFormat="1" applyFont="1" applyFill="1" applyBorder="1" applyAlignment="1">
      <alignment horizontal="center"/>
    </xf>
    <xf numFmtId="165" fontId="0" fillId="2" borderId="0" xfId="0" applyNumberFormat="1" applyFill="1"/>
    <xf numFmtId="0" fontId="7" fillId="11" borderId="0" xfId="0" applyFont="1" applyFill="1"/>
    <xf numFmtId="0" fontId="5" fillId="11" borderId="0" xfId="0" applyFont="1" applyFill="1"/>
    <xf numFmtId="0" fontId="6" fillId="11" borderId="0" xfId="0" applyFont="1" applyFill="1" applyAlignment="1">
      <alignment horizontal="left"/>
    </xf>
    <xf numFmtId="0" fontId="1" fillId="0" borderId="3" xfId="0" applyFont="1" applyBorder="1" applyAlignment="1">
      <alignment horizontal="center"/>
    </xf>
    <xf numFmtId="0" fontId="0" fillId="0" borderId="1" xfId="0" applyBorder="1"/>
    <xf numFmtId="0" fontId="0" fillId="0" borderId="2" xfId="0" applyBorder="1"/>
    <xf numFmtId="0" fontId="0" fillId="0" borderId="4" xfId="0" applyBorder="1"/>
    <xf numFmtId="0" fontId="0" fillId="0" borderId="3" xfId="0" applyBorder="1"/>
    <xf numFmtId="0" fontId="0" fillId="3" borderId="8" xfId="0" applyFont="1" applyFill="1" applyBorder="1"/>
    <xf numFmtId="0" fontId="0" fillId="0" borderId="8" xfId="0" applyFont="1" applyBorder="1"/>
    <xf numFmtId="0" fontId="3" fillId="12" borderId="9" xfId="0" applyFont="1" applyFill="1" applyBorder="1" applyAlignment="1">
      <alignment horizontal="center"/>
    </xf>
    <xf numFmtId="1" fontId="0" fillId="8" borderId="1" xfId="0" applyNumberFormat="1" applyFill="1" applyBorder="1"/>
    <xf numFmtId="1" fontId="4" fillId="8" borderId="7" xfId="0" applyNumberFormat="1" applyFont="1" applyFill="1" applyBorder="1" applyAlignment="1">
      <alignment horizontal="center" vertical="center"/>
    </xf>
    <xf numFmtId="1" fontId="8" fillId="8" borderId="5" xfId="0" applyNumberFormat="1" applyFont="1" applyFill="1" applyBorder="1" applyAlignment="1">
      <alignment horizontal="center"/>
    </xf>
    <xf numFmtId="1" fontId="0" fillId="2" borderId="0" xfId="0" applyNumberFormat="1" applyFill="1"/>
    <xf numFmtId="0" fontId="8" fillId="9" borderId="6" xfId="0" applyFont="1" applyFill="1" applyBorder="1" applyAlignment="1">
      <alignment horizontal="center"/>
    </xf>
    <xf numFmtId="165" fontId="8" fillId="9" borderId="6" xfId="0" applyNumberFormat="1" applyFont="1" applyFill="1" applyBorder="1" applyAlignment="1">
      <alignment horizontal="center"/>
    </xf>
    <xf numFmtId="1" fontId="8" fillId="9" borderId="5" xfId="0" applyNumberFormat="1" applyFont="1" applyFill="1" applyBorder="1" applyAlignment="1">
      <alignment horizontal="center"/>
    </xf>
    <xf numFmtId="0" fontId="17" fillId="6" borderId="0" xfId="0" applyFont="1" applyFill="1"/>
    <xf numFmtId="0" fontId="14" fillId="9" borderId="1" xfId="0" applyFont="1" applyFill="1" applyBorder="1" applyAlignment="1">
      <alignment horizontal="center"/>
    </xf>
    <xf numFmtId="0" fontId="11" fillId="9" borderId="1" xfId="0" applyFont="1" applyFill="1" applyBorder="1" applyAlignment="1">
      <alignment horizontal="center"/>
    </xf>
    <xf numFmtId="0" fontId="11" fillId="9" borderId="1" xfId="0" applyFont="1" applyFill="1" applyBorder="1"/>
    <xf numFmtId="0" fontId="1" fillId="9" borderId="1" xfId="0" applyFont="1" applyFill="1" applyBorder="1"/>
    <xf numFmtId="0" fontId="18" fillId="9" borderId="1" xfId="0" applyFont="1" applyFill="1" applyBorder="1" applyAlignment="1">
      <alignment horizontal="center"/>
    </xf>
    <xf numFmtId="0" fontId="18" fillId="9" borderId="1" xfId="0" applyFont="1" applyFill="1" applyBorder="1"/>
    <xf numFmtId="166" fontId="1" fillId="9" borderId="1" xfId="0" applyNumberFormat="1" applyFont="1" applyFill="1" applyBorder="1"/>
    <xf numFmtId="0" fontId="1" fillId="13" borderId="1" xfId="0" applyFont="1" applyFill="1" applyBorder="1"/>
    <xf numFmtId="167" fontId="18" fillId="9" borderId="1" xfId="0" applyNumberFormat="1" applyFont="1" applyFill="1" applyBorder="1" applyAlignment="1">
      <alignment horizontal="center"/>
    </xf>
    <xf numFmtId="0" fontId="0" fillId="9" borderId="1" xfId="0" applyFill="1" applyBorder="1"/>
    <xf numFmtId="0" fontId="19" fillId="10" borderId="1" xfId="0" applyFont="1" applyFill="1" applyBorder="1" applyAlignment="1">
      <alignment horizontal="center"/>
    </xf>
    <xf numFmtId="166" fontId="19" fillId="10" borderId="1" xfId="0" applyNumberFormat="1" applyFont="1" applyFill="1" applyBorder="1"/>
    <xf numFmtId="0" fontId="20" fillId="10" borderId="1" xfId="0" applyFont="1" applyFill="1" applyBorder="1"/>
    <xf numFmtId="0" fontId="14" fillId="0" borderId="0" xfId="0" applyFont="1"/>
    <xf numFmtId="0" fontId="14" fillId="13" borderId="1" xfId="0" applyFont="1" applyFill="1" applyBorder="1"/>
    <xf numFmtId="0" fontId="14" fillId="10" borderId="1" xfId="0" applyFont="1" applyFill="1" applyBorder="1"/>
    <xf numFmtId="0" fontId="16" fillId="14" borderId="1" xfId="0" applyFont="1" applyFill="1" applyBorder="1"/>
    <xf numFmtId="0" fontId="14" fillId="0" borderId="1" xfId="0" applyFont="1" applyBorder="1"/>
    <xf numFmtId="0" fontId="16" fillId="0" borderId="1" xfId="0" applyFont="1" applyBorder="1"/>
    <xf numFmtId="0" fontId="0" fillId="0" borderId="12" xfId="0" applyBorder="1"/>
    <xf numFmtId="0" fontId="0" fillId="0" borderId="7" xfId="0" applyBorder="1"/>
    <xf numFmtId="0" fontId="0" fillId="3" borderId="1" xfId="0" applyFont="1" applyFill="1" applyBorder="1"/>
    <xf numFmtId="0" fontId="0" fillId="0" borderId="1" xfId="0" applyFont="1" applyBorder="1"/>
    <xf numFmtId="0" fontId="8" fillId="8" borderId="1" xfId="0" applyFont="1" applyFill="1" applyBorder="1" applyAlignment="1">
      <alignment horizontal="center"/>
    </xf>
    <xf numFmtId="165" fontId="8" fillId="8" borderId="1" xfId="0" applyNumberFormat="1" applyFont="1" applyFill="1" applyBorder="1" applyAlignment="1">
      <alignment horizontal="center"/>
    </xf>
    <xf numFmtId="1" fontId="8" fillId="8" borderId="1" xfId="0" applyNumberFormat="1" applyFont="1" applyFill="1" applyBorder="1" applyAlignment="1">
      <alignment horizontal="center"/>
    </xf>
    <xf numFmtId="168" fontId="0" fillId="0" borderId="0" xfId="0" applyNumberFormat="1" applyAlignment="1">
      <alignment horizontal="center"/>
    </xf>
    <xf numFmtId="0" fontId="8" fillId="15" borderId="6" xfId="0" applyFont="1" applyFill="1" applyBorder="1" applyAlignment="1">
      <alignment horizontal="center"/>
    </xf>
    <xf numFmtId="165" fontId="8" fillId="15" borderId="6" xfId="0" applyNumberFormat="1" applyFont="1" applyFill="1" applyBorder="1" applyAlignment="1">
      <alignment horizontal="center"/>
    </xf>
    <xf numFmtId="1" fontId="8" fillId="15" borderId="5" xfId="0" applyNumberFormat="1" applyFont="1" applyFill="1" applyBorder="1" applyAlignment="1">
      <alignment horizontal="center"/>
    </xf>
    <xf numFmtId="0" fontId="8" fillId="8" borderId="15" xfId="0" applyFont="1" applyFill="1" applyBorder="1" applyAlignment="1">
      <alignment horizontal="center"/>
    </xf>
    <xf numFmtId="165" fontId="8" fillId="8" borderId="15" xfId="0" applyNumberFormat="1" applyFont="1" applyFill="1" applyBorder="1" applyAlignment="1">
      <alignment horizontal="center"/>
    </xf>
    <xf numFmtId="1" fontId="8" fillId="8" borderId="16" xfId="0" applyNumberFormat="1" applyFont="1" applyFill="1" applyBorder="1" applyAlignment="1">
      <alignment horizontal="center"/>
    </xf>
    <xf numFmtId="1" fontId="0" fillId="0" borderId="0" xfId="0" applyNumberFormat="1" applyAlignment="1">
      <alignment horizontal="center"/>
    </xf>
    <xf numFmtId="168" fontId="23" fillId="9" borderId="0" xfId="1" applyNumberFormat="1" applyFont="1" applyFill="1" applyBorder="1" applyAlignment="1">
      <alignment horizontal="center"/>
    </xf>
    <xf numFmtId="1" fontId="23" fillId="9" borderId="10" xfId="1" applyNumberFormat="1" applyFont="1" applyFill="1" applyBorder="1" applyAlignment="1">
      <alignment horizontal="center"/>
    </xf>
    <xf numFmtId="0" fontId="23" fillId="9" borderId="10" xfId="1" applyFont="1" applyFill="1" applyBorder="1" applyAlignment="1">
      <alignment horizontal="center"/>
    </xf>
    <xf numFmtId="0" fontId="23" fillId="9" borderId="7" xfId="1" applyFont="1" applyFill="1" applyBorder="1" applyAlignment="1">
      <alignment horizontal="center"/>
    </xf>
    <xf numFmtId="0" fontId="23" fillId="11" borderId="0" xfId="0" applyFont="1" applyFill="1"/>
    <xf numFmtId="0" fontId="24" fillId="11" borderId="0" xfId="0" applyFont="1" applyFill="1" applyAlignment="1">
      <alignment horizontal="left"/>
    </xf>
    <xf numFmtId="168" fontId="25" fillId="17" borderId="0" xfId="1" applyNumberFormat="1" applyFont="1" applyFill="1" applyBorder="1" applyAlignment="1">
      <alignment horizontal="center"/>
    </xf>
    <xf numFmtId="1" fontId="25" fillId="17" borderId="10" xfId="1" applyNumberFormat="1" applyFont="1" applyFill="1" applyBorder="1" applyAlignment="1">
      <alignment horizontal="center"/>
    </xf>
    <xf numFmtId="0" fontId="25" fillId="17" borderId="10" xfId="1" applyFont="1" applyFill="1" applyBorder="1" applyAlignment="1">
      <alignment horizontal="center"/>
    </xf>
    <xf numFmtId="0" fontId="25" fillId="17" borderId="0" xfId="0" applyFont="1" applyFill="1"/>
    <xf numFmtId="168" fontId="25" fillId="17" borderId="6" xfId="0" applyNumberFormat="1" applyFont="1" applyFill="1" applyBorder="1" applyAlignment="1">
      <alignment horizontal="center"/>
    </xf>
    <xf numFmtId="1" fontId="25" fillId="17" borderId="6" xfId="0" applyNumberFormat="1" applyFont="1" applyFill="1" applyBorder="1" applyAlignment="1">
      <alignment horizontal="center"/>
    </xf>
    <xf numFmtId="0" fontId="25" fillId="17" borderId="6" xfId="0" applyFont="1" applyFill="1" applyBorder="1" applyAlignment="1">
      <alignment horizontal="center"/>
    </xf>
    <xf numFmtId="0" fontId="0" fillId="18" borderId="0" xfId="0" applyFill="1"/>
    <xf numFmtId="0" fontId="14" fillId="18" borderId="0" xfId="0" applyFont="1" applyFill="1"/>
    <xf numFmtId="0" fontId="1" fillId="19" borderId="0" xfId="0" applyFont="1" applyFill="1" applyAlignment="1">
      <alignment horizontal="center"/>
    </xf>
    <xf numFmtId="0" fontId="26" fillId="0" borderId="0" xfId="0" applyFont="1" applyAlignment="1">
      <alignment horizontal="center"/>
    </xf>
    <xf numFmtId="0" fontId="0" fillId="20" borderId="18" xfId="0" applyFill="1" applyBorder="1"/>
    <xf numFmtId="0" fontId="0" fillId="20" borderId="19" xfId="0" applyFill="1" applyBorder="1"/>
    <xf numFmtId="0" fontId="26" fillId="20" borderId="19" xfId="0" applyFont="1" applyFill="1" applyBorder="1" applyAlignment="1">
      <alignment horizontal="center"/>
    </xf>
    <xf numFmtId="0" fontId="0" fillId="20" borderId="20" xfId="0" applyFill="1" applyBorder="1"/>
    <xf numFmtId="0" fontId="0" fillId="20" borderId="21" xfId="0" applyFill="1" applyBorder="1"/>
    <xf numFmtId="0" fontId="0" fillId="20" borderId="0" xfId="0" applyFill="1" applyBorder="1"/>
    <xf numFmtId="0" fontId="26" fillId="20" borderId="0" xfId="0" applyFont="1" applyFill="1" applyBorder="1" applyAlignment="1">
      <alignment horizontal="center"/>
    </xf>
    <xf numFmtId="0" fontId="0" fillId="20" borderId="22" xfId="0" applyFill="1" applyBorder="1"/>
    <xf numFmtId="0" fontId="0" fillId="20" borderId="0" xfId="0" applyFill="1" applyBorder="1" applyAlignment="1">
      <alignment horizontal="center"/>
    </xf>
    <xf numFmtId="0" fontId="27" fillId="20" borderId="0" xfId="0" applyFont="1" applyFill="1" applyBorder="1"/>
    <xf numFmtId="0" fontId="0" fillId="20" borderId="23" xfId="0" applyFill="1" applyBorder="1"/>
    <xf numFmtId="0" fontId="0" fillId="20" borderId="24" xfId="0" applyFill="1" applyBorder="1"/>
    <xf numFmtId="0" fontId="26" fillId="20" borderId="24" xfId="0" applyFont="1" applyFill="1" applyBorder="1" applyAlignment="1">
      <alignment horizontal="center"/>
    </xf>
    <xf numFmtId="0" fontId="0" fillId="20" borderId="25" xfId="0" applyFill="1" applyBorder="1"/>
    <xf numFmtId="0" fontId="26" fillId="20" borderId="26" xfId="0" applyFont="1" applyFill="1" applyBorder="1" applyAlignment="1">
      <alignment horizontal="center"/>
    </xf>
    <xf numFmtId="0" fontId="26" fillId="20" borderId="17" xfId="0" applyFont="1" applyFill="1" applyBorder="1" applyAlignment="1">
      <alignment horizontal="center"/>
    </xf>
    <xf numFmtId="0" fontId="28" fillId="0" borderId="0" xfId="0" applyFont="1"/>
    <xf numFmtId="0" fontId="0" fillId="21" borderId="0" xfId="0" applyFill="1"/>
    <xf numFmtId="0" fontId="28" fillId="21" borderId="0" xfId="0" applyFont="1" applyFill="1"/>
    <xf numFmtId="0" fontId="28" fillId="21" borderId="0" xfId="0" applyFont="1" applyFill="1" applyAlignment="1">
      <alignment horizontal="left"/>
    </xf>
    <xf numFmtId="0" fontId="28" fillId="21" borderId="0" xfId="0" applyNumberFormat="1" applyFont="1" applyFill="1"/>
    <xf numFmtId="167" fontId="8" fillId="8" borderId="5" xfId="0" applyNumberFormat="1" applyFont="1" applyFill="1" applyBorder="1" applyAlignment="1">
      <alignment horizontal="center"/>
    </xf>
    <xf numFmtId="167" fontId="8" fillId="8" borderId="1" xfId="0" applyNumberFormat="1" applyFont="1" applyFill="1" applyBorder="1" applyAlignment="1">
      <alignment horizontal="center"/>
    </xf>
    <xf numFmtId="2" fontId="8" fillId="8" borderId="5" xfId="0" applyNumberFormat="1" applyFont="1" applyFill="1" applyBorder="1" applyAlignment="1">
      <alignment horizontal="center"/>
    </xf>
    <xf numFmtId="2" fontId="8" fillId="8" borderId="1" xfId="0" applyNumberFormat="1" applyFont="1" applyFill="1" applyBorder="1" applyAlignment="1">
      <alignment horizontal="center"/>
    </xf>
    <xf numFmtId="168" fontId="25" fillId="17" borderId="0" xfId="0" applyNumberFormat="1" applyFont="1" applyFill="1" applyBorder="1" applyAlignment="1">
      <alignment horizontal="center"/>
    </xf>
    <xf numFmtId="1" fontId="25" fillId="17" borderId="0" xfId="0" applyNumberFormat="1" applyFont="1" applyFill="1" applyBorder="1" applyAlignment="1">
      <alignment horizontal="center"/>
    </xf>
    <xf numFmtId="0" fontId="25" fillId="17" borderId="0" xfId="0" applyFont="1" applyFill="1" applyBorder="1" applyAlignment="1">
      <alignment horizontal="center"/>
    </xf>
    <xf numFmtId="0" fontId="29" fillId="17" borderId="0" xfId="0" applyFont="1" applyFill="1"/>
    <xf numFmtId="169" fontId="29" fillId="17" borderId="0" xfId="0" applyNumberFormat="1" applyFont="1" applyFill="1"/>
    <xf numFmtId="0" fontId="25" fillId="22" borderId="0" xfId="0" applyFont="1" applyFill="1"/>
    <xf numFmtId="0" fontId="18" fillId="22" borderId="0" xfId="0" applyFont="1" applyFill="1" applyAlignment="1">
      <alignment horizontal="center"/>
    </xf>
    <xf numFmtId="0" fontId="25" fillId="22" borderId="0" xfId="0" applyFont="1" applyFill="1" applyAlignment="1">
      <alignment horizontal="center"/>
    </xf>
    <xf numFmtId="0" fontId="25" fillId="10" borderId="0" xfId="0" applyFont="1" applyFill="1"/>
    <xf numFmtId="169" fontId="28" fillId="21" borderId="0" xfId="0" applyNumberFormat="1" applyFont="1" applyFill="1"/>
    <xf numFmtId="1" fontId="30" fillId="17" borderId="7" xfId="0" applyNumberFormat="1" applyFont="1" applyFill="1" applyBorder="1" applyAlignment="1">
      <alignment horizontal="center"/>
    </xf>
    <xf numFmtId="0" fontId="30" fillId="17" borderId="9" xfId="0" applyFont="1" applyFill="1" applyBorder="1" applyAlignment="1">
      <alignment horizontal="center"/>
    </xf>
    <xf numFmtId="0" fontId="30" fillId="17" borderId="7" xfId="0" applyFont="1" applyFill="1" applyBorder="1" applyAlignment="1">
      <alignment horizontal="center"/>
    </xf>
    <xf numFmtId="165" fontId="30" fillId="17" borderId="7" xfId="0" applyNumberFormat="1" applyFont="1" applyFill="1" applyBorder="1" applyAlignment="1">
      <alignment horizontal="center"/>
    </xf>
    <xf numFmtId="1" fontId="30" fillId="17" borderId="10" xfId="0" applyNumberFormat="1" applyFont="1" applyFill="1" applyBorder="1" applyAlignment="1">
      <alignment horizontal="center"/>
    </xf>
    <xf numFmtId="170" fontId="30" fillId="17" borderId="7" xfId="0" applyNumberFormat="1" applyFont="1" applyFill="1" applyBorder="1" applyAlignment="1">
      <alignment horizontal="center"/>
    </xf>
    <xf numFmtId="170" fontId="0" fillId="0" borderId="0" xfId="0" applyNumberFormat="1"/>
    <xf numFmtId="0" fontId="0" fillId="0" borderId="0" xfId="0" pivotButton="1"/>
    <xf numFmtId="0" fontId="0" fillId="0" borderId="0" xfId="0" applyAlignment="1">
      <alignment horizontal="left"/>
    </xf>
    <xf numFmtId="0" fontId="0" fillId="0" borderId="0" xfId="0" applyNumberFormat="1"/>
    <xf numFmtId="168" fontId="0" fillId="0" borderId="0" xfId="0" applyNumberFormat="1" applyAlignment="1">
      <alignment horizontal="left" indent="1"/>
    </xf>
    <xf numFmtId="170" fontId="0" fillId="0" borderId="0" xfId="0" applyNumberFormat="1" applyAlignment="1">
      <alignment horizontal="left"/>
    </xf>
    <xf numFmtId="167" fontId="0" fillId="0" borderId="0" xfId="0" applyNumberFormat="1"/>
    <xf numFmtId="0" fontId="1" fillId="9" borderId="12" xfId="0" applyFont="1" applyFill="1" applyBorder="1" applyAlignment="1">
      <alignment horizontal="center"/>
    </xf>
    <xf numFmtId="0" fontId="0" fillId="9" borderId="2" xfId="0" applyFill="1" applyBorder="1" applyAlignment="1">
      <alignment horizontal="center"/>
    </xf>
    <xf numFmtId="0" fontId="1" fillId="9" borderId="2" xfId="0" applyFont="1" applyFill="1" applyBorder="1" applyAlignment="1">
      <alignment horizontal="center"/>
    </xf>
    <xf numFmtId="0" fontId="14" fillId="9" borderId="11" xfId="0" applyFont="1" applyFill="1" applyBorder="1" applyAlignment="1">
      <alignment horizontal="center"/>
    </xf>
    <xf numFmtId="0" fontId="14" fillId="9" borderId="3" xfId="0" applyFont="1" applyFill="1" applyBorder="1" applyAlignment="1">
      <alignment horizontal="center"/>
    </xf>
    <xf numFmtId="0" fontId="14" fillId="9" borderId="4" xfId="0" applyFont="1" applyFill="1" applyBorder="1" applyAlignment="1">
      <alignment horizontal="center"/>
    </xf>
    <xf numFmtId="0" fontId="1" fillId="9" borderId="8" xfId="0" applyFont="1" applyFill="1" applyBorder="1" applyAlignment="1">
      <alignment horizontal="center"/>
    </xf>
    <xf numFmtId="0" fontId="1" fillId="9" borderId="5" xfId="0" applyFont="1" applyFill="1" applyBorder="1"/>
    <xf numFmtId="0" fontId="0" fillId="9" borderId="6" xfId="0" applyFill="1" applyBorder="1" applyAlignment="1">
      <alignment horizontal="center"/>
    </xf>
    <xf numFmtId="4" fontId="14" fillId="9" borderId="3" xfId="0" applyNumberFormat="1" applyFont="1" applyFill="1" applyBorder="1" applyAlignment="1">
      <alignment horizontal="center"/>
    </xf>
    <xf numFmtId="4" fontId="1" fillId="9" borderId="1" xfId="0" applyNumberFormat="1" applyFont="1" applyFill="1" applyBorder="1"/>
    <xf numFmtId="4" fontId="0" fillId="9" borderId="1" xfId="0" applyNumberFormat="1" applyFill="1" applyBorder="1"/>
    <xf numFmtId="4" fontId="1" fillId="9" borderId="5" xfId="0" applyNumberFormat="1" applyFont="1" applyFill="1" applyBorder="1"/>
    <xf numFmtId="4" fontId="0" fillId="0" borderId="0" xfId="0" applyNumberFormat="1"/>
    <xf numFmtId="0" fontId="0" fillId="0" borderId="6" xfId="0" applyBorder="1"/>
    <xf numFmtId="0" fontId="31" fillId="0" borderId="3" xfId="0" applyFont="1" applyBorder="1" applyAlignment="1">
      <alignment horizontal="center"/>
    </xf>
    <xf numFmtId="0" fontId="31" fillId="0" borderId="11" xfId="0" applyFont="1" applyBorder="1" applyAlignment="1">
      <alignment horizontal="center"/>
    </xf>
    <xf numFmtId="0" fontId="31" fillId="0" borderId="4" xfId="0" applyFont="1" applyBorder="1" applyAlignment="1">
      <alignment horizontal="center"/>
    </xf>
    <xf numFmtId="0" fontId="0" fillId="0" borderId="5" xfId="0" applyBorder="1"/>
    <xf numFmtId="0" fontId="34" fillId="0" borderId="5" xfId="2" applyBorder="1"/>
    <xf numFmtId="0" fontId="0" fillId="0" borderId="8" xfId="0" applyBorder="1" applyAlignment="1">
      <alignment horizontal="center"/>
    </xf>
    <xf numFmtId="0" fontId="0" fillId="0" borderId="0" xfId="0" applyAlignment="1">
      <alignment wrapText="1"/>
    </xf>
    <xf numFmtId="0" fontId="37" fillId="0" borderId="27" xfId="5"/>
    <xf numFmtId="0" fontId="38" fillId="0" borderId="28" xfId="6" applyAlignment="1">
      <alignment horizontal="centerContinuous" vertical="top" wrapText="1"/>
    </xf>
    <xf numFmtId="0" fontId="18" fillId="0" borderId="0" xfId="10" applyFont="1">
      <alignment horizontal="right" wrapText="1"/>
    </xf>
    <xf numFmtId="171" fontId="0" fillId="0" borderId="0" xfId="10" applyNumberFormat="1" applyFont="1">
      <alignment horizontal="right" wrapText="1"/>
    </xf>
    <xf numFmtId="0" fontId="0" fillId="0" borderId="0" xfId="10" applyFont="1">
      <alignment horizontal="right" wrapText="1"/>
    </xf>
    <xf numFmtId="172" fontId="0" fillId="0" borderId="0" xfId="11" applyFont="1">
      <alignment horizontal="left" vertical="top"/>
    </xf>
    <xf numFmtId="0" fontId="18" fillId="0" borderId="0" xfId="12" applyFont="1">
      <alignment horizontal="right" vertical="top" wrapText="1"/>
    </xf>
    <xf numFmtId="0" fontId="42" fillId="0" borderId="0" xfId="12" applyFont="1">
      <alignment horizontal="right" vertical="top" wrapText="1"/>
    </xf>
    <xf numFmtId="0" fontId="39" fillId="0" borderId="29" xfId="7"/>
    <xf numFmtId="0" fontId="25" fillId="0" borderId="0" xfId="0" applyFont="1" applyAlignment="1">
      <alignment wrapText="1"/>
    </xf>
    <xf numFmtId="0" fontId="1" fillId="0" borderId="31" xfId="9" applyBorder="1" applyAlignment="1">
      <alignment horizontal="right" vertical="center"/>
    </xf>
    <xf numFmtId="173" fontId="35" fillId="8" borderId="3" xfId="3" applyNumberFormat="1" applyFont="1" applyFill="1" applyBorder="1" applyAlignment="1">
      <alignment horizontal="right" vertical="center"/>
    </xf>
    <xf numFmtId="0" fontId="2" fillId="23" borderId="1" xfId="0" applyFont="1" applyFill="1" applyBorder="1" applyAlignment="1">
      <alignment horizontal="center" vertical="center"/>
    </xf>
    <xf numFmtId="0" fontId="0" fillId="0" borderId="1" xfId="13" applyFont="1" applyBorder="1" applyAlignment="1">
      <alignment vertical="center"/>
    </xf>
    <xf numFmtId="0" fontId="0" fillId="0" borderId="1" xfId="13" applyFont="1" applyBorder="1">
      <alignment vertical="center" wrapText="1"/>
    </xf>
    <xf numFmtId="0" fontId="0" fillId="0" borderId="1" xfId="13" applyFont="1" applyBorder="1" applyAlignment="1">
      <alignment horizontal="center" vertical="center"/>
    </xf>
    <xf numFmtId="164" fontId="0" fillId="0" borderId="1" xfId="3" applyFont="1" applyBorder="1" applyAlignment="1">
      <alignment horizontal="right" vertical="center"/>
    </xf>
    <xf numFmtId="0" fontId="0" fillId="22" borderId="0" xfId="0" applyFill="1"/>
    <xf numFmtId="0" fontId="0" fillId="22" borderId="0" xfId="0" applyFill="1" applyBorder="1"/>
    <xf numFmtId="0" fontId="0" fillId="24" borderId="0" xfId="0" applyFill="1"/>
    <xf numFmtId="0" fontId="44" fillId="24" borderId="24" xfId="0" applyFont="1" applyFill="1" applyBorder="1" applyAlignment="1"/>
    <xf numFmtId="0" fontId="0" fillId="24" borderId="24" xfId="0" applyFill="1" applyBorder="1" applyAlignment="1"/>
    <xf numFmtId="0" fontId="0" fillId="24" borderId="24" xfId="0" applyFill="1" applyBorder="1"/>
    <xf numFmtId="164" fontId="0" fillId="24" borderId="1" xfId="3" applyFont="1" applyFill="1" applyBorder="1"/>
    <xf numFmtId="164" fontId="0" fillId="24" borderId="2" xfId="3" applyFont="1" applyFill="1" applyBorder="1"/>
    <xf numFmtId="164" fontId="0" fillId="24" borderId="5" xfId="3" applyFont="1" applyFill="1" applyBorder="1"/>
    <xf numFmtId="164" fontId="0" fillId="24" borderId="6" xfId="3" applyFont="1" applyFill="1" applyBorder="1"/>
    <xf numFmtId="0" fontId="0" fillId="25" borderId="0" xfId="0" applyFill="1"/>
    <xf numFmtId="0" fontId="0" fillId="15" borderId="0" xfId="0" applyFill="1"/>
    <xf numFmtId="0" fontId="0" fillId="15" borderId="24" xfId="0" applyFill="1" applyBorder="1"/>
    <xf numFmtId="0" fontId="0" fillId="15" borderId="0" xfId="0" applyFill="1" applyAlignment="1">
      <alignment horizontal="center"/>
    </xf>
    <xf numFmtId="175" fontId="0" fillId="15" borderId="0" xfId="0" applyNumberFormat="1" applyFill="1" applyAlignment="1">
      <alignment horizontal="center"/>
    </xf>
    <xf numFmtId="0" fontId="0" fillId="15" borderId="0" xfId="0" applyFill="1" applyBorder="1" applyAlignment="1">
      <alignment horizontal="center"/>
    </xf>
    <xf numFmtId="174" fontId="0" fillId="15" borderId="0" xfId="0" applyNumberFormat="1" applyFill="1" applyBorder="1" applyAlignment="1">
      <alignment horizontal="center"/>
    </xf>
    <xf numFmtId="174" fontId="0" fillId="15" borderId="0" xfId="0" applyNumberFormat="1" applyFill="1" applyAlignment="1">
      <alignment horizontal="center"/>
    </xf>
    <xf numFmtId="0" fontId="0" fillId="26" borderId="0" xfId="0" applyFill="1"/>
    <xf numFmtId="0" fontId="47" fillId="14" borderId="0" xfId="0" applyFont="1" applyFill="1" applyAlignment="1">
      <alignment horizontal="center"/>
    </xf>
    <xf numFmtId="0" fontId="22" fillId="27" borderId="11" xfId="0" applyFont="1" applyFill="1" applyBorder="1" applyAlignment="1">
      <alignment horizontal="center" vertical="center"/>
    </xf>
    <xf numFmtId="0" fontId="22" fillId="27" borderId="3" xfId="0" applyFont="1" applyFill="1" applyBorder="1" applyAlignment="1">
      <alignment horizontal="center" vertical="center"/>
    </xf>
    <xf numFmtId="0" fontId="22" fillId="27" borderId="4" xfId="0" applyFont="1" applyFill="1" applyBorder="1" applyAlignment="1">
      <alignment horizontal="center" vertical="center"/>
    </xf>
    <xf numFmtId="0" fontId="0" fillId="28" borderId="0" xfId="0" applyFill="1"/>
    <xf numFmtId="0" fontId="0" fillId="28" borderId="24" xfId="0" applyFill="1" applyBorder="1"/>
    <xf numFmtId="0" fontId="0" fillId="28" borderId="0" xfId="0" applyFill="1" applyAlignment="1">
      <alignment horizontal="center"/>
    </xf>
    <xf numFmtId="0" fontId="0" fillId="29" borderId="0" xfId="0" applyFill="1"/>
    <xf numFmtId="0" fontId="2" fillId="30" borderId="0" xfId="0" applyFont="1" applyFill="1"/>
    <xf numFmtId="14" fontId="0" fillId="28" borderId="0" xfId="0" applyNumberFormat="1" applyFill="1"/>
    <xf numFmtId="0" fontId="2" fillId="30" borderId="0" xfId="0" applyFont="1" applyFill="1" applyAlignment="1">
      <alignment horizontal="center"/>
    </xf>
    <xf numFmtId="0" fontId="0" fillId="29" borderId="0" xfId="0" applyFill="1" applyAlignment="1">
      <alignment horizontal="center"/>
    </xf>
    <xf numFmtId="0" fontId="0" fillId="24" borderId="1" xfId="0" applyNumberFormat="1" applyFill="1" applyBorder="1"/>
    <xf numFmtId="0" fontId="0" fillId="24" borderId="3" xfId="0" applyNumberFormat="1" applyFill="1" applyBorder="1"/>
    <xf numFmtId="164" fontId="43" fillId="24" borderId="5" xfId="3" applyFont="1" applyFill="1" applyBorder="1"/>
    <xf numFmtId="0" fontId="0" fillId="0" borderId="0" xfId="0" pivotButton="1" applyAlignment="1">
      <alignment horizontal="center"/>
    </xf>
    <xf numFmtId="0" fontId="31" fillId="9" borderId="1" xfId="0" applyFont="1" applyFill="1" applyBorder="1" applyAlignment="1">
      <alignment horizontal="center"/>
    </xf>
    <xf numFmtId="0" fontId="31" fillId="9" borderId="5" xfId="0" applyFont="1" applyFill="1" applyBorder="1" applyAlignment="1">
      <alignment horizontal="center"/>
    </xf>
    <xf numFmtId="0" fontId="0" fillId="24" borderId="0" xfId="0" applyFill="1" applyAlignment="1">
      <alignment horizontal="center"/>
    </xf>
    <xf numFmtId="0" fontId="0" fillId="24" borderId="24" xfId="0" applyFill="1" applyBorder="1" applyAlignment="1">
      <alignment horizontal="center"/>
    </xf>
    <xf numFmtId="0" fontId="0" fillId="24" borderId="1" xfId="0" applyFill="1" applyBorder="1" applyAlignment="1">
      <alignment horizontal="center"/>
    </xf>
    <xf numFmtId="0" fontId="0" fillId="25" borderId="0" xfId="0" applyFill="1" applyAlignment="1">
      <alignment horizontal="center"/>
    </xf>
    <xf numFmtId="0" fontId="0" fillId="22" borderId="0" xfId="0" applyFill="1" applyAlignment="1">
      <alignment horizontal="center"/>
    </xf>
    <xf numFmtId="0" fontId="0" fillId="22" borderId="0" xfId="0" applyFill="1" applyBorder="1" applyAlignment="1">
      <alignment horizontal="center"/>
    </xf>
    <xf numFmtId="0" fontId="49" fillId="31" borderId="8" xfId="0" applyFont="1" applyFill="1" applyBorder="1" applyAlignment="1">
      <alignment horizontal="center"/>
    </xf>
    <xf numFmtId="0" fontId="49" fillId="32" borderId="8" xfId="0" applyFont="1" applyFill="1" applyBorder="1" applyAlignment="1">
      <alignment horizontal="center"/>
    </xf>
    <xf numFmtId="0" fontId="0" fillId="0" borderId="24" xfId="0" applyBorder="1"/>
    <xf numFmtId="0" fontId="22" fillId="0" borderId="24" xfId="0" applyFont="1" applyBorder="1"/>
    <xf numFmtId="0" fontId="1" fillId="24" borderId="1" xfId="0" applyFont="1" applyFill="1" applyBorder="1"/>
    <xf numFmtId="0" fontId="0" fillId="22" borderId="0" xfId="0" applyFont="1" applyFill="1" applyAlignment="1">
      <alignment horizontal="center"/>
    </xf>
    <xf numFmtId="14" fontId="0" fillId="22" borderId="0" xfId="0" applyNumberFormat="1" applyFont="1" applyFill="1" applyAlignment="1">
      <alignment horizontal="center"/>
    </xf>
    <xf numFmtId="0" fontId="0" fillId="22" borderId="0" xfId="0" applyFont="1" applyFill="1" applyBorder="1" applyAlignment="1">
      <alignment horizontal="center"/>
    </xf>
    <xf numFmtId="174" fontId="0" fillId="22" borderId="0" xfId="0" applyNumberFormat="1" applyFont="1" applyFill="1" applyAlignment="1">
      <alignment horizontal="center"/>
    </xf>
    <xf numFmtId="0" fontId="50" fillId="22" borderId="0" xfId="0" applyFont="1" applyFill="1" applyAlignment="1">
      <alignment horizontal="center"/>
    </xf>
    <xf numFmtId="0" fontId="0" fillId="22" borderId="0" xfId="0" applyNumberFormat="1" applyFill="1" applyAlignment="1">
      <alignment horizontal="center"/>
    </xf>
    <xf numFmtId="0" fontId="50" fillId="22" borderId="0" xfId="0" applyNumberFormat="1" applyFont="1" applyFill="1" applyAlignment="1">
      <alignment horizontal="center"/>
    </xf>
    <xf numFmtId="0" fontId="52" fillId="11" borderId="0" xfId="0" applyFont="1" applyFill="1" applyAlignment="1">
      <alignment horizontal="center"/>
    </xf>
    <xf numFmtId="0" fontId="51" fillId="11" borderId="1" xfId="0" applyFont="1" applyFill="1" applyBorder="1" applyAlignment="1">
      <alignment horizontal="center"/>
    </xf>
    <xf numFmtId="0" fontId="53" fillId="10" borderId="1" xfId="0" applyFont="1" applyFill="1" applyBorder="1" applyAlignment="1">
      <alignment horizontal="center"/>
    </xf>
    <xf numFmtId="0" fontId="0" fillId="0" borderId="24" xfId="0" applyBorder="1" applyAlignment="1">
      <alignment horizontal="center"/>
    </xf>
    <xf numFmtId="170" fontId="8" fillId="22" borderId="3" xfId="0" applyNumberFormat="1" applyFont="1" applyFill="1" applyBorder="1" applyAlignment="1">
      <alignment horizontal="center"/>
    </xf>
    <xf numFmtId="0" fontId="8" fillId="22" borderId="11" xfId="0" applyFont="1" applyFill="1" applyBorder="1" applyAlignment="1">
      <alignment horizontal="center"/>
    </xf>
    <xf numFmtId="0" fontId="8" fillId="22" borderId="3" xfId="0" applyFont="1" applyFill="1" applyBorder="1" applyAlignment="1">
      <alignment horizontal="center"/>
    </xf>
    <xf numFmtId="165" fontId="8" fillId="22" borderId="3" xfId="0" applyNumberFormat="1" applyFont="1" applyFill="1" applyBorder="1" applyAlignment="1">
      <alignment horizontal="center"/>
    </xf>
    <xf numFmtId="1" fontId="8" fillId="22" borderId="3" xfId="0" applyNumberFormat="1" applyFont="1" applyFill="1" applyBorder="1" applyAlignment="1">
      <alignment horizontal="center"/>
    </xf>
    <xf numFmtId="1" fontId="8" fillId="22" borderId="4" xfId="0" applyNumberFormat="1" applyFont="1" applyFill="1" applyBorder="1" applyAlignment="1">
      <alignment horizontal="center"/>
    </xf>
    <xf numFmtId="170" fontId="8" fillId="22" borderId="7" xfId="0" applyNumberFormat="1" applyFont="1" applyFill="1" applyBorder="1" applyAlignment="1">
      <alignment horizontal="center"/>
    </xf>
    <xf numFmtId="0" fontId="8" fillId="22" borderId="9" xfId="0" applyFont="1" applyFill="1" applyBorder="1" applyAlignment="1">
      <alignment horizontal="center"/>
    </xf>
    <xf numFmtId="0" fontId="8" fillId="22" borderId="7" xfId="0" applyFont="1" applyFill="1" applyBorder="1" applyAlignment="1">
      <alignment horizontal="center"/>
    </xf>
    <xf numFmtId="165" fontId="8" fillId="22" borderId="7" xfId="0" applyNumberFormat="1" applyFont="1" applyFill="1" applyBorder="1" applyAlignment="1">
      <alignment horizontal="center"/>
    </xf>
    <xf numFmtId="1" fontId="8" fillId="22" borderId="7" xfId="0" applyNumberFormat="1" applyFont="1" applyFill="1" applyBorder="1" applyAlignment="1">
      <alignment horizontal="center"/>
    </xf>
    <xf numFmtId="1" fontId="8" fillId="22" borderId="10" xfId="0" applyNumberFormat="1" applyFont="1" applyFill="1" applyBorder="1" applyAlignment="1">
      <alignment horizontal="center"/>
    </xf>
    <xf numFmtId="0" fontId="54" fillId="33" borderId="0" xfId="0" applyFont="1" applyFill="1" applyAlignment="1">
      <alignment horizontal="center"/>
    </xf>
    <xf numFmtId="0" fontId="0" fillId="14" borderId="0" xfId="0" applyFill="1"/>
    <xf numFmtId="0" fontId="2" fillId="14" borderId="0" xfId="0" applyFont="1" applyFill="1" applyAlignment="1">
      <alignment vertical="center"/>
    </xf>
    <xf numFmtId="0" fontId="56" fillId="14" borderId="0" xfId="0" applyFont="1" applyFill="1" applyAlignment="1">
      <alignment vertical="center"/>
    </xf>
    <xf numFmtId="14" fontId="56" fillId="14" borderId="0" xfId="0" applyNumberFormat="1" applyFont="1" applyFill="1" applyAlignment="1">
      <alignment vertical="center"/>
    </xf>
    <xf numFmtId="0" fontId="0" fillId="14" borderId="0" xfId="0" applyFill="1" applyAlignment="1">
      <alignment horizontal="center"/>
    </xf>
    <xf numFmtId="0" fontId="0" fillId="14" borderId="0" xfId="0" applyFill="1" applyAlignment="1">
      <alignment horizontal="left"/>
    </xf>
    <xf numFmtId="0" fontId="0" fillId="14" borderId="0" xfId="0" applyNumberFormat="1" applyFill="1" applyAlignment="1">
      <alignment horizontal="center"/>
    </xf>
    <xf numFmtId="0" fontId="0" fillId="34" borderId="0" xfId="0" applyFill="1"/>
    <xf numFmtId="0" fontId="0" fillId="34" borderId="0" xfId="0" applyFill="1" applyAlignment="1">
      <alignment horizontal="center"/>
    </xf>
    <xf numFmtId="0" fontId="0" fillId="6" borderId="0" xfId="0" applyFill="1" applyAlignment="1">
      <alignment horizontal="center"/>
    </xf>
    <xf numFmtId="0" fontId="0" fillId="6" borderId="0" xfId="0" applyFill="1" applyAlignment="1">
      <alignment horizontal="center" vertical="center"/>
    </xf>
    <xf numFmtId="0" fontId="0" fillId="35" borderId="6" xfId="0" applyFill="1" applyBorder="1"/>
    <xf numFmtId="0" fontId="0" fillId="35" borderId="10" xfId="0" applyFill="1" applyBorder="1"/>
    <xf numFmtId="0" fontId="0" fillId="35" borderId="4" xfId="0" applyFill="1" applyBorder="1"/>
    <xf numFmtId="0" fontId="0" fillId="35" borderId="13" xfId="0" applyFill="1" applyBorder="1"/>
    <xf numFmtId="0" fontId="3" fillId="33" borderId="0" xfId="0" applyFont="1" applyFill="1" applyBorder="1" applyAlignment="1">
      <alignment horizontal="center"/>
    </xf>
    <xf numFmtId="0" fontId="0" fillId="2" borderId="1" xfId="0" applyFill="1" applyBorder="1"/>
    <xf numFmtId="0" fontId="0" fillId="2" borderId="14" xfId="0" applyFill="1" applyBorder="1"/>
    <xf numFmtId="0" fontId="0" fillId="2" borderId="32" xfId="0" applyFill="1" applyBorder="1"/>
    <xf numFmtId="0" fontId="23" fillId="22" borderId="13" xfId="0" applyFont="1" applyFill="1" applyBorder="1"/>
    <xf numFmtId="0" fontId="0" fillId="38" borderId="13" xfId="0" applyFont="1" applyFill="1" applyBorder="1"/>
    <xf numFmtId="0" fontId="31" fillId="36" borderId="1" xfId="0" applyFont="1" applyFill="1" applyBorder="1" applyAlignment="1">
      <alignment horizontal="center" vertical="center"/>
    </xf>
    <xf numFmtId="0" fontId="31" fillId="32" borderId="1" xfId="0" applyFont="1" applyFill="1" applyBorder="1" applyAlignment="1">
      <alignment horizontal="center" vertical="center"/>
    </xf>
    <xf numFmtId="0" fontId="31" fillId="37" borderId="1" xfId="0" applyFont="1" applyFill="1" applyBorder="1" applyAlignment="1">
      <alignment horizontal="center" vertical="center"/>
    </xf>
    <xf numFmtId="0" fontId="56" fillId="40" borderId="1" xfId="0" applyFont="1" applyFill="1" applyBorder="1" applyAlignment="1">
      <alignment horizontal="left"/>
    </xf>
    <xf numFmtId="164" fontId="56" fillId="40" borderId="1" xfId="0" applyNumberFormat="1" applyFont="1" applyFill="1" applyBorder="1"/>
    <xf numFmtId="0" fontId="57" fillId="39" borderId="8" xfId="0" applyFont="1" applyFill="1" applyBorder="1" applyAlignment="1">
      <alignment horizontal="center" vertical="center" textRotation="255" wrapText="1"/>
    </xf>
    <xf numFmtId="0" fontId="57" fillId="39" borderId="9" xfId="0" applyFont="1" applyFill="1" applyBorder="1" applyAlignment="1">
      <alignment horizontal="center" vertical="center" textRotation="255" wrapText="1"/>
    </xf>
    <xf numFmtId="0" fontId="57" fillId="39" borderId="11" xfId="0" applyFont="1" applyFill="1" applyBorder="1" applyAlignment="1">
      <alignment horizontal="center" vertical="center" textRotation="255" wrapText="1"/>
    </xf>
    <xf numFmtId="0" fontId="10" fillId="35" borderId="32" xfId="0" applyFont="1" applyFill="1" applyBorder="1" applyAlignment="1">
      <alignment horizontal="center" vertical="center"/>
    </xf>
    <xf numFmtId="0" fontId="22" fillId="35" borderId="32" xfId="0" applyFont="1" applyFill="1" applyBorder="1" applyAlignment="1">
      <alignment horizontal="center" vertical="center"/>
    </xf>
    <xf numFmtId="0" fontId="22" fillId="35" borderId="0" xfId="0" applyFont="1" applyFill="1" applyBorder="1" applyAlignment="1">
      <alignment horizontal="center" vertical="center"/>
    </xf>
    <xf numFmtId="0" fontId="18" fillId="19" borderId="1" xfId="0" applyFont="1" applyFill="1" applyBorder="1" applyAlignment="1">
      <alignment horizontal="center"/>
    </xf>
    <xf numFmtId="165" fontId="0" fillId="8" borderId="2" xfId="0" applyNumberFormat="1" applyFill="1" applyBorder="1" applyAlignment="1">
      <alignment horizontal="center"/>
    </xf>
    <xf numFmtId="165" fontId="0" fillId="8" borderId="12" xfId="0" applyNumberFormat="1" applyFill="1" applyBorder="1" applyAlignment="1">
      <alignment horizontal="center"/>
    </xf>
    <xf numFmtId="165" fontId="13" fillId="8" borderId="2" xfId="0" applyNumberFormat="1" applyFont="1" applyFill="1" applyBorder="1" applyAlignment="1">
      <alignment horizontal="center"/>
    </xf>
    <xf numFmtId="1" fontId="9" fillId="8" borderId="5" xfId="0" applyNumberFormat="1" applyFont="1" applyFill="1" applyBorder="1" applyAlignment="1">
      <alignment horizontal="center" vertical="center"/>
    </xf>
    <xf numFmtId="1" fontId="9" fillId="8" borderId="7" xfId="0" applyNumberFormat="1" applyFont="1" applyFill="1" applyBorder="1" applyAlignment="1">
      <alignment horizontal="center" vertical="center"/>
    </xf>
    <xf numFmtId="1" fontId="9" fillId="8" borderId="3" xfId="0" applyNumberFormat="1" applyFont="1" applyFill="1" applyBorder="1" applyAlignment="1">
      <alignment horizontal="center" vertical="center"/>
    </xf>
    <xf numFmtId="165" fontId="10" fillId="8" borderId="6" xfId="0" applyNumberFormat="1" applyFont="1" applyFill="1" applyBorder="1" applyAlignment="1">
      <alignment horizontal="center"/>
    </xf>
    <xf numFmtId="165" fontId="10" fillId="8" borderId="8" xfId="0" applyNumberFormat="1" applyFont="1" applyFill="1" applyBorder="1" applyAlignment="1">
      <alignment horizontal="center"/>
    </xf>
    <xf numFmtId="165" fontId="10" fillId="8" borderId="4" xfId="0" applyNumberFormat="1" applyFont="1" applyFill="1" applyBorder="1" applyAlignment="1">
      <alignment horizontal="center"/>
    </xf>
    <xf numFmtId="165" fontId="10" fillId="8" borderId="11" xfId="0" applyNumberFormat="1" applyFont="1" applyFill="1" applyBorder="1" applyAlignment="1">
      <alignment horizontal="center"/>
    </xf>
    <xf numFmtId="14" fontId="13" fillId="7" borderId="13" xfId="0" applyNumberFormat="1" applyFont="1" applyFill="1" applyBorder="1" applyAlignment="1">
      <alignment horizontal="center" vertical="center"/>
    </xf>
    <xf numFmtId="14" fontId="13" fillId="7" borderId="11" xfId="0" applyNumberFormat="1" applyFont="1" applyFill="1" applyBorder="1" applyAlignment="1">
      <alignment horizontal="center" vertical="center"/>
    </xf>
    <xf numFmtId="165" fontId="0" fillId="8" borderId="14" xfId="0" applyNumberFormat="1" applyFill="1" applyBorder="1" applyAlignment="1">
      <alignment horizontal="center"/>
    </xf>
    <xf numFmtId="1" fontId="15" fillId="8" borderId="2" xfId="0" applyNumberFormat="1" applyFont="1" applyFill="1" applyBorder="1" applyAlignment="1">
      <alignment horizontal="center" vertical="center"/>
    </xf>
    <xf numFmtId="1" fontId="4" fillId="8" borderId="14" xfId="0" applyNumberFormat="1" applyFont="1" applyFill="1" applyBorder="1" applyAlignment="1">
      <alignment horizontal="center" vertical="center"/>
    </xf>
    <xf numFmtId="1" fontId="4" fillId="8" borderId="12" xfId="0" applyNumberFormat="1" applyFont="1" applyFill="1" applyBorder="1" applyAlignment="1">
      <alignment horizontal="center" vertical="center"/>
    </xf>
    <xf numFmtId="1" fontId="4" fillId="8" borderId="2" xfId="0" applyNumberFormat="1" applyFont="1" applyFill="1" applyBorder="1" applyAlignment="1">
      <alignment horizontal="center" vertical="center"/>
    </xf>
    <xf numFmtId="1" fontId="9" fillId="8" borderId="10" xfId="0" applyNumberFormat="1" applyFont="1" applyFill="1" applyBorder="1" applyAlignment="1">
      <alignment horizontal="center" vertical="center"/>
    </xf>
    <xf numFmtId="1" fontId="9" fillId="8" borderId="0" xfId="0" applyNumberFormat="1" applyFont="1" applyFill="1" applyBorder="1" applyAlignment="1">
      <alignment horizontal="center" vertical="center"/>
    </xf>
    <xf numFmtId="1" fontId="9" fillId="8" borderId="9" xfId="0" applyNumberFormat="1" applyFont="1" applyFill="1" applyBorder="1" applyAlignment="1">
      <alignment horizontal="center" vertical="center"/>
    </xf>
    <xf numFmtId="1" fontId="9" fillId="8" borderId="4" xfId="0" applyNumberFormat="1" applyFont="1" applyFill="1" applyBorder="1" applyAlignment="1">
      <alignment horizontal="center" vertical="center"/>
    </xf>
    <xf numFmtId="1" fontId="9" fillId="8" borderId="13" xfId="0" applyNumberFormat="1" applyFont="1" applyFill="1" applyBorder="1" applyAlignment="1">
      <alignment horizontal="center" vertical="center"/>
    </xf>
    <xf numFmtId="1" fontId="9" fillId="8" borderId="11" xfId="0" applyNumberFormat="1" applyFont="1" applyFill="1" applyBorder="1" applyAlignment="1">
      <alignment horizontal="center" vertical="center"/>
    </xf>
    <xf numFmtId="165" fontId="10" fillId="8" borderId="9" xfId="0" applyNumberFormat="1" applyFont="1" applyFill="1" applyBorder="1" applyAlignment="1">
      <alignment horizontal="center"/>
    </xf>
    <xf numFmtId="165" fontId="13" fillId="8" borderId="2" xfId="0" applyNumberFormat="1" applyFont="1" applyFill="1" applyBorder="1" applyAlignment="1">
      <alignment horizontal="center" wrapText="1"/>
    </xf>
    <xf numFmtId="165" fontId="0" fillId="8" borderId="12" xfId="0" applyNumberFormat="1" applyFill="1" applyBorder="1" applyAlignment="1">
      <alignment horizontal="center" wrapText="1"/>
    </xf>
    <xf numFmtId="0" fontId="22" fillId="9" borderId="1" xfId="0" applyFont="1" applyFill="1" applyBorder="1" applyAlignment="1">
      <alignment horizontal="center"/>
    </xf>
    <xf numFmtId="0" fontId="0" fillId="9" borderId="1" xfId="0" applyFill="1" applyBorder="1" applyAlignment="1">
      <alignment horizontal="center"/>
    </xf>
    <xf numFmtId="0" fontId="21" fillId="9" borderId="1" xfId="0" applyFont="1" applyFill="1" applyBorder="1" applyAlignment="1">
      <alignment horizontal="center"/>
    </xf>
    <xf numFmtId="0" fontId="45" fillId="15" borderId="24" xfId="0" applyFont="1" applyFill="1" applyBorder="1" applyAlignment="1">
      <alignment horizontal="left"/>
    </xf>
    <xf numFmtId="0" fontId="46" fillId="15" borderId="24" xfId="0" applyFont="1" applyFill="1" applyBorder="1" applyAlignment="1">
      <alignment horizontal="left"/>
    </xf>
    <xf numFmtId="0" fontId="48" fillId="28" borderId="24" xfId="0" applyFont="1" applyFill="1" applyBorder="1" applyAlignment="1">
      <alignment horizontal="left"/>
    </xf>
    <xf numFmtId="0" fontId="55" fillId="14" borderId="0" xfId="0" applyFont="1" applyFill="1" applyAlignment="1">
      <alignment horizontal="center" vertical="center"/>
    </xf>
    <xf numFmtId="0" fontId="36" fillId="0" borderId="0" xfId="4" applyAlignment="1">
      <alignment horizontal="right"/>
    </xf>
    <xf numFmtId="0" fontId="0" fillId="0" borderId="0" xfId="0" applyAlignment="1">
      <alignment horizontal="left" wrapText="1"/>
    </xf>
    <xf numFmtId="0" fontId="0" fillId="0" borderId="0" xfId="0" applyAlignment="1">
      <alignment wrapText="1"/>
    </xf>
    <xf numFmtId="0" fontId="40" fillId="0" borderId="0" xfId="8" applyAlignment="1">
      <alignment horizontal="center"/>
    </xf>
  </cellXfs>
  <cellStyles count="14">
    <cellStyle name="Alineado a la derecha" xfId="10" xr:uid="{F79F25E3-39E1-49A3-9222-DF42787335B9}"/>
    <cellStyle name="Alineado arriba" xfId="12" xr:uid="{8FF8E6C7-54C0-49BA-ABD2-E55FE00F85D3}"/>
    <cellStyle name="Descripción" xfId="13" xr:uid="{B9798511-1B49-44D6-858F-54654C659DC0}"/>
    <cellStyle name="Encabezado 1" xfId="5" builtinId="16"/>
    <cellStyle name="Énfasis3" xfId="1" builtinId="37"/>
    <cellStyle name="Hipervínculo" xfId="2" builtinId="8"/>
    <cellStyle name="Moneda" xfId="3" builtinId="4"/>
    <cellStyle name="Normal" xfId="0" builtinId="0"/>
    <cellStyle name="Teléfono" xfId="11" xr:uid="{8789D811-6D70-423A-BA2A-CF8AE239ACFA}"/>
    <cellStyle name="Texto explicativo" xfId="8" builtinId="53"/>
    <cellStyle name="Título" xfId="4" builtinId="15"/>
    <cellStyle name="Título 2" xfId="6" builtinId="17"/>
    <cellStyle name="Título 3" xfId="7" builtinId="18"/>
    <cellStyle name="Total" xfId="9" builtinId="25"/>
  </cellStyles>
  <dxfs count="219">
    <dxf>
      <numFmt numFmtId="167" formatCode="0.0"/>
    </dxf>
    <dxf>
      <numFmt numFmtId="167" formatCode="0.0"/>
    </dxf>
    <dxf>
      <numFmt numFmtId="167" formatCode="0.0"/>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3" formatCode="_-&quot;$&quot;* #,##0.00_-;\-&quot;$&quot;* #,##0.00_-;_-&quot;$&quot;* &quot;-&quot;??_-;_-@_-"/>
      <fill>
        <patternFill patternType="solid">
          <fgColor indexed="64"/>
          <bgColor theme="0" tint="-4.9989318521683403E-2"/>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4" formatCode="_(&quot;$&quot;* #,##0.00_);_(&quot;$&quot;* \(#,##0.00\);_(&quot;$&quot;* &quot;-&quot;??_);_(@_)"/>
      <alignment vertical="center" textRotation="0" wrapTex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0"/>
        <name val="Calibri"/>
        <family val="2"/>
        <scheme val="minor"/>
      </font>
      <fill>
        <patternFill patternType="solid">
          <fgColor indexed="64"/>
          <bgColor theme="1" tint="0.249977111117893"/>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fgColor indexed="64"/>
          <bgColor theme="0"/>
        </patternFill>
      </fill>
      <alignment horizontal="center" vertical="bottom" textRotation="0" wrapText="0" indent="0" justifyLastLine="0" shrinkToFit="0" readingOrder="0"/>
    </dxf>
    <dxf>
      <fill>
        <patternFill>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0" formatCode="General"/>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0" formatCode="General"/>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0" formatCode="General"/>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0" formatCode="General"/>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74" formatCode="d/mm/yyyy;@"/>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4"/>
        <color theme="1" tint="4.9989318521683403E-2"/>
        <name val="Calibri"/>
        <family val="2"/>
        <scheme val="minor"/>
      </font>
      <fill>
        <patternFill patternType="solid">
          <fgColor indexed="64"/>
          <bgColor theme="3" tint="0.59999389629810485"/>
        </patternFill>
      </fill>
      <alignment horizontal="center" vertical="bottom" textRotation="0" wrapText="0" indent="0" justifyLastLine="0" shrinkToFit="0" readingOrder="0"/>
    </dxf>
    <dxf>
      <font>
        <b/>
        <i val="0"/>
        <color rgb="FFFF0000"/>
      </font>
      <fill>
        <patternFill>
          <bgColor rgb="FFFFFF00"/>
        </patternFill>
      </fill>
      <border>
        <left style="thin">
          <color auto="1"/>
        </left>
        <right style="thin">
          <color auto="1"/>
        </right>
        <top style="thin">
          <color auto="1"/>
        </top>
        <bottom style="thin">
          <color auto="1"/>
        </bottom>
        <vertical/>
        <horizontal/>
      </border>
    </dxf>
    <dxf>
      <font>
        <b/>
        <i val="0"/>
        <color rgb="FFFFFF00"/>
      </font>
      <fill>
        <patternFill>
          <bgColor theme="6" tint="-0.499984740745262"/>
        </patternFill>
      </fill>
      <border>
        <left style="thin">
          <color auto="1"/>
        </left>
        <right style="thin">
          <color auto="1"/>
        </right>
        <top style="thin">
          <color auto="1"/>
        </top>
        <bottom style="thin">
          <color auto="1"/>
        </bottom>
        <vertical/>
        <horizontal/>
      </border>
    </dxf>
    <dxf>
      <numFmt numFmtId="0" formatCode="General"/>
      <fill>
        <patternFill>
          <bgColor theme="6" tint="0.3999450666829432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quot;$&quot;* #,##0.00_);_(&quot;$&quot;* \(#,##0.00\);_(&quot;$&quot;* &quot;-&quot;??_);_(@_)"/>
      <fill>
        <patternFill>
          <bgColor theme="6" tint="0.39994506668294322"/>
        </patternFill>
      </fill>
      <border diagonalUp="0" diagonalDown="0">
        <left style="thin">
          <color indexed="64"/>
        </left>
        <right/>
        <top style="thin">
          <color indexed="64"/>
        </top>
        <bottom style="thin">
          <color indexed="64"/>
        </bottom>
        <vertical style="thin">
          <color indexed="64"/>
        </vertical>
        <horizontal style="thin">
          <color indexed="64"/>
        </horizontal>
      </border>
    </dxf>
    <dxf>
      <fill>
        <patternFill>
          <bgColor theme="6" tint="0.39994506668294322"/>
        </patternFill>
      </fill>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4"/>
        <color theme="1"/>
        <name val="Calibri"/>
        <family val="2"/>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4"/>
        <color theme="1"/>
        <name val="Calibri"/>
        <family val="2"/>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39994506668294322"/>
        </patternFill>
      </fill>
      <alignment horizontal="center" textRotation="0" wrapText="0" indent="0" justifyLastLine="0" shrinkToFit="0" readingOrder="0"/>
      <border diagonalUp="0" diagonalDown="0" outline="0">
        <left/>
        <right style="thin">
          <color indexed="64"/>
        </right>
        <top style="thin">
          <color indexed="64"/>
        </top>
        <bottom style="thin">
          <color indexed="64"/>
        </bottom>
      </border>
    </dxf>
    <dxf>
      <font>
        <b/>
      </font>
      <fill>
        <patternFill>
          <bgColor theme="6" tint="0.39994506668294322"/>
        </patternFill>
      </fill>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5" tint="-0.249977111117893"/>
        <name val="Calibri"/>
        <family val="2"/>
        <scheme val="minor"/>
      </font>
      <fill>
        <patternFill patternType="solid">
          <fgColor theme="4" tint="0.79998168889431442"/>
          <bgColor theme="9" tint="0.39997558519241921"/>
        </patternFill>
      </fill>
      <alignment horizontal="center" vertical="bottom" textRotation="0" wrapText="0" indent="0" justifyLastLine="0" shrinkToFit="0" readingOrder="0"/>
      <border diagonalUp="0" diagonalDown="0" outline="0">
        <left/>
        <right/>
        <top style="thin">
          <color indexed="64"/>
        </top>
        <bottom/>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bgColor theme="6" tint="0.39994506668294322"/>
        </patternFill>
      </fill>
    </dxf>
    <dxf>
      <border>
        <bottom style="thin">
          <color indexed="64"/>
        </bottom>
      </border>
    </dxf>
    <dxf>
      <font>
        <b/>
        <i val="0"/>
        <strike val="0"/>
        <condense val="0"/>
        <extend val="0"/>
        <outline val="0"/>
        <shadow val="0"/>
        <u val="none"/>
        <vertAlign val="baseline"/>
        <sz val="16"/>
        <color theme="1"/>
        <name val="Calibri"/>
        <family val="2"/>
        <scheme val="minor"/>
      </font>
      <fill>
        <patternFill patternType="solid">
          <fgColor indexed="64"/>
          <bgColor theme="6" tint="-0.49998474074526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ill>
        <patternFill>
          <bgColor rgb="FFFFC7CE"/>
        </patternFill>
      </fill>
    </dxf>
    <dxf>
      <font>
        <color rgb="FF9C0006"/>
      </font>
    </dxf>
    <dxf>
      <font>
        <color rgb="FF9C0006"/>
      </font>
      <fill>
        <patternFill>
          <bgColor rgb="FFFFC7CE"/>
        </patternFill>
      </fill>
    </dxf>
    <dxf>
      <font>
        <color rgb="FF006100"/>
      </font>
      <fill>
        <patternFill>
          <bgColor rgb="FFC6EFCE"/>
        </patternFill>
      </fill>
    </dxf>
    <dxf>
      <font>
        <b/>
        <i/>
        <color rgb="FFFF0000"/>
      </font>
    </dxf>
    <dxf>
      <fill>
        <patternFill patternType="solid">
          <bgColor theme="6" tint="-0.249977111117893"/>
        </patternFill>
      </fill>
    </dxf>
    <dxf>
      <fill>
        <patternFill patternType="solid">
          <bgColor theme="6" tint="-0.249977111117893"/>
        </patternFill>
      </fill>
    </dxf>
    <dxf>
      <fill>
        <patternFill patternType="solid">
          <bgColor theme="6" tint="-0.249977111117893"/>
        </patternFill>
      </fill>
    </dxf>
    <dxf>
      <fill>
        <patternFill patternType="solid">
          <bgColor theme="6" tint="-0.249977111117893"/>
        </patternFill>
      </fill>
    </dxf>
    <dxf>
      <fill>
        <patternFill patternType="solid">
          <bgColor theme="6" tint="-0.249977111117893"/>
        </patternFill>
      </fill>
    </dxf>
    <dxf>
      <fill>
        <patternFill patternType="solid">
          <bgColor theme="6" tint="-0.249977111117893"/>
        </patternFill>
      </fill>
    </dxf>
    <dxf>
      <font>
        <sz val="16"/>
      </font>
    </dxf>
    <dxf>
      <font>
        <sz val="16"/>
      </font>
    </dxf>
    <dxf>
      <font>
        <sz val="16"/>
      </font>
    </dxf>
    <dxf>
      <font>
        <sz val="16"/>
      </font>
    </dxf>
    <dxf>
      <font>
        <sz val="16"/>
      </font>
    </dxf>
    <dxf>
      <font>
        <sz val="16"/>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alignment horizontal="center"/>
    </dxf>
    <dxf>
      <alignment horizontal="center"/>
    </dxf>
    <dxf>
      <alignment horizontal="center"/>
    </dxf>
    <dxf>
      <font>
        <b/>
      </font>
    </dxf>
    <dxf>
      <font>
        <b/>
      </font>
    </dxf>
    <dxf>
      <font>
        <b/>
      </font>
    </dxf>
    <dxf>
      <font>
        <sz val="18"/>
      </font>
    </dxf>
    <dxf>
      <font>
        <sz val="18"/>
      </font>
    </dxf>
    <dxf>
      <font>
        <sz val="18"/>
      </font>
    </dxf>
    <dxf>
      <font>
        <color rgb="FFFF0000"/>
      </font>
    </dxf>
    <dxf>
      <font>
        <color rgb="FFFF0000"/>
      </font>
    </dxf>
    <dxf>
      <font>
        <color rgb="FFFF000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4" formatCode="#,##0.00"/>
      <fill>
        <patternFill patternType="solid">
          <fgColor indexed="64"/>
          <bgColor rgb="FFFFFF0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4"/>
        <color rgb="FFFF0000"/>
        <name val="Calibri"/>
        <family val="2"/>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font>
    </dxf>
    <dxf>
      <font>
        <color theme="0"/>
      </font>
    </dxf>
    <dxf>
      <fill>
        <patternFill patternType="solid">
          <bgColor theme="3" tint="-0.499984740745262"/>
        </patternFill>
      </fill>
    </dxf>
    <dxf>
      <fill>
        <patternFill patternType="solid">
          <bgColor theme="3" tint="-0.49998474074526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numFmt numFmtId="164" formatCode="_(&quot;$&quot;* #,##0.00_);_(&quot;$&quot;* \(#,##0.00\);_(&quot;$&quot;* &quot;-&quot;??_);_(@_)"/>
    </dxf>
    <dxf>
      <font>
        <sz val="14"/>
      </font>
    </dxf>
    <dxf>
      <font>
        <b/>
      </font>
    </dxf>
    <dxf>
      <font>
        <color theme="3" tint="0.39997558519241921"/>
      </font>
    </dxf>
    <dxf>
      <alignment horizontal="center"/>
    </dxf>
    <dxf>
      <alignment horizontal="center"/>
    </dxf>
    <dxf>
      <font>
        <color auto="1"/>
      </font>
      <fill>
        <patternFill>
          <fgColor indexed="64"/>
          <bgColor rgb="FFFFFFFF"/>
        </patternFill>
      </fill>
      <border diagonalUp="0" diagonalDown="0" outline="0">
        <left style="thin">
          <color indexed="64"/>
        </left>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style="thin">
          <color indexed="64"/>
        </left>
        <right style="thin">
          <color indexed="64"/>
        </right>
        <top style="thin">
          <color indexed="64"/>
        </top>
        <bottom style="thin">
          <color indexed="64"/>
        </bottom>
      </border>
    </dxf>
    <dxf>
      <font>
        <color auto="1"/>
      </font>
      <fill>
        <patternFill>
          <fgColor indexed="64"/>
          <bgColor rgb="FFFFFFFF"/>
        </patternFill>
      </fill>
      <border diagonalUp="0" diagonalDown="0" outline="0">
        <left/>
        <right style="thin">
          <color indexed="64"/>
        </right>
        <top style="thin">
          <color indexed="64"/>
        </top>
        <bottom style="thin">
          <color indexed="64"/>
        </bottom>
      </border>
    </dxf>
    <dxf>
      <font>
        <color auto="1"/>
      </font>
      <numFmt numFmtId="170" formatCode="dd/mm/yy;@"/>
      <fill>
        <patternFill>
          <fgColor indexed="64"/>
          <bgColor rgb="FFFFFFFF"/>
        </patternFill>
      </fill>
      <border diagonalUp="0" diagonalDown="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color auto="1"/>
      </font>
      <fill>
        <patternFill>
          <fgColor indexed="64"/>
          <bgColor rgb="FFFFFFFF"/>
        </patternFill>
      </fill>
    </dxf>
    <dxf>
      <border>
        <bottom style="thin">
          <color indexed="64"/>
        </bottom>
      </border>
    </dxf>
    <dxf>
      <font>
        <b/>
        <i val="0"/>
        <strike val="0"/>
        <condense val="0"/>
        <extend val="0"/>
        <outline val="0"/>
        <shadow val="0"/>
        <u val="none"/>
        <vertAlign val="baseline"/>
        <sz val="14"/>
        <color rgb="FF0070C0"/>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thin">
          <color indexed="64"/>
        </right>
        <top style="thin">
          <color indexed="64"/>
        </top>
        <bottom/>
        <vertical/>
        <horizontal/>
      </border>
    </dxf>
    <dxf>
      <border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color auto="1"/>
      </font>
      <fill>
        <patternFill>
          <fgColor indexed="64"/>
          <bgColor rgb="FFFFFFFF"/>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color auto="1"/>
      </font>
      <fill>
        <patternFill>
          <fgColor indexed="64"/>
          <bgColor rgb="FFFFFFFF"/>
        </patternFill>
      </fill>
    </dxf>
    <dxf>
      <font>
        <color auto="1"/>
      </font>
      <fill>
        <patternFill>
          <fgColor indexed="64"/>
          <bgColor rgb="FFFFFFFF"/>
        </patternFill>
      </fill>
    </dxf>
    <dxf>
      <font>
        <color auto="1"/>
      </font>
      <fill>
        <patternFill>
          <fgColor indexed="64"/>
          <bgColor rgb="FFFFFFFF"/>
        </patternFill>
      </fill>
    </dxf>
    <dxf>
      <font>
        <color auto="1"/>
      </font>
      <fill>
        <patternFill>
          <fgColor indexed="64"/>
          <bgColor rgb="FFFFFFFF"/>
        </patternFill>
      </fill>
    </dxf>
    <dxf>
      <font>
        <color auto="1"/>
      </font>
      <numFmt numFmtId="1" formatCode="0"/>
      <fill>
        <patternFill>
          <fgColor indexed="64"/>
          <bgColor rgb="FFFFFFFF"/>
        </patternFill>
      </fill>
    </dxf>
    <dxf>
      <font>
        <color auto="1"/>
      </font>
      <numFmt numFmtId="168" formatCode="dd\-mm\-yy;@"/>
      <fill>
        <patternFill>
          <fgColor indexed="64"/>
          <bgColor rgb="FFFFFFFF"/>
        </patternFill>
      </fill>
    </dxf>
    <dxf>
      <border outline="0">
        <left style="thin">
          <color indexed="64"/>
        </left>
        <right style="thin">
          <color indexed="64"/>
        </right>
        <top style="thin">
          <color indexed="64"/>
        </top>
        <bottom style="thin">
          <color indexed="64"/>
        </bottom>
      </border>
    </dxf>
    <dxf>
      <font>
        <color auto="1"/>
      </font>
      <fill>
        <patternFill>
          <fgColor indexed="64"/>
          <bgColor rgb="FFFFFFFF"/>
        </patternFill>
      </fill>
    </dxf>
    <dxf>
      <font>
        <b/>
        <i val="0"/>
        <strike val="0"/>
        <condense val="0"/>
        <extend val="0"/>
        <outline val="0"/>
        <shadow val="0"/>
        <u val="none"/>
        <vertAlign val="baseline"/>
        <sz val="11"/>
        <color rgb="FFFF0000"/>
        <name val="Calibri"/>
        <family val="2"/>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0070C0"/>
        </patternFill>
      </fill>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0070C0"/>
        </patternFill>
      </fill>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theme="3" tint="-0.249977111117893"/>
        </patternFill>
      </fill>
    </dxf>
    <dxf>
      <fill>
        <patternFill patternType="solid">
          <fgColor indexed="64"/>
          <bgColor rgb="FF0070C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0070C0"/>
        </patternFill>
      </fill>
    </dxf>
    <dxf>
      <border outline="0">
        <bottom style="thin">
          <color indexed="64"/>
        </bottom>
      </border>
    </dxf>
    <dxf>
      <fill>
        <patternFill patternType="solid">
          <fgColor indexed="64"/>
          <bgColor rgb="FF0070C0"/>
        </patternFill>
      </fill>
    </dxf>
    <dxf>
      <fill>
        <patternFill patternType="solid">
          <fgColor indexed="64"/>
          <bgColor rgb="FF0070C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0070C0"/>
        </patternFill>
      </fill>
    </dxf>
    <dxf>
      <border outline="0">
        <bottom style="thin">
          <color indexed="64"/>
        </bottom>
      </border>
    </dxf>
    <dxf>
      <fill>
        <patternFill patternType="solid">
          <fgColor indexed="64"/>
          <bgColor rgb="FF0070C0"/>
        </patternFill>
      </fill>
    </dxf>
    <dxf>
      <fill>
        <patternFill patternType="solid">
          <fgColor indexed="64"/>
          <bgColor rgb="FF0070C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0070C0"/>
        </patternFill>
      </fill>
    </dxf>
    <dxf>
      <border outline="0">
        <bottom style="thin">
          <color indexed="64"/>
        </bottom>
      </border>
    </dxf>
    <dxf>
      <font>
        <strike val="0"/>
        <outline val="0"/>
        <shadow val="0"/>
        <u val="none"/>
        <vertAlign val="baseline"/>
        <sz val="11"/>
        <color rgb="FFFF0000"/>
        <name val="Calibri"/>
        <family val="2"/>
        <scheme val="minor"/>
      </font>
      <fill>
        <patternFill patternType="solid">
          <fgColor indexed="64"/>
          <bgColor theme="0"/>
        </patternFill>
      </fill>
    </dxf>
    <dxf>
      <fill>
        <patternFill patternType="solid">
          <fgColor indexed="64"/>
          <bgColor rgb="FF0070C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0070C0"/>
        </patternFill>
      </fill>
    </dxf>
    <dxf>
      <border outline="0">
        <bottom style="thin">
          <color indexed="64"/>
        </bottom>
      </border>
    </dxf>
    <dxf>
      <font>
        <strike val="0"/>
        <outline val="0"/>
        <shadow val="0"/>
        <u val="none"/>
        <vertAlign val="baseline"/>
        <sz val="11"/>
        <color rgb="FFFF0000"/>
        <name val="Calibri"/>
        <family val="2"/>
        <scheme val="minor"/>
      </font>
      <fill>
        <patternFill patternType="solid">
          <fgColor indexed="64"/>
          <bgColor theme="0"/>
        </patternFill>
      </fill>
    </dxf>
    <dxf>
      <fill>
        <patternFill patternType="solid">
          <fgColor indexed="64"/>
          <bgColor rgb="FF0070C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0070C0"/>
        </patternFill>
      </fill>
    </dxf>
    <dxf>
      <border outline="0">
        <bottom style="thin">
          <color indexed="64"/>
        </bottom>
      </border>
    </dxf>
    <dxf>
      <font>
        <strike val="0"/>
        <outline val="0"/>
        <shadow val="0"/>
        <u val="none"/>
        <vertAlign val="baseline"/>
        <sz val="11"/>
        <color rgb="FFFF0000"/>
        <name val="Calibri"/>
        <family val="2"/>
        <scheme val="minor"/>
      </font>
      <fill>
        <patternFill patternType="solid">
          <fgColor indexed="64"/>
          <bgColor theme="0"/>
        </patternFill>
      </fill>
    </dxf>
    <dxf>
      <font>
        <b val="0"/>
        <i val="0"/>
      </font>
      <fill>
        <patternFill>
          <bgColor theme="0" tint="-4.9989318521683403E-2"/>
        </patternFill>
      </fill>
      <border>
        <left style="thin">
          <color auto="1"/>
        </left>
        <right style="thin">
          <color auto="1"/>
        </right>
        <top style="thin">
          <color auto="1"/>
        </top>
        <bottom style="thin">
          <color auto="1"/>
        </bottom>
      </border>
    </dxf>
    <dxf>
      <border>
        <left style="thin">
          <color auto="1"/>
        </left>
      </border>
    </dxf>
    <dxf>
      <border>
        <left style="thin">
          <color auto="1"/>
        </left>
      </border>
    </dxf>
    <dxf>
      <border>
        <left style="thin">
          <color auto="1"/>
        </left>
      </border>
    </dxf>
    <dxf>
      <font>
        <b/>
        <i val="0"/>
      </font>
      <border diagonalUp="0" diagonalDown="0">
        <left/>
        <right/>
        <top style="thin">
          <color auto="1"/>
        </top>
        <bottom/>
        <vertical/>
        <horizontal/>
      </border>
    </dxf>
    <dxf>
      <font>
        <b/>
        <i val="0"/>
      </font>
      <fill>
        <patternFill>
          <bgColor theme="0" tint="-4.9989318521683403E-2"/>
        </patternFill>
      </fill>
      <border>
        <left style="thin">
          <color auto="1"/>
        </left>
        <right style="thin">
          <color auto="1"/>
        </right>
        <top style="thin">
          <color auto="1"/>
        </top>
        <bottom style="thin">
          <color auto="1"/>
        </bottom>
        <vertical/>
      </border>
    </dxf>
    <dxf>
      <border>
        <left style="thin">
          <color auto="1"/>
        </left>
        <right style="thin">
          <color auto="1"/>
        </right>
        <top style="thin">
          <color auto="1"/>
        </top>
        <bottom style="thin">
          <color auto="1"/>
        </bottom>
        <horizontal style="thin">
          <color auto="1"/>
        </horizontal>
      </border>
    </dxf>
  </dxfs>
  <tableStyles count="1" defaultTableStyle="TableStyleMedium2" defaultPivotStyle="PivotStyleLight16">
    <tableStyle name="Factura que calcula el total" pivot="0" count="7" xr9:uid="{2A6413BB-5F4B-47DB-9A7E-255AFD40EB37}">
      <tableStyleElement type="wholeTable" dxfId="218"/>
      <tableStyleElement type="headerRow" dxfId="217"/>
      <tableStyleElement type="totalRow" dxfId="216"/>
      <tableStyleElement type="lastColumn" dxfId="215"/>
      <tableStyleElement type="secondColumnStripe" dxfId="214"/>
      <tableStyleElement type="lastHeaderCell" dxfId="213"/>
      <tableStyleElement type="lastTotalCell" dxfId="2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7/relationships/slicerCache" Target="slicerCaches/slicerCache9.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microsoft.com/office/2007/relationships/slicerCache" Target="slicerCaches/slicerCache8.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microsoft.com/office/2007/relationships/slicerCache" Target="slicerCaches/slicerCache7.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microsoft.com/office/2007/relationships/slicerCache" Target="slicerCaches/slicerCache3.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microsoft.com/office/2007/relationships/slicerCache" Target="slicerCaches/slicerCache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2.xml"/><Relationship Id="rId30" Type="http://schemas.microsoft.com/office/2007/relationships/slicerCache" Target="slicerCaches/slicerCache5.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[BeEco_ProCal.xlsm]Resumen-Produccion!TablaDinámica1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'Resumen-Produccion'!$E$8</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FCC3-4A42-A961-99F4E50AA21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FCC3-4A42-A961-99F4E50AA21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FCC3-4A42-A961-99F4E50AA21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FCC3-4A42-A961-99F4E50AA21F}"/>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FCC3-4A42-A961-99F4E50AA21F}"/>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FCC3-4A42-A961-99F4E50AA21F}"/>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FCC3-4A42-A961-99F4E50AA21F}"/>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B834-4BD8-BE87-01558C980DA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'Resumen-Produccion'!$D$9:$D$17</c:f>
              <c:strCache>
                <c:ptCount val="8"/>
                <c:pt idx="0">
                  <c:v>Cloro Jabonoso</c:v>
                </c:pt>
                <c:pt idx="1">
                  <c:v>Desinfectante Herbal</c:v>
                </c:pt>
                <c:pt idx="2">
                  <c:v>Detergente de Ropa</c:v>
                </c:pt>
                <c:pt idx="3">
                  <c:v>Lavaplatos en Crema</c:v>
                </c:pt>
                <c:pt idx="4">
                  <c:v>Lavaplatos Liquido</c:v>
                </c:pt>
                <c:pt idx="5">
                  <c:v>Multi-Cerámica</c:v>
                </c:pt>
                <c:pt idx="6">
                  <c:v>Suavizante de Ropa</c:v>
                </c:pt>
                <c:pt idx="7">
                  <c:v>Multiuso Desengrasante</c:v>
                </c:pt>
              </c:strCache>
            </c:strRef>
          </c:cat>
          <c:val>
            <c:numRef>
              <c:f>'Resumen-Produccion'!$E$9:$E$17</c:f>
              <c:numCache>
                <c:formatCode>General</c:formatCode>
                <c:ptCount val="8"/>
                <c:pt idx="0">
                  <c:v>720</c:v>
                </c:pt>
                <c:pt idx="1">
                  <c:v>800</c:v>
                </c:pt>
                <c:pt idx="2">
                  <c:v>300</c:v>
                </c:pt>
                <c:pt idx="3">
                  <c:v>2150</c:v>
                </c:pt>
                <c:pt idx="4">
                  <c:v>2070</c:v>
                </c:pt>
                <c:pt idx="5">
                  <c:v>1800</c:v>
                </c:pt>
                <c:pt idx="6">
                  <c:v>1800</c:v>
                </c:pt>
                <c:pt idx="7">
                  <c:v>460</c:v>
                </c:pt>
              </c:numCache>
            </c:numRef>
          </c:val>
          <c:extLst>
            <c:ext xmlns:c16="http://schemas.microsoft.com/office/drawing/2014/chart" uri="{C3380CC4-5D6E-409C-BE32-E72D297353CC}">
              <c16:uniqueId val="{00000000-9484-487F-B793-287847C11E5D}"/>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[BeEco_ProCal.xlsm]Resumen-Produccion!TablaDinámica2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'Resumen-Produccion'!$G$22</c:f>
              <c:strCache>
                <c:ptCount val="1"/>
                <c:pt idx="0">
                  <c:v>Total</c:v>
                </c:pt>
              </c:strCache>
            </c:strRef>
          </c:tx>
          <c:spPr>
            <a:ln w="28575" cap="rnd">
              <a:solidFill>
                <a:schemeClr val="accent1"/>
              </a:solidFill>
              <a:round/>
            </a:ln>
            <a:effectLst/>
          </c:spPr>
          <c:marker>
            <c:symbol val="none"/>
          </c:marker>
          <c:cat>
            <c:multiLvlStrRef>
              <c:f>'Resumen-Produccion'!$F$23:$F$28</c:f>
              <c:multiLvlStrCache>
                <c:ptCount val="4"/>
                <c:lvl>
                  <c:pt idx="0">
                    <c:v>ene</c:v>
                  </c:pt>
                  <c:pt idx="1">
                    <c:v>mar</c:v>
                  </c:pt>
                  <c:pt idx="2">
                    <c:v>may</c:v>
                  </c:pt>
                  <c:pt idx="3">
                    <c:v>nov</c:v>
                  </c:pt>
                </c:lvl>
                <c:lvl>
                  <c:pt idx="0">
                    <c:v>Lavaplatos en Crema</c:v>
                  </c:pt>
                </c:lvl>
              </c:multiLvlStrCache>
            </c:multiLvlStrRef>
          </c:cat>
          <c:val>
            <c:numRef>
              <c:f>'Resumen-Produccion'!$G$23:$G$28</c:f>
              <c:numCache>
                <c:formatCode>General</c:formatCode>
                <c:ptCount val="4"/>
                <c:pt idx="0">
                  <c:v>150</c:v>
                </c:pt>
                <c:pt idx="1">
                  <c:v>400</c:v>
                </c:pt>
                <c:pt idx="2">
                  <c:v>400</c:v>
                </c:pt>
                <c:pt idx="3">
                  <c:v>1200</c:v>
                </c:pt>
              </c:numCache>
            </c:numRef>
          </c:val>
          <c:smooth val="0"/>
          <c:extLst>
            <c:ext xmlns:c16="http://schemas.microsoft.com/office/drawing/2014/chart" uri="{C3380CC4-5D6E-409C-BE32-E72D297353CC}">
              <c16:uniqueId val="{00000001-49AB-4E48-89E3-A58C9804902B}"/>
            </c:ext>
          </c:extLst>
        </c:ser>
        <c:dLbls>
          <c:showLegendKey val="0"/>
          <c:showVal val="0"/>
          <c:showCatName val="0"/>
          <c:showSerName val="0"/>
          <c:showPercent val="0"/>
          <c:showBubbleSize val="0"/>
        </c:dLbls>
        <c:smooth val="0"/>
        <c:axId val="414996416"/>
        <c:axId val="414998056"/>
      </c:lineChart>
      <c:catAx>
        <c:axId val="41499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14998056"/>
        <c:crosses val="autoZero"/>
        <c:auto val="1"/>
        <c:lblAlgn val="ctr"/>
        <c:lblOffset val="100"/>
        <c:noMultiLvlLbl val="0"/>
      </c:catAx>
      <c:valAx>
        <c:axId val="414998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14996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[BeEco_ProCal.xlsm]Exist-Prod!TablaDinámica2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EXISTENCIA</a:t>
            </a:r>
            <a:r>
              <a:rPr lang="en-US" baseline="0"/>
              <a:t> INVENTARIO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'Exist-Prod'!$D$3:$D$4</c:f>
              <c:strCache>
                <c:ptCount val="1"/>
                <c:pt idx="0">
                  <c:v>ENTRADA</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59A-4BB8-804B-58554C883D4E}"/>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59A-4BB8-804B-58554C883D4E}"/>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59A-4BB8-804B-58554C883D4E}"/>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759A-4BB8-804B-58554C883D4E}"/>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759A-4BB8-804B-58554C883D4E}"/>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759A-4BB8-804B-58554C883D4E}"/>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759A-4BB8-804B-58554C883D4E}"/>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759A-4BB8-804B-58554C883D4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'Exist-Prod'!$C$5:$C$13</c:f>
              <c:strCache>
                <c:ptCount val="8"/>
                <c:pt idx="0">
                  <c:v>Cloro Jabonoso</c:v>
                </c:pt>
                <c:pt idx="1">
                  <c:v>Desinfectante Herbal</c:v>
                </c:pt>
                <c:pt idx="2">
                  <c:v>Detergente de Ropa</c:v>
                </c:pt>
                <c:pt idx="3">
                  <c:v>Lavaplatos en Crema</c:v>
                </c:pt>
                <c:pt idx="4">
                  <c:v>Lavaplatos Liquido</c:v>
                </c:pt>
                <c:pt idx="5">
                  <c:v>Multi-Cerámica</c:v>
                </c:pt>
                <c:pt idx="6">
                  <c:v>Multiuso Desengrasante</c:v>
                </c:pt>
                <c:pt idx="7">
                  <c:v>Suavizante de Ropa</c:v>
                </c:pt>
              </c:strCache>
            </c:strRef>
          </c:cat>
          <c:val>
            <c:numRef>
              <c:f>'Exist-Prod'!$D$5:$D$13</c:f>
              <c:numCache>
                <c:formatCode>General</c:formatCode>
                <c:ptCount val="8"/>
                <c:pt idx="0">
                  <c:v>200</c:v>
                </c:pt>
                <c:pt idx="1">
                  <c:v>750</c:v>
                </c:pt>
                <c:pt idx="2">
                  <c:v>645</c:v>
                </c:pt>
                <c:pt idx="3">
                  <c:v>400</c:v>
                </c:pt>
                <c:pt idx="4">
                  <c:v>830</c:v>
                </c:pt>
                <c:pt idx="5">
                  <c:v>230</c:v>
                </c:pt>
                <c:pt idx="6">
                  <c:v>140</c:v>
                </c:pt>
                <c:pt idx="7">
                  <c:v>480</c:v>
                </c:pt>
              </c:numCache>
            </c:numRef>
          </c:val>
          <c:extLst>
            <c:ext xmlns:c16="http://schemas.microsoft.com/office/drawing/2014/chart" uri="{C3380CC4-5D6E-409C-BE32-E72D297353CC}">
              <c16:uniqueId val="{00000000-5E7D-4A0D-8D61-32362C048A5D}"/>
            </c:ext>
          </c:extLst>
        </c:ser>
        <c:ser>
          <c:idx val="1"/>
          <c:order val="1"/>
          <c:tx>
            <c:strRef>
              <c:f>'Exist-Prod'!$E$3:$E$4</c:f>
              <c:strCache>
                <c:ptCount val="1"/>
                <c:pt idx="0">
                  <c:v>SALIDA</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1-759A-4BB8-804B-58554C883D4E}"/>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3-759A-4BB8-804B-58554C883D4E}"/>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5-759A-4BB8-804B-58554C883D4E}"/>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7-759A-4BB8-804B-58554C883D4E}"/>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9-759A-4BB8-804B-58554C883D4E}"/>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1B-759A-4BB8-804B-58554C883D4E}"/>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759A-4BB8-804B-58554C883D4E}"/>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759A-4BB8-804B-58554C883D4E}"/>
              </c:ext>
            </c:extLst>
          </c:dPt>
          <c:cat>
            <c:strRef>
              <c:f>'Exist-Prod'!$C$5:$C$13</c:f>
              <c:strCache>
                <c:ptCount val="8"/>
                <c:pt idx="0">
                  <c:v>Cloro Jabonoso</c:v>
                </c:pt>
                <c:pt idx="1">
                  <c:v>Desinfectante Herbal</c:v>
                </c:pt>
                <c:pt idx="2">
                  <c:v>Detergente de Ropa</c:v>
                </c:pt>
                <c:pt idx="3">
                  <c:v>Lavaplatos en Crema</c:v>
                </c:pt>
                <c:pt idx="4">
                  <c:v>Lavaplatos Liquido</c:v>
                </c:pt>
                <c:pt idx="5">
                  <c:v>Multi-Cerámica</c:v>
                </c:pt>
                <c:pt idx="6">
                  <c:v>Multiuso Desengrasante</c:v>
                </c:pt>
                <c:pt idx="7">
                  <c:v>Suavizante de Ropa</c:v>
                </c:pt>
              </c:strCache>
            </c:strRef>
          </c:cat>
          <c:val>
            <c:numRef>
              <c:f>'Exist-Prod'!$E$5:$E$13</c:f>
              <c:numCache>
                <c:formatCode>General</c:formatCode>
                <c:ptCount val="8"/>
                <c:pt idx="0">
                  <c:v>-30</c:v>
                </c:pt>
                <c:pt idx="1">
                  <c:v>-140</c:v>
                </c:pt>
                <c:pt idx="2">
                  <c:v>-645</c:v>
                </c:pt>
                <c:pt idx="3">
                  <c:v>-230</c:v>
                </c:pt>
                <c:pt idx="4">
                  <c:v>-800</c:v>
                </c:pt>
                <c:pt idx="5">
                  <c:v>-230</c:v>
                </c:pt>
              </c:numCache>
            </c:numRef>
          </c:val>
          <c:extLst>
            <c:ext xmlns:c16="http://schemas.microsoft.com/office/drawing/2014/chart" uri="{C3380CC4-5D6E-409C-BE32-E72D297353CC}">
              <c16:uniqueId val="{00000001-5E7D-4A0D-8D61-32362C048A5D}"/>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jpg"/><Relationship Id="rId13" Type="http://schemas.openxmlformats.org/officeDocument/2006/relationships/image" Target="../media/image13.jpeg"/><Relationship Id="rId18" Type="http://schemas.openxmlformats.org/officeDocument/2006/relationships/image" Target="../media/image18.jpeg"/><Relationship Id="rId26" Type="http://schemas.openxmlformats.org/officeDocument/2006/relationships/image" Target="../media/image26.jpeg"/><Relationship Id="rId3" Type="http://schemas.openxmlformats.org/officeDocument/2006/relationships/image" Target="../media/image3.jpg"/><Relationship Id="rId21" Type="http://schemas.openxmlformats.org/officeDocument/2006/relationships/image" Target="../media/image21.jpg"/><Relationship Id="rId7" Type="http://schemas.openxmlformats.org/officeDocument/2006/relationships/image" Target="../media/image7.jpg"/><Relationship Id="rId12" Type="http://schemas.openxmlformats.org/officeDocument/2006/relationships/image" Target="../media/image12.jpeg"/><Relationship Id="rId17" Type="http://schemas.openxmlformats.org/officeDocument/2006/relationships/image" Target="../media/image17.jpg"/><Relationship Id="rId25" Type="http://schemas.openxmlformats.org/officeDocument/2006/relationships/image" Target="../media/image25.jpg"/><Relationship Id="rId33" Type="http://schemas.openxmlformats.org/officeDocument/2006/relationships/image" Target="../media/image32.emf"/><Relationship Id="rId2" Type="http://schemas.openxmlformats.org/officeDocument/2006/relationships/image" Target="../media/image2.jpg"/><Relationship Id="rId16" Type="http://schemas.openxmlformats.org/officeDocument/2006/relationships/image" Target="../media/image16.jpg"/><Relationship Id="rId20" Type="http://schemas.openxmlformats.org/officeDocument/2006/relationships/image" Target="../media/image20.emf"/><Relationship Id="rId29" Type="http://schemas.microsoft.com/office/2007/relationships/hdphoto" Target="../media/hdphoto1.wdp"/><Relationship Id="rId1" Type="http://schemas.openxmlformats.org/officeDocument/2006/relationships/image" Target="../media/image1.jpg"/><Relationship Id="rId6" Type="http://schemas.openxmlformats.org/officeDocument/2006/relationships/image" Target="../media/image6.jpg"/><Relationship Id="rId11" Type="http://schemas.openxmlformats.org/officeDocument/2006/relationships/image" Target="../media/image11.jpeg"/><Relationship Id="rId24" Type="http://schemas.openxmlformats.org/officeDocument/2006/relationships/image" Target="../media/image24.jpg"/><Relationship Id="rId32" Type="http://schemas.openxmlformats.org/officeDocument/2006/relationships/image" Target="../media/image31.jpeg"/><Relationship Id="rId5" Type="http://schemas.openxmlformats.org/officeDocument/2006/relationships/image" Target="../media/image5.jpg"/><Relationship Id="rId15" Type="http://schemas.openxmlformats.org/officeDocument/2006/relationships/image" Target="../media/image15.jpeg"/><Relationship Id="rId23" Type="http://schemas.openxmlformats.org/officeDocument/2006/relationships/image" Target="../media/image23.jpg"/><Relationship Id="rId28" Type="http://schemas.openxmlformats.org/officeDocument/2006/relationships/image" Target="../media/image28.png"/><Relationship Id="rId10" Type="http://schemas.openxmlformats.org/officeDocument/2006/relationships/image" Target="../media/image10.jpg"/><Relationship Id="rId19" Type="http://schemas.openxmlformats.org/officeDocument/2006/relationships/image" Target="../media/image19.jpg"/><Relationship Id="rId31" Type="http://schemas.openxmlformats.org/officeDocument/2006/relationships/image" Target="../media/image30.jpeg"/><Relationship Id="rId4" Type="http://schemas.openxmlformats.org/officeDocument/2006/relationships/image" Target="../media/image4.jpeg"/><Relationship Id="rId9" Type="http://schemas.openxmlformats.org/officeDocument/2006/relationships/image" Target="../media/image9.jpg"/><Relationship Id="rId14" Type="http://schemas.openxmlformats.org/officeDocument/2006/relationships/image" Target="../media/image14.jpeg"/><Relationship Id="rId22" Type="http://schemas.openxmlformats.org/officeDocument/2006/relationships/image" Target="../media/image22.jpg"/><Relationship Id="rId27" Type="http://schemas.openxmlformats.org/officeDocument/2006/relationships/image" Target="../media/image27.emf"/><Relationship Id="rId30" Type="http://schemas.openxmlformats.org/officeDocument/2006/relationships/image" Target="../media/image29.emf"/></Relationships>
</file>

<file path=xl/drawings/_rels/drawing2.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37.jpeg"/></Relationships>
</file>

<file path=xl/drawings/_rels/drawing3.xml.rels><?xml version="1.0" encoding="UTF-8" standalone="yes"?>
<Relationships xmlns="http://schemas.openxmlformats.org/package/2006/relationships"><Relationship Id="rId2" Type="http://schemas.openxmlformats.org/officeDocument/2006/relationships/image" Target="../media/image30.jpeg"/><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3" Type="http://schemas.openxmlformats.org/officeDocument/2006/relationships/image" Target="../media/image37.jpeg"/><Relationship Id="rId2" Type="http://schemas.openxmlformats.org/officeDocument/2006/relationships/image" Target="../media/image30.jpeg"/><Relationship Id="rId1" Type="http://schemas.openxmlformats.org/officeDocument/2006/relationships/hyperlink" Target="#Menu!A1"/><Relationship Id="rId4" Type="http://schemas.openxmlformats.org/officeDocument/2006/relationships/image" Target="../media/image38.png"/></Relationships>
</file>

<file path=xl/drawings/_rels/drawing5.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37.jpeg"/></Relationships>
</file>

<file path=xl/drawings/_rels/drawing6.xml.rels><?xml version="1.0" encoding="UTF-8" standalone="yes"?>
<Relationships xmlns="http://schemas.openxmlformats.org/package/2006/relationships"><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image" Target="../media/image41.emf"/><Relationship Id="rId7" Type="http://schemas.openxmlformats.org/officeDocument/2006/relationships/image" Target="../media/image45.emf"/><Relationship Id="rId2" Type="http://schemas.openxmlformats.org/officeDocument/2006/relationships/image" Target="../media/image40.emf"/><Relationship Id="rId1" Type="http://schemas.openxmlformats.org/officeDocument/2006/relationships/image" Target="../media/image39.emf"/><Relationship Id="rId6" Type="http://schemas.openxmlformats.org/officeDocument/2006/relationships/image" Target="../media/image44.emf"/><Relationship Id="rId5" Type="http://schemas.openxmlformats.org/officeDocument/2006/relationships/image" Target="../media/image43.emf"/><Relationship Id="rId4" Type="http://schemas.openxmlformats.org/officeDocument/2006/relationships/image" Target="../media/image42.emf"/></Relationships>
</file>

<file path=xl/drawings/_rels/drawing9.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30.jpeg"/></Relationships>
</file>

<file path=xl/drawings/_rels/drawing10.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7.jpeg"/><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1" Type="http://schemas.openxmlformats.org/officeDocument/2006/relationships/hyperlink" Target="#'Ent-Sal-Pro'!A1"/></Relationships>
</file>

<file path=xl/drawings/_rels/drawing1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5.xml.rels><?xml version="1.0" encoding="UTF-8" standalone="yes"?>
<Relationships xmlns="http://schemas.openxmlformats.org/package/2006/relationships"><Relationship Id="rId1" Type="http://schemas.openxmlformats.org/officeDocument/2006/relationships/hyperlink" Target="#Menu!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35.emf"/><Relationship Id="rId2" Type="http://schemas.openxmlformats.org/officeDocument/2006/relationships/image" Target="../media/image34.emf"/><Relationship Id="rId1" Type="http://schemas.openxmlformats.org/officeDocument/2006/relationships/image" Target="../media/image33.png"/><Relationship Id="rId4" Type="http://schemas.openxmlformats.org/officeDocument/2006/relationships/image" Target="../media/image36.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54.png"/><Relationship Id="rId3" Type="http://schemas.openxmlformats.org/officeDocument/2006/relationships/image" Target="../media/image49.png"/><Relationship Id="rId7" Type="http://schemas.openxmlformats.org/officeDocument/2006/relationships/image" Target="../media/image53.png"/><Relationship Id="rId2" Type="http://schemas.openxmlformats.org/officeDocument/2006/relationships/image" Target="../media/image48.png"/><Relationship Id="rId1" Type="http://schemas.openxmlformats.org/officeDocument/2006/relationships/image" Target="../media/image47.png"/><Relationship Id="rId6" Type="http://schemas.openxmlformats.org/officeDocument/2006/relationships/image" Target="../media/image52.png"/><Relationship Id="rId5" Type="http://schemas.openxmlformats.org/officeDocument/2006/relationships/image" Target="../media/image51.png"/><Relationship Id="rId4" Type="http://schemas.openxmlformats.org/officeDocument/2006/relationships/image" Target="../media/image50.png"/></Relationships>
</file>

<file path=xl/drawings/drawing1.xml><?xml version="1.0" encoding="utf-8"?>
<xdr:wsDr xmlns:xdr="http://schemas.openxmlformats.org/drawingml/2006/spreadsheetDrawing" xmlns:a="http://schemas.openxmlformats.org/drawingml/2006/main">
  <xdr:twoCellAnchor>
    <xdr:from>
      <xdr:col>2</xdr:col>
      <xdr:colOff>26987</xdr:colOff>
      <xdr:row>7</xdr:row>
      <xdr:rowOff>896938</xdr:rowOff>
    </xdr:from>
    <xdr:to>
      <xdr:col>5</xdr:col>
      <xdr:colOff>19051</xdr:colOff>
      <xdr:row>7</xdr:row>
      <xdr:rowOff>1325562</xdr:rowOff>
    </xdr:to>
    <xdr:grpSp>
      <xdr:nvGrpSpPr>
        <xdr:cNvPr id="3" name="Grupo 2">
          <a:extLst>
            <a:ext uri="{FF2B5EF4-FFF2-40B4-BE49-F238E27FC236}">
              <a16:creationId xmlns:a16="http://schemas.microsoft.com/office/drawing/2014/main" id="{DCE25D5C-F806-4384-BA11-4163C3D2F5DB}"/>
            </a:ext>
          </a:extLst>
        </xdr:cNvPr>
        <xdr:cNvGrpSpPr/>
      </xdr:nvGrpSpPr>
      <xdr:grpSpPr>
        <a:xfrm>
          <a:off x="2284412" y="3144838"/>
          <a:ext cx="4935539" cy="428624"/>
          <a:chOff x="2265362" y="2430463"/>
          <a:chExt cx="4935539" cy="428624"/>
        </a:xfrm>
      </xdr:grpSpPr>
      <xdr:sp macro="[0]!menu_lista" textlink="">
        <xdr:nvSpPr>
          <xdr:cNvPr id="89" name="Rectángulo 88">
            <a:extLst>
              <a:ext uri="{FF2B5EF4-FFF2-40B4-BE49-F238E27FC236}">
                <a16:creationId xmlns:a16="http://schemas.microsoft.com/office/drawing/2014/main" id="{C08614FC-E430-4D3F-9878-1F28B7EE8A63}"/>
              </a:ext>
            </a:extLst>
          </xdr:cNvPr>
          <xdr:cNvSpPr/>
        </xdr:nvSpPr>
        <xdr:spPr>
          <a:xfrm>
            <a:off x="2265362" y="2446337"/>
            <a:ext cx="1444626" cy="41275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s-CO" sz="1600" b="1" cap="none" spc="0">
                <a:ln w="6600">
                  <a:solidFill>
                    <a:schemeClr val="accent2"/>
                  </a:solidFill>
                  <a:prstDash val="solid"/>
                </a:ln>
                <a:solidFill>
                  <a:srgbClr val="FFFFFF"/>
                </a:solidFill>
                <a:effectLst>
                  <a:outerShdw dist="38100" dir="2700000" algn="tl" rotWithShape="0">
                    <a:schemeClr val="accent2"/>
                  </a:outerShdw>
                </a:effectLst>
              </a:rPr>
              <a:t>AYUDA</a:t>
            </a:r>
          </a:p>
        </xdr:txBody>
      </xdr:sp>
      <xdr:sp macro="[0]!Btn_Productos_salir" textlink="">
        <xdr:nvSpPr>
          <xdr:cNvPr id="87" name="Rectángulo 86">
            <a:extLst>
              <a:ext uri="{FF2B5EF4-FFF2-40B4-BE49-F238E27FC236}">
                <a16:creationId xmlns:a16="http://schemas.microsoft.com/office/drawing/2014/main" id="{7EE7222C-055B-4E9F-99A8-6507C94BCAD0}"/>
              </a:ext>
            </a:extLst>
          </xdr:cNvPr>
          <xdr:cNvSpPr/>
        </xdr:nvSpPr>
        <xdr:spPr>
          <a:xfrm>
            <a:off x="5407025" y="2430463"/>
            <a:ext cx="1793876" cy="41275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s-CO" sz="1600" b="1" cap="none" spc="0">
                <a:ln w="6600">
                  <a:solidFill>
                    <a:schemeClr val="accent2"/>
                  </a:solidFill>
                  <a:prstDash val="solid"/>
                </a:ln>
                <a:solidFill>
                  <a:srgbClr val="FFFFFF"/>
                </a:solidFill>
                <a:effectLst>
                  <a:outerShdw dist="38100" dir="2700000" algn="tl" rotWithShape="0">
                    <a:schemeClr val="accent2"/>
                  </a:outerShdw>
                </a:effectLst>
              </a:rPr>
              <a:t>SALIR</a:t>
            </a:r>
          </a:p>
        </xdr:txBody>
      </xdr:sp>
      <xdr:sp macro="[0]!menu_lista" textlink="">
        <xdr:nvSpPr>
          <xdr:cNvPr id="30" name="Rectángulo 29">
            <a:extLst>
              <a:ext uri="{FF2B5EF4-FFF2-40B4-BE49-F238E27FC236}">
                <a16:creationId xmlns:a16="http://schemas.microsoft.com/office/drawing/2014/main" id="{ACCFFBD3-4E5B-4F4E-84EC-0825D607E19A}"/>
              </a:ext>
            </a:extLst>
          </xdr:cNvPr>
          <xdr:cNvSpPr/>
        </xdr:nvSpPr>
        <xdr:spPr>
          <a:xfrm>
            <a:off x="3749676" y="2438400"/>
            <a:ext cx="1619250" cy="41275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s-CO" sz="1600" b="1" cap="none" spc="0">
                <a:ln w="6600">
                  <a:solidFill>
                    <a:schemeClr val="accent2"/>
                  </a:solidFill>
                  <a:prstDash val="solid"/>
                </a:ln>
                <a:solidFill>
                  <a:srgbClr val="FFFFFF"/>
                </a:solidFill>
                <a:effectLst>
                  <a:outerShdw dist="38100" dir="2700000" algn="tl" rotWithShape="0">
                    <a:schemeClr val="accent2"/>
                  </a:outerShdw>
                </a:effectLst>
              </a:rPr>
              <a:t>ACEPTAR</a:t>
            </a:r>
          </a:p>
        </xdr:txBody>
      </xdr:sp>
    </xdr:grpSp>
    <xdr:clientData/>
  </xdr:twoCellAnchor>
  <xdr:twoCellAnchor>
    <xdr:from>
      <xdr:col>2</xdr:col>
      <xdr:colOff>412749</xdr:colOff>
      <xdr:row>107</xdr:row>
      <xdr:rowOff>39688</xdr:rowOff>
    </xdr:from>
    <xdr:to>
      <xdr:col>2</xdr:col>
      <xdr:colOff>1055687</xdr:colOff>
      <xdr:row>107</xdr:row>
      <xdr:rowOff>174625</xdr:rowOff>
    </xdr:to>
    <xdr:sp macro="" textlink="">
      <xdr:nvSpPr>
        <xdr:cNvPr id="29" name="Flecha: a la derecha 28">
          <a:extLst>
            <a:ext uri="{FF2B5EF4-FFF2-40B4-BE49-F238E27FC236}">
              <a16:creationId xmlns:a16="http://schemas.microsoft.com/office/drawing/2014/main" id="{0E9A6D5C-827C-4E1A-9337-41EAF0D81B15}"/>
            </a:ext>
          </a:extLst>
        </xdr:cNvPr>
        <xdr:cNvSpPr/>
      </xdr:nvSpPr>
      <xdr:spPr>
        <a:xfrm>
          <a:off x="2674937" y="23439438"/>
          <a:ext cx="642938" cy="13493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1043431</xdr:colOff>
      <xdr:row>6</xdr:row>
      <xdr:rowOff>19051</xdr:rowOff>
    </xdr:from>
    <xdr:to>
      <xdr:col>4</xdr:col>
      <xdr:colOff>1000125</xdr:colOff>
      <xdr:row>7</xdr:row>
      <xdr:rowOff>838200</xdr:rowOff>
    </xdr:to>
    <xdr:grpSp>
      <xdr:nvGrpSpPr>
        <xdr:cNvPr id="14" name="GrupoCategoria1" hidden="1">
          <a:extLst>
            <a:ext uri="{FF2B5EF4-FFF2-40B4-BE49-F238E27FC236}">
              <a16:creationId xmlns:a16="http://schemas.microsoft.com/office/drawing/2014/main" id="{00000000-0008-0000-0000-00000E000000}"/>
            </a:ext>
          </a:extLst>
        </xdr:cNvPr>
        <xdr:cNvGrpSpPr/>
      </xdr:nvGrpSpPr>
      <xdr:grpSpPr>
        <a:xfrm>
          <a:off x="2224531" y="1381126"/>
          <a:ext cx="4166744" cy="1704974"/>
          <a:chOff x="2167381" y="1247776"/>
          <a:chExt cx="3099944" cy="1704974"/>
        </a:xfrm>
      </xdr:grpSpPr>
      <xdr:pic>
        <xdr:nvPicPr>
          <xdr:cNvPr id="4" name="3 Imagen">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67381" y="1266825"/>
            <a:ext cx="1013969" cy="781050"/>
          </a:xfrm>
          <a:prstGeom prst="rect">
            <a:avLst/>
          </a:prstGeom>
          <a:ln>
            <a:noFill/>
          </a:ln>
          <a:effectLst>
            <a:outerShdw blurRad="292100" dist="139700" dir="2700000" algn="tl" rotWithShape="0">
              <a:srgbClr val="333333">
                <a:alpha val="65000"/>
              </a:srgbClr>
            </a:outerShdw>
          </a:effectLst>
        </xdr:spPr>
      </xdr:pic>
      <xdr:pic>
        <xdr:nvPicPr>
          <xdr:cNvPr id="5" name="4 Imagen" hidden="1">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05175" y="1247776"/>
            <a:ext cx="933450" cy="828673"/>
          </a:xfrm>
          <a:prstGeom prst="rect">
            <a:avLst/>
          </a:prstGeom>
          <a:ln>
            <a:noFill/>
          </a:ln>
          <a:effectLst>
            <a:outerShdw blurRad="292100" dist="139700" dir="2700000" algn="tl" rotWithShape="0">
              <a:srgbClr val="333333">
                <a:alpha val="65000"/>
              </a:srgbClr>
            </a:outerShdw>
          </a:effectLst>
        </xdr:spPr>
      </xdr:pic>
      <xdr:pic>
        <xdr:nvPicPr>
          <xdr:cNvPr id="6" name="5 Imagen" hidden="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305301" y="2171701"/>
            <a:ext cx="962024" cy="742950"/>
          </a:xfrm>
          <a:prstGeom prst="rect">
            <a:avLst/>
          </a:prstGeom>
          <a:ln>
            <a:noFill/>
          </a:ln>
          <a:effectLst>
            <a:outerShdw blurRad="292100" dist="139700" dir="2700000" algn="tl" rotWithShape="0">
              <a:srgbClr val="333333">
                <a:alpha val="65000"/>
              </a:srgbClr>
            </a:outerShdw>
          </a:effectLst>
        </xdr:spPr>
      </xdr:pic>
      <xdr:pic>
        <xdr:nvPicPr>
          <xdr:cNvPr id="7" name="6 Imagen">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190751" y="2114549"/>
            <a:ext cx="981074" cy="781051"/>
          </a:xfrm>
          <a:prstGeom prst="rect">
            <a:avLst/>
          </a:prstGeom>
          <a:ln>
            <a:noFill/>
          </a:ln>
          <a:effectLst>
            <a:outerShdw blurRad="292100" dist="139700" dir="2700000" algn="tl" rotWithShape="0">
              <a:srgbClr val="333333">
                <a:alpha val="65000"/>
              </a:srgbClr>
            </a:outerShdw>
          </a:effectLst>
        </xdr:spPr>
      </xdr:pic>
      <xdr:pic>
        <xdr:nvPicPr>
          <xdr:cNvPr id="8" name="7 Imagen" hidden="1">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286125" y="2124076"/>
            <a:ext cx="923925" cy="828674"/>
          </a:xfrm>
          <a:prstGeom prst="rect">
            <a:avLst/>
          </a:prstGeom>
          <a:ln>
            <a:noFill/>
          </a:ln>
          <a:effectLst>
            <a:outerShdw blurRad="292100" dist="139700" dir="2700000" algn="tl" rotWithShape="0">
              <a:srgbClr val="333333">
                <a:alpha val="65000"/>
              </a:srgbClr>
            </a:outerShdw>
          </a:effectLst>
        </xdr:spPr>
      </xdr:pic>
      <xdr:pic>
        <xdr:nvPicPr>
          <xdr:cNvPr id="10" name="9 Imagen" hidden="1">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295775" y="1257300"/>
            <a:ext cx="971549" cy="800100"/>
          </a:xfrm>
          <a:prstGeom prst="rect">
            <a:avLst/>
          </a:prstGeom>
          <a:ln>
            <a:noFill/>
          </a:ln>
          <a:effectLst>
            <a:outerShdw blurRad="292100" dist="139700" dir="2700000" algn="tl" rotWithShape="0">
              <a:srgbClr val="333333">
                <a:alpha val="65000"/>
              </a:srgbClr>
            </a:outerShdw>
          </a:effectLst>
        </xdr:spPr>
      </xdr:pic>
    </xdr:grpSp>
    <xdr:clientData/>
  </xdr:twoCellAnchor>
  <xdr:twoCellAnchor>
    <xdr:from>
      <xdr:col>2</xdr:col>
      <xdr:colOff>140953</xdr:colOff>
      <xdr:row>6</xdr:row>
      <xdr:rowOff>257175</xdr:rowOff>
    </xdr:from>
    <xdr:to>
      <xdr:col>4</xdr:col>
      <xdr:colOff>1076324</xdr:colOff>
      <xdr:row>8</xdr:row>
      <xdr:rowOff>152400</xdr:rowOff>
    </xdr:to>
    <xdr:grpSp>
      <xdr:nvGrpSpPr>
        <xdr:cNvPr id="57" name="GrupoAlmuerzo" hidden="1">
          <a:extLst>
            <a:ext uri="{FF2B5EF4-FFF2-40B4-BE49-F238E27FC236}">
              <a16:creationId xmlns:a16="http://schemas.microsoft.com/office/drawing/2014/main" id="{00000000-0008-0000-0000-000039000000}"/>
            </a:ext>
          </a:extLst>
        </xdr:cNvPr>
        <xdr:cNvGrpSpPr/>
      </xdr:nvGrpSpPr>
      <xdr:grpSpPr>
        <a:xfrm>
          <a:off x="2398378" y="1619250"/>
          <a:ext cx="4069096" cy="2190750"/>
          <a:chOff x="2141203" y="1200150"/>
          <a:chExt cx="3030871" cy="1666875"/>
        </a:xfrm>
      </xdr:grpSpPr>
      <xdr:pic macro="[0]!ShowAlmuerzosDibujo1">
        <xdr:nvPicPr>
          <xdr:cNvPr id="16" name="15 Imagen" hidden="1">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151596" y="1200150"/>
            <a:ext cx="915454" cy="800100"/>
          </a:xfrm>
          <a:prstGeom prst="rect">
            <a:avLst/>
          </a:prstGeom>
          <a:ln>
            <a:noFill/>
          </a:ln>
          <a:effectLst>
            <a:outerShdw blurRad="292100" dist="139700" dir="2700000" algn="tl" rotWithShape="0">
              <a:srgbClr val="333333">
                <a:alpha val="65000"/>
              </a:srgbClr>
            </a:outerShdw>
          </a:effectLst>
        </xdr:spPr>
      </xdr:pic>
      <xdr:pic macro="[0]!ShowAlmuerzosDibujo2">
        <xdr:nvPicPr>
          <xdr:cNvPr id="19" name="18 Imagen" hidden="1">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152615" y="1209675"/>
            <a:ext cx="952660" cy="790575"/>
          </a:xfrm>
          <a:prstGeom prst="rect">
            <a:avLst/>
          </a:prstGeom>
          <a:ln>
            <a:noFill/>
          </a:ln>
          <a:effectLst>
            <a:outerShdw blurRad="292100" dist="139700" dir="2700000" algn="tl" rotWithShape="0">
              <a:srgbClr val="333333">
                <a:alpha val="65000"/>
              </a:srgbClr>
            </a:outerShdw>
          </a:effectLst>
        </xdr:spPr>
      </xdr:pic>
      <xdr:pic macro="[0]!ShowAlmuerzosDibujo3">
        <xdr:nvPicPr>
          <xdr:cNvPr id="22" name="21 Imagen" hidden="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90999" y="1209675"/>
            <a:ext cx="981075" cy="781050"/>
          </a:xfrm>
          <a:prstGeom prst="rect">
            <a:avLst/>
          </a:prstGeom>
          <a:ln>
            <a:noFill/>
          </a:ln>
          <a:effectLst>
            <a:outerShdw blurRad="292100" dist="139700" dir="2700000" algn="tl" rotWithShape="0">
              <a:srgbClr val="333333">
                <a:alpha val="65000"/>
              </a:srgbClr>
            </a:outerShdw>
          </a:effectLst>
        </xdr:spPr>
      </xdr:pic>
      <xdr:pic macro="[0]!ShowAlmuerzosDibujo4">
        <xdr:nvPicPr>
          <xdr:cNvPr id="27" name="26 Imagen" hidden="1">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141203" y="2085975"/>
            <a:ext cx="916321" cy="781050"/>
          </a:xfrm>
          <a:prstGeom prst="rect">
            <a:avLst/>
          </a:prstGeom>
          <a:ln>
            <a:noFill/>
          </a:ln>
          <a:effectLst>
            <a:outerShdw blurRad="292100" dist="139700" dir="2700000" algn="tl" rotWithShape="0">
              <a:srgbClr val="333333">
                <a:alpha val="65000"/>
              </a:srgbClr>
            </a:outerShdw>
          </a:effectLst>
        </xdr:spPr>
      </xdr:pic>
      <xdr:pic macro="[0]!ShowAlmuerzosDibujo2">
        <xdr:nvPicPr>
          <xdr:cNvPr id="28" name="27 Imagen" hidden="1">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181350" y="2114550"/>
            <a:ext cx="942974" cy="733425"/>
          </a:xfrm>
          <a:prstGeom prst="rect">
            <a:avLst/>
          </a:prstGeom>
          <a:ln>
            <a:noFill/>
          </a:ln>
          <a:effectLst>
            <a:outerShdw blurRad="292100" dist="139700" dir="2700000" algn="tl" rotWithShape="0">
              <a:srgbClr val="333333">
                <a:alpha val="65000"/>
              </a:srgbClr>
            </a:outerShdw>
          </a:effectLst>
        </xdr:spPr>
      </xdr:pic>
      <xdr:pic macro="[0]!ShowAlmuerzosDibujo2">
        <xdr:nvPicPr>
          <xdr:cNvPr id="34" name="33 Imagen" hidden="1">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219575" y="2124075"/>
            <a:ext cx="942974" cy="733425"/>
          </a:xfrm>
          <a:prstGeom prst="rect">
            <a:avLst/>
          </a:prstGeom>
          <a:ln>
            <a:noFill/>
          </a:ln>
          <a:effectLst>
            <a:outerShdw blurRad="292100" dist="139700" dir="2700000" algn="tl" rotWithShape="0">
              <a:srgbClr val="333333">
                <a:alpha val="65000"/>
              </a:srgbClr>
            </a:outerShdw>
          </a:effectLst>
        </xdr:spPr>
      </xdr:pic>
    </xdr:grpSp>
    <xdr:clientData/>
  </xdr:twoCellAnchor>
  <xdr:twoCellAnchor editAs="oneCell">
    <xdr:from>
      <xdr:col>5</xdr:col>
      <xdr:colOff>152399</xdr:colOff>
      <xdr:row>6</xdr:row>
      <xdr:rowOff>114299</xdr:rowOff>
    </xdr:from>
    <xdr:to>
      <xdr:col>6</xdr:col>
      <xdr:colOff>1033460</xdr:colOff>
      <xdr:row>8</xdr:row>
      <xdr:rowOff>412750</xdr:rowOff>
    </xdr:to>
    <xdr:pic macro="[0]!AccionBroaster3">
      <xdr:nvPicPr>
        <xdr:cNvPr id="18" name="17 Imagen"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648324" y="1428749"/>
          <a:ext cx="2247899" cy="2590801"/>
        </a:xfrm>
        <a:prstGeom prst="rect">
          <a:avLst/>
        </a:prstGeom>
      </xdr:spPr>
    </xdr:pic>
    <xdr:clientData/>
  </xdr:twoCellAnchor>
  <xdr:twoCellAnchor editAs="oneCell">
    <xdr:from>
      <xdr:col>4</xdr:col>
      <xdr:colOff>1098257</xdr:colOff>
      <xdr:row>6</xdr:row>
      <xdr:rowOff>57149</xdr:rowOff>
    </xdr:from>
    <xdr:to>
      <xdr:col>6</xdr:col>
      <xdr:colOff>271462</xdr:colOff>
      <xdr:row>7</xdr:row>
      <xdr:rowOff>1136650</xdr:rowOff>
    </xdr:to>
    <xdr:pic>
      <xdr:nvPicPr>
        <xdr:cNvPr id="53" name="52 Imagen" hidden="1">
          <a:extLst>
            <a:ext uri="{FF2B5EF4-FFF2-40B4-BE49-F238E27FC236}">
              <a16:creationId xmlns:a16="http://schemas.microsoft.com/office/drawing/2014/main" id="{00000000-0008-0000-0000-00003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565482" y="1200149"/>
          <a:ext cx="2349793" cy="1962151"/>
        </a:xfrm>
        <a:prstGeom prst="rect">
          <a:avLst/>
        </a:prstGeom>
      </xdr:spPr>
    </xdr:pic>
    <xdr:clientData/>
  </xdr:twoCellAnchor>
  <xdr:twoCellAnchor editAs="oneCell">
    <xdr:from>
      <xdr:col>4</xdr:col>
      <xdr:colOff>1066799</xdr:colOff>
      <xdr:row>6</xdr:row>
      <xdr:rowOff>47626</xdr:rowOff>
    </xdr:from>
    <xdr:to>
      <xdr:col>6</xdr:col>
      <xdr:colOff>242886</xdr:colOff>
      <xdr:row>8</xdr:row>
      <xdr:rowOff>352425</xdr:rowOff>
    </xdr:to>
    <xdr:pic>
      <xdr:nvPicPr>
        <xdr:cNvPr id="54" name="53 Imagen" hidden="1">
          <a:extLst>
            <a:ext uri="{FF2B5EF4-FFF2-40B4-BE49-F238E27FC236}">
              <a16:creationId xmlns:a16="http://schemas.microsoft.com/office/drawing/2014/main" id="{00000000-0008-0000-0000-000036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534024" y="1190626"/>
          <a:ext cx="2352675" cy="2600324"/>
        </a:xfrm>
        <a:prstGeom prst="rect">
          <a:avLst/>
        </a:prstGeom>
      </xdr:spPr>
    </xdr:pic>
    <xdr:clientData/>
  </xdr:twoCellAnchor>
  <xdr:twoCellAnchor editAs="oneCell">
    <xdr:from>
      <xdr:col>4</xdr:col>
      <xdr:colOff>1072939</xdr:colOff>
      <xdr:row>6</xdr:row>
      <xdr:rowOff>76200</xdr:rowOff>
    </xdr:from>
    <xdr:to>
      <xdr:col>6</xdr:col>
      <xdr:colOff>271462</xdr:colOff>
      <xdr:row>8</xdr:row>
      <xdr:rowOff>323851</xdr:rowOff>
    </xdr:to>
    <xdr:pic>
      <xdr:nvPicPr>
        <xdr:cNvPr id="55" name="54 Imagen" hidden="1">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540164" y="1219200"/>
          <a:ext cx="2375111" cy="2543176"/>
        </a:xfrm>
        <a:prstGeom prst="rect">
          <a:avLst/>
        </a:prstGeom>
      </xdr:spPr>
    </xdr:pic>
    <xdr:clientData/>
  </xdr:twoCellAnchor>
  <xdr:twoCellAnchor>
    <xdr:from>
      <xdr:col>4</xdr:col>
      <xdr:colOff>476251</xdr:colOff>
      <xdr:row>6</xdr:row>
      <xdr:rowOff>154870</xdr:rowOff>
    </xdr:from>
    <xdr:to>
      <xdr:col>7</xdr:col>
      <xdr:colOff>198075</xdr:colOff>
      <xdr:row>10</xdr:row>
      <xdr:rowOff>85725</xdr:rowOff>
    </xdr:to>
    <xdr:grpSp>
      <xdr:nvGrpSpPr>
        <xdr:cNvPr id="15" name="14 Grupo" hidden="1">
          <a:extLst>
            <a:ext uri="{FF2B5EF4-FFF2-40B4-BE49-F238E27FC236}">
              <a16:creationId xmlns:a16="http://schemas.microsoft.com/office/drawing/2014/main" id="{00000000-0008-0000-0000-00000F000000}"/>
            </a:ext>
          </a:extLst>
        </xdr:cNvPr>
        <xdr:cNvGrpSpPr/>
      </xdr:nvGrpSpPr>
      <xdr:grpSpPr>
        <a:xfrm>
          <a:off x="5867401" y="1516945"/>
          <a:ext cx="3969974" cy="3998030"/>
          <a:chOff x="4476751" y="1231195"/>
          <a:chExt cx="3112724" cy="3474155"/>
        </a:xfrm>
      </xdr:grpSpPr>
      <xdr:pic macro="[0]!AccionBroaster4">
        <xdr:nvPicPr>
          <xdr:cNvPr id="9" name="8 Imagen">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572279" y="1231195"/>
            <a:ext cx="2017196" cy="2280130"/>
          </a:xfrm>
          <a:prstGeom prst="rect">
            <a:avLst/>
          </a:prstGeom>
          <a:ln>
            <a:noFill/>
          </a:ln>
          <a:effectLst>
            <a:outerShdw blurRad="292100" dist="139700" dir="2700000" algn="tl" rotWithShape="0">
              <a:srgbClr val="333333">
                <a:alpha val="65000"/>
              </a:srgbClr>
            </a:outerShdw>
          </a:effectLst>
        </xdr:spPr>
      </xdr:pic>
      <xdr:sp macro="[0]!AccionBroaster4" textlink="">
        <xdr:nvSpPr>
          <xdr:cNvPr id="48" name="47 Llamada ovalada" hidden="1">
            <a:extLst>
              <a:ext uri="{FF2B5EF4-FFF2-40B4-BE49-F238E27FC236}">
                <a16:creationId xmlns:a16="http://schemas.microsoft.com/office/drawing/2014/main" id="{00000000-0008-0000-0000-000030000000}"/>
              </a:ext>
            </a:extLst>
          </xdr:cNvPr>
          <xdr:cNvSpPr/>
        </xdr:nvSpPr>
        <xdr:spPr>
          <a:xfrm>
            <a:off x="4476751" y="3826233"/>
            <a:ext cx="2893228" cy="879117"/>
          </a:xfrm>
          <a:prstGeom prst="wedgeEllipseCallout">
            <a:avLst>
              <a:gd name="adj1" fmla="val 31472"/>
              <a:gd name="adj2" fmla="val -172654"/>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s-CO" sz="1100" b="1"/>
              <a:t>COMBO</a:t>
            </a:r>
            <a:r>
              <a:rPr lang="es-CO" sz="1100" b="1" baseline="0"/>
              <a:t> 3 FULL DE  20 MIL $, DE 21 MIL$, DE  23 MIL$ Y DE 24 MIL$</a:t>
            </a:r>
            <a:endParaRPr lang="es-CO" sz="1100" b="1"/>
          </a:p>
        </xdr:txBody>
      </xdr:sp>
    </xdr:grpSp>
    <xdr:clientData/>
  </xdr:twoCellAnchor>
  <xdr:twoCellAnchor>
    <xdr:from>
      <xdr:col>4</xdr:col>
      <xdr:colOff>790575</xdr:colOff>
      <xdr:row>6</xdr:row>
      <xdr:rowOff>90132</xdr:rowOff>
    </xdr:from>
    <xdr:to>
      <xdr:col>7</xdr:col>
      <xdr:colOff>295276</xdr:colOff>
      <xdr:row>9</xdr:row>
      <xdr:rowOff>793623</xdr:rowOff>
    </xdr:to>
    <xdr:grpSp>
      <xdr:nvGrpSpPr>
        <xdr:cNvPr id="1032" name="1031 Grupo" hidden="1">
          <a:extLst>
            <a:ext uri="{FF2B5EF4-FFF2-40B4-BE49-F238E27FC236}">
              <a16:creationId xmlns:a16="http://schemas.microsoft.com/office/drawing/2014/main" id="{00000000-0008-0000-0000-000008040000}"/>
            </a:ext>
          </a:extLst>
        </xdr:cNvPr>
        <xdr:cNvGrpSpPr/>
      </xdr:nvGrpSpPr>
      <xdr:grpSpPr>
        <a:xfrm>
          <a:off x="6181725" y="1452207"/>
          <a:ext cx="3752851" cy="3884841"/>
          <a:chOff x="4905375" y="1404582"/>
          <a:chExt cx="2895601" cy="3360966"/>
        </a:xfrm>
      </xdr:grpSpPr>
      <xdr:pic macro="[0]!AccionBroaster2">
        <xdr:nvPicPr>
          <xdr:cNvPr id="1030" name="1029 Imagen" hidden="1">
            <a:extLst>
              <a:ext uri="{FF2B5EF4-FFF2-40B4-BE49-F238E27FC236}">
                <a16:creationId xmlns:a16="http://schemas.microsoft.com/office/drawing/2014/main" id="{00000000-0008-0000-0000-000006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581650" y="1404582"/>
            <a:ext cx="2219326" cy="2605443"/>
          </a:xfrm>
          <a:prstGeom prst="rect">
            <a:avLst/>
          </a:prstGeom>
        </xdr:spPr>
      </xdr:pic>
      <xdr:sp macro="[0]!AccionBroaster2" textlink="">
        <xdr:nvSpPr>
          <xdr:cNvPr id="1031" name="1030 Llamada ovalada" hidden="1">
            <a:extLst>
              <a:ext uri="{FF2B5EF4-FFF2-40B4-BE49-F238E27FC236}">
                <a16:creationId xmlns:a16="http://schemas.microsoft.com/office/drawing/2014/main" id="{00000000-0008-0000-0000-000007040000}"/>
              </a:ext>
            </a:extLst>
          </xdr:cNvPr>
          <xdr:cNvSpPr/>
        </xdr:nvSpPr>
        <xdr:spPr>
          <a:xfrm>
            <a:off x="4905375" y="4124325"/>
            <a:ext cx="2762250" cy="641223"/>
          </a:xfrm>
          <a:prstGeom prst="wedgeEllipseCallout">
            <a:avLst>
              <a:gd name="adj1" fmla="val -7845"/>
              <a:gd name="adj2" fmla="val -257008"/>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s-CO" sz="1100" b="1"/>
              <a:t>COMBO</a:t>
            </a:r>
            <a:r>
              <a:rPr lang="es-CO" sz="1100" b="1" baseline="0"/>
              <a:t> 2:  DE 10000$, DE 11000$ Y DE 12000$</a:t>
            </a:r>
            <a:endParaRPr lang="es-CO" sz="1100" b="1"/>
          </a:p>
        </xdr:txBody>
      </xdr:sp>
    </xdr:grpSp>
    <xdr:clientData/>
  </xdr:twoCellAnchor>
  <xdr:twoCellAnchor>
    <xdr:from>
      <xdr:col>4</xdr:col>
      <xdr:colOff>400050</xdr:colOff>
      <xdr:row>6</xdr:row>
      <xdr:rowOff>123825</xdr:rowOff>
    </xdr:from>
    <xdr:to>
      <xdr:col>7</xdr:col>
      <xdr:colOff>295275</xdr:colOff>
      <xdr:row>10</xdr:row>
      <xdr:rowOff>19050</xdr:rowOff>
    </xdr:to>
    <xdr:grpSp>
      <xdr:nvGrpSpPr>
        <xdr:cNvPr id="1034" name="1033 Grupo" hidden="1">
          <a:extLst>
            <a:ext uri="{FF2B5EF4-FFF2-40B4-BE49-F238E27FC236}">
              <a16:creationId xmlns:a16="http://schemas.microsoft.com/office/drawing/2014/main" id="{00000000-0008-0000-0000-00000A040000}"/>
            </a:ext>
          </a:extLst>
        </xdr:cNvPr>
        <xdr:cNvGrpSpPr/>
      </xdr:nvGrpSpPr>
      <xdr:grpSpPr>
        <a:xfrm>
          <a:off x="5791200" y="1485900"/>
          <a:ext cx="4143375" cy="3962400"/>
          <a:chOff x="4476750" y="1381125"/>
          <a:chExt cx="3286125" cy="3438525"/>
        </a:xfrm>
      </xdr:grpSpPr>
      <xdr:sp macro="[0]!AccionBroaster1" textlink="">
        <xdr:nvSpPr>
          <xdr:cNvPr id="1033" name="1032 Llamada ovalada" hidden="1">
            <a:extLst>
              <a:ext uri="{FF2B5EF4-FFF2-40B4-BE49-F238E27FC236}">
                <a16:creationId xmlns:a16="http://schemas.microsoft.com/office/drawing/2014/main" id="{00000000-0008-0000-0000-000009040000}"/>
              </a:ext>
            </a:extLst>
          </xdr:cNvPr>
          <xdr:cNvSpPr/>
        </xdr:nvSpPr>
        <xdr:spPr>
          <a:xfrm>
            <a:off x="4476750" y="4105275"/>
            <a:ext cx="2190750" cy="714375"/>
          </a:xfrm>
          <a:prstGeom prst="wedgeEllipseCallout">
            <a:avLst>
              <a:gd name="adj1" fmla="val 58982"/>
              <a:gd name="adj2" fmla="val -62577"/>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es-CO" sz="1100"/>
              <a:t>COMBO 1 DE 7 MIL$ Y  8 MIL$</a:t>
            </a:r>
          </a:p>
        </xdr:txBody>
      </xdr:sp>
      <xdr:pic macro="[0]!AccionBroaster1">
        <xdr:nvPicPr>
          <xdr:cNvPr id="20" name="19 Imagen" hidden="1">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619750" y="1381125"/>
            <a:ext cx="2143125" cy="2600325"/>
          </a:xfrm>
          <a:prstGeom prst="rect">
            <a:avLst/>
          </a:prstGeom>
        </xdr:spPr>
      </xdr:pic>
    </xdr:grpSp>
    <xdr:clientData/>
  </xdr:twoCellAnchor>
  <xdr:twoCellAnchor>
    <xdr:from>
      <xdr:col>4</xdr:col>
      <xdr:colOff>1152525</xdr:colOff>
      <xdr:row>6</xdr:row>
      <xdr:rowOff>123824</xdr:rowOff>
    </xdr:from>
    <xdr:to>
      <xdr:col>7</xdr:col>
      <xdr:colOff>495301</xdr:colOff>
      <xdr:row>9</xdr:row>
      <xdr:rowOff>831723</xdr:rowOff>
    </xdr:to>
    <xdr:grpSp>
      <xdr:nvGrpSpPr>
        <xdr:cNvPr id="1037" name="1036 Grupo" hidden="1">
          <a:extLst>
            <a:ext uri="{FF2B5EF4-FFF2-40B4-BE49-F238E27FC236}">
              <a16:creationId xmlns:a16="http://schemas.microsoft.com/office/drawing/2014/main" id="{00000000-0008-0000-0000-00000D040000}"/>
            </a:ext>
          </a:extLst>
        </xdr:cNvPr>
        <xdr:cNvGrpSpPr/>
      </xdr:nvGrpSpPr>
      <xdr:grpSpPr>
        <a:xfrm>
          <a:off x="6543675" y="1485899"/>
          <a:ext cx="3590926" cy="3889249"/>
          <a:chOff x="5267325" y="1438274"/>
          <a:chExt cx="2733676" cy="3365374"/>
        </a:xfrm>
      </xdr:grpSpPr>
      <xdr:pic macro="[0]!AccionBroaster7">
        <xdr:nvPicPr>
          <xdr:cNvPr id="78" name="77 Imagen" hidden="1">
            <a:extLst>
              <a:ext uri="{FF2B5EF4-FFF2-40B4-BE49-F238E27FC236}">
                <a16:creationId xmlns:a16="http://schemas.microsoft.com/office/drawing/2014/main" id="{00000000-0008-0000-0000-00004E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657851" y="1438274"/>
            <a:ext cx="2343150" cy="2590801"/>
          </a:xfrm>
          <a:prstGeom prst="rect">
            <a:avLst/>
          </a:prstGeom>
        </xdr:spPr>
      </xdr:pic>
      <xdr:sp macro="[0]!AccionBroaster7" textlink="">
        <xdr:nvSpPr>
          <xdr:cNvPr id="1036" name="1035 Llamada ovalada" hidden="1">
            <a:extLst>
              <a:ext uri="{FF2B5EF4-FFF2-40B4-BE49-F238E27FC236}">
                <a16:creationId xmlns:a16="http://schemas.microsoft.com/office/drawing/2014/main" id="{00000000-0008-0000-0000-00000C040000}"/>
              </a:ext>
            </a:extLst>
          </xdr:cNvPr>
          <xdr:cNvSpPr/>
        </xdr:nvSpPr>
        <xdr:spPr>
          <a:xfrm>
            <a:off x="5267325" y="4191000"/>
            <a:ext cx="1790699" cy="612648"/>
          </a:xfrm>
          <a:prstGeom prst="wedgeEllipseCallout">
            <a:avLst>
              <a:gd name="adj1" fmla="val 51042"/>
              <a:gd name="adj2" fmla="val -169154"/>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s-CO" sz="1100"/>
              <a:t>COMBO</a:t>
            </a:r>
            <a:r>
              <a:rPr lang="es-CO" sz="1100" baseline="0"/>
              <a:t> MEGA FAMILIAR  65 MIL$</a:t>
            </a:r>
            <a:endParaRPr lang="es-CO" sz="1100"/>
          </a:p>
        </xdr:txBody>
      </xdr:sp>
    </xdr:grpSp>
    <xdr:clientData/>
  </xdr:twoCellAnchor>
  <xdr:twoCellAnchor editAs="oneCell">
    <xdr:from>
      <xdr:col>5</xdr:col>
      <xdr:colOff>145705</xdr:colOff>
      <xdr:row>6</xdr:row>
      <xdr:rowOff>95249</xdr:rowOff>
    </xdr:from>
    <xdr:to>
      <xdr:col>7</xdr:col>
      <xdr:colOff>30162</xdr:colOff>
      <xdr:row>8</xdr:row>
      <xdr:rowOff>374650</xdr:rowOff>
    </xdr:to>
    <xdr:pic macro="[0]!AccionBroaster8">
      <xdr:nvPicPr>
        <xdr:cNvPr id="1039" name="1038 Imagen" hidden="1">
          <a:extLst>
            <a:ext uri="{FF2B5EF4-FFF2-40B4-BE49-F238E27FC236}">
              <a16:creationId xmlns:a16="http://schemas.microsoft.com/office/drawing/2014/main" id="{00000000-0008-0000-0000-00000F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641630" y="1409699"/>
          <a:ext cx="2330795" cy="2571751"/>
        </a:xfrm>
        <a:prstGeom prst="rect">
          <a:avLst/>
        </a:prstGeom>
      </xdr:spPr>
    </xdr:pic>
    <xdr:clientData/>
  </xdr:twoCellAnchor>
  <xdr:twoCellAnchor editAs="oneCell">
    <xdr:from>
      <xdr:col>5</xdr:col>
      <xdr:colOff>163491</xdr:colOff>
      <xdr:row>6</xdr:row>
      <xdr:rowOff>152400</xdr:rowOff>
    </xdr:from>
    <xdr:to>
      <xdr:col>7</xdr:col>
      <xdr:colOff>253978</xdr:colOff>
      <xdr:row>8</xdr:row>
      <xdr:rowOff>412750</xdr:rowOff>
    </xdr:to>
    <xdr:pic macro="[0]!AccionBroaster6">
      <xdr:nvPicPr>
        <xdr:cNvPr id="21" name="20 Imagen" hidden="1">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659416" y="1466850"/>
          <a:ext cx="2538412" cy="2552700"/>
        </a:xfrm>
        <a:prstGeom prst="rect">
          <a:avLst/>
        </a:prstGeom>
      </xdr:spPr>
    </xdr:pic>
    <xdr:clientData/>
  </xdr:twoCellAnchor>
  <xdr:twoCellAnchor>
    <xdr:from>
      <xdr:col>5</xdr:col>
      <xdr:colOff>133349</xdr:colOff>
      <xdr:row>6</xdr:row>
      <xdr:rowOff>133349</xdr:rowOff>
    </xdr:from>
    <xdr:to>
      <xdr:col>7</xdr:col>
      <xdr:colOff>285750</xdr:colOff>
      <xdr:row>9</xdr:row>
      <xdr:rowOff>57149</xdr:rowOff>
    </xdr:to>
    <xdr:pic macro="[0]!AccionBroaster5">
      <xdr:nvPicPr>
        <xdr:cNvPr id="73" name="72 Imagen" hidden="1">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29274" y="1447799"/>
          <a:ext cx="2162176" cy="2581275"/>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5</xdr:col>
      <xdr:colOff>142874</xdr:colOff>
      <xdr:row>6</xdr:row>
      <xdr:rowOff>132063</xdr:rowOff>
    </xdr:from>
    <xdr:to>
      <xdr:col>7</xdr:col>
      <xdr:colOff>542924</xdr:colOff>
      <xdr:row>7</xdr:row>
      <xdr:rowOff>1041400</xdr:rowOff>
    </xdr:to>
    <xdr:pic macro="[0]!AccionBroaster9">
      <xdr:nvPicPr>
        <xdr:cNvPr id="77" name="76 Imagen" hidden="1">
          <a:extLst>
            <a:ext uri="{FF2B5EF4-FFF2-40B4-BE49-F238E27FC236}">
              <a16:creationId xmlns:a16="http://schemas.microsoft.com/office/drawing/2014/main" id="{00000000-0008-0000-0000-00004D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638799" y="1446513"/>
          <a:ext cx="2847975" cy="179198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190500</xdr:colOff>
          <xdr:row>2</xdr:row>
          <xdr:rowOff>23812</xdr:rowOff>
        </xdr:from>
        <xdr:to>
          <xdr:col>9</xdr:col>
          <xdr:colOff>547688</xdr:colOff>
          <xdr:row>8</xdr:row>
          <xdr:rowOff>571500</xdr:rowOff>
        </xdr:to>
        <xdr:pic macro="[0]!HideComanda">
          <xdr:nvPicPr>
            <xdr:cNvPr id="1026" name="Picture 2" hidden="1">
              <a:extLst>
                <a:ext uri="{FF2B5EF4-FFF2-40B4-BE49-F238E27FC236}">
                  <a16:creationId xmlns:a16="http://schemas.microsoft.com/office/drawing/2014/main" id="{00000000-0008-0000-0000-000002040000}"/>
                </a:ext>
              </a:extLst>
            </xdr:cNvPr>
            <xdr:cNvPicPr>
              <a:picLocks noChangeAspect="1" noChangeArrowheads="1"/>
              <a:extLst>
                <a:ext uri="{84589F7E-364E-4C9E-8A38-B11213B215E9}">
                  <a14:cameraTool cellRange="Orden!$B$2:$E$13" spid="_x0000_s74620"/>
                </a:ext>
              </a:extLst>
            </xdr:cNvPicPr>
          </xdr:nvPicPr>
          <xdr:blipFill>
            <a:blip xmlns:r="http://schemas.openxmlformats.org/officeDocument/2006/relationships" r:embed="rId20"/>
            <a:srcRect/>
            <a:stretch>
              <a:fillRect/>
            </a:stretch>
          </xdr:blipFill>
          <xdr:spPr bwMode="auto">
            <a:xfrm>
              <a:off x="6770688" y="579437"/>
              <a:ext cx="3595688" cy="3659188"/>
            </a:xfrm>
            <a:prstGeom prst="roundRect">
              <a:avLst>
                <a:gd name="adj" fmla="val 4167"/>
              </a:avLst>
            </a:prstGeom>
            <a:solidFill>
              <a:srgbClr val="FFFFFF"/>
            </a:solidFill>
            <a:ln w="76200" cap="sq">
              <a:solidFill>
                <a:srgbClr val="292929"/>
              </a:solidFill>
              <a:miter lim="800000"/>
            </a:ln>
            <a:effectLst>
              <a:reflection blurRad="12700" stA="28000" endPos="28000" dist="5000" dir="5400000" sy="-100000" algn="bl" rotWithShape="0"/>
            </a:effectLst>
            <a:scene3d>
              <a:camera prst="orthographicFront"/>
              <a:lightRig rig="threePt" dir="t">
                <a:rot lat="0" lon="0" rev="2700000"/>
              </a:lightRig>
            </a:scene3d>
            <a:sp3d>
              <a:bevelT h="38100"/>
              <a:contourClr>
                <a:srgbClr val="C0C0C0"/>
              </a:contourClr>
            </a:sp3d>
          </xdr:spPr>
        </xdr:pic>
        <xdr:clientData/>
      </xdr:twoCellAnchor>
    </mc:Choice>
    <mc:Fallback/>
  </mc:AlternateContent>
  <xdr:twoCellAnchor editAs="oneCell">
    <xdr:from>
      <xdr:col>5</xdr:col>
      <xdr:colOff>71439</xdr:colOff>
      <xdr:row>6</xdr:row>
      <xdr:rowOff>55563</xdr:rowOff>
    </xdr:from>
    <xdr:to>
      <xdr:col>6</xdr:col>
      <xdr:colOff>714375</xdr:colOff>
      <xdr:row>7</xdr:row>
      <xdr:rowOff>865187</xdr:rowOff>
    </xdr:to>
    <xdr:pic macro="[0]!AccionExtras2">
      <xdr:nvPicPr>
        <xdr:cNvPr id="11" name="10 Imagen" hidden="1">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572127" y="1381126"/>
          <a:ext cx="2008186" cy="1698624"/>
        </a:xfrm>
        <a:prstGeom prst="rect">
          <a:avLst/>
        </a:prstGeom>
      </xdr:spPr>
    </xdr:pic>
    <xdr:clientData/>
  </xdr:twoCellAnchor>
  <xdr:twoCellAnchor editAs="oneCell">
    <xdr:from>
      <xdr:col>5</xdr:col>
      <xdr:colOff>103187</xdr:colOff>
      <xdr:row>6</xdr:row>
      <xdr:rowOff>63500</xdr:rowOff>
    </xdr:from>
    <xdr:to>
      <xdr:col>6</xdr:col>
      <xdr:colOff>635000</xdr:colOff>
      <xdr:row>7</xdr:row>
      <xdr:rowOff>841375</xdr:rowOff>
    </xdr:to>
    <xdr:pic macro="[0]!AccionExtras1">
      <xdr:nvPicPr>
        <xdr:cNvPr id="35" name="34 Imagen" hidden="1">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603875" y="1389063"/>
          <a:ext cx="1897063" cy="1666875"/>
        </a:xfrm>
        <a:prstGeom prst="rect">
          <a:avLst/>
        </a:prstGeom>
      </xdr:spPr>
    </xdr:pic>
    <xdr:clientData/>
  </xdr:twoCellAnchor>
  <xdr:twoCellAnchor>
    <xdr:from>
      <xdr:col>5</xdr:col>
      <xdr:colOff>71437</xdr:colOff>
      <xdr:row>6</xdr:row>
      <xdr:rowOff>31750</xdr:rowOff>
    </xdr:from>
    <xdr:to>
      <xdr:col>7</xdr:col>
      <xdr:colOff>87313</xdr:colOff>
      <xdr:row>7</xdr:row>
      <xdr:rowOff>849312</xdr:rowOff>
    </xdr:to>
    <xdr:pic macro="[0]!AccionExtras3">
      <xdr:nvPicPr>
        <xdr:cNvPr id="80" name="79 Imagen" hidden="1">
          <a:extLst>
            <a:ext uri="{FF2B5EF4-FFF2-40B4-BE49-F238E27FC236}">
              <a16:creationId xmlns:a16="http://schemas.microsoft.com/office/drawing/2014/main" id="{00000000-0008-0000-0000-000050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572125" y="1357313"/>
          <a:ext cx="2024063" cy="1706562"/>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4</xdr:col>
      <xdr:colOff>1379536</xdr:colOff>
      <xdr:row>6</xdr:row>
      <xdr:rowOff>190501</xdr:rowOff>
    </xdr:from>
    <xdr:to>
      <xdr:col>6</xdr:col>
      <xdr:colOff>288827</xdr:colOff>
      <xdr:row>8</xdr:row>
      <xdr:rowOff>269875</xdr:rowOff>
    </xdr:to>
    <xdr:pic macro="[0]!AccionBebida1">
      <xdr:nvPicPr>
        <xdr:cNvPr id="79" name="78 Imagen" hidden="1">
          <a:extLst>
            <a:ext uri="{FF2B5EF4-FFF2-40B4-BE49-F238E27FC236}">
              <a16:creationId xmlns:a16="http://schemas.microsoft.com/office/drawing/2014/main" id="{00000000-0008-0000-0000-00004F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5499099" y="1516064"/>
          <a:ext cx="1671541" cy="1857374"/>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4</xdr:col>
      <xdr:colOff>1358905</xdr:colOff>
      <xdr:row>6</xdr:row>
      <xdr:rowOff>120775</xdr:rowOff>
    </xdr:from>
    <xdr:to>
      <xdr:col>6</xdr:col>
      <xdr:colOff>373232</xdr:colOff>
      <xdr:row>8</xdr:row>
      <xdr:rowOff>127001</xdr:rowOff>
    </xdr:to>
    <xdr:pic macro="[0]!AccionBebida2">
      <xdr:nvPicPr>
        <xdr:cNvPr id="81" name="80 Imagen" hidden="1">
          <a:extLst>
            <a:ext uri="{FF2B5EF4-FFF2-40B4-BE49-F238E27FC236}">
              <a16:creationId xmlns:a16="http://schemas.microsoft.com/office/drawing/2014/main" id="{00000000-0008-0000-0000-000051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5478468" y="1446338"/>
          <a:ext cx="1776577" cy="1784226"/>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4</xdr:col>
      <xdr:colOff>1324797</xdr:colOff>
      <xdr:row>6</xdr:row>
      <xdr:rowOff>222251</xdr:rowOff>
    </xdr:from>
    <xdr:to>
      <xdr:col>6</xdr:col>
      <xdr:colOff>481382</xdr:colOff>
      <xdr:row>8</xdr:row>
      <xdr:rowOff>311151</xdr:rowOff>
    </xdr:to>
    <xdr:pic macro="[0]!AccionBebida3">
      <xdr:nvPicPr>
        <xdr:cNvPr id="82" name="81 Imagen" hidden="1">
          <a:extLst>
            <a:ext uri="{FF2B5EF4-FFF2-40B4-BE49-F238E27FC236}">
              <a16:creationId xmlns:a16="http://schemas.microsoft.com/office/drawing/2014/main" id="{00000000-0008-0000-0000-000052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5444360" y="1547814"/>
          <a:ext cx="1918835" cy="1866900"/>
        </a:xfrm>
        <a:prstGeom prst="rect">
          <a:avLst/>
        </a:prstGeom>
        <a:ln>
          <a:noFill/>
        </a:ln>
        <a:effectLst>
          <a:outerShdw blurRad="292100" dist="139700" dir="2700000" algn="tl" rotWithShape="0">
            <a:srgbClr val="333333">
              <a:alpha val="65000"/>
            </a:srgbClr>
          </a:outerShdw>
        </a:effectLst>
      </xdr:spPr>
    </xdr:pic>
    <xdr:clientData/>
  </xdr:twoCellAnchor>
  <mc:AlternateContent xmlns:mc="http://schemas.openxmlformats.org/markup-compatibility/2006">
    <mc:Choice xmlns:a14="http://schemas.microsoft.com/office/drawing/2010/main" Requires="a14">
      <xdr:twoCellAnchor editAs="oneCell">
        <xdr:from>
          <xdr:col>1</xdr:col>
          <xdr:colOff>1031875</xdr:colOff>
          <xdr:row>3</xdr:row>
          <xdr:rowOff>83450</xdr:rowOff>
        </xdr:from>
        <xdr:to>
          <xdr:col>7</xdr:col>
          <xdr:colOff>608013</xdr:colOff>
          <xdr:row>8</xdr:row>
          <xdr:rowOff>53976</xdr:rowOff>
        </xdr:to>
        <xdr:pic>
          <xdr:nvPicPr>
            <xdr:cNvPr id="56" name="Imagen 55" hidden="1">
              <a:extLst>
                <a:ext uri="{FF2B5EF4-FFF2-40B4-BE49-F238E27FC236}">
                  <a16:creationId xmlns:a16="http://schemas.microsoft.com/office/drawing/2014/main" id="{73CC2C7B-4996-484C-A4C4-AB328C353C93}"/>
                </a:ext>
              </a:extLst>
            </xdr:cNvPr>
            <xdr:cNvPicPr>
              <a:picLocks noChangeAspect="1" noChangeArrowheads="1"/>
              <a:extLst>
                <a:ext uri="{84589F7E-364E-4C9E-8A38-B11213B215E9}">
                  <a14:cameraTool cellRange="Calidad!$A$2:$L$14" spid="_x0000_s74621"/>
                </a:ext>
              </a:extLst>
            </xdr:cNvPicPr>
          </xdr:nvPicPr>
          <xdr:blipFill>
            <a:blip xmlns:r="http://schemas.openxmlformats.org/officeDocument/2006/relationships" r:embed="rId27"/>
            <a:srcRect/>
            <a:stretch>
              <a:fillRect/>
            </a:stretch>
          </xdr:blipFill>
          <xdr:spPr bwMode="auto">
            <a:xfrm>
              <a:off x="2214563" y="829575"/>
              <a:ext cx="8045450" cy="289152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7</xdr:col>
      <xdr:colOff>635000</xdr:colOff>
      <xdr:row>6</xdr:row>
      <xdr:rowOff>254001</xdr:rowOff>
    </xdr:from>
    <xdr:to>
      <xdr:col>8</xdr:col>
      <xdr:colOff>984250</xdr:colOff>
      <xdr:row>6</xdr:row>
      <xdr:rowOff>571501</xdr:rowOff>
    </xdr:to>
    <xdr:sp macro="[0]!MOSTRARHOJA" textlink="">
      <xdr:nvSpPr>
        <xdr:cNvPr id="2" name="Rectángulo 1">
          <a:extLst>
            <a:ext uri="{FF2B5EF4-FFF2-40B4-BE49-F238E27FC236}">
              <a16:creationId xmlns:a16="http://schemas.microsoft.com/office/drawing/2014/main" id="{AACC081A-2E51-42C2-B91A-78C0D5E2B150}"/>
            </a:ext>
          </a:extLst>
        </xdr:cNvPr>
        <xdr:cNvSpPr/>
      </xdr:nvSpPr>
      <xdr:spPr>
        <a:xfrm>
          <a:off x="8294688" y="1571626"/>
          <a:ext cx="1428750" cy="3175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0</xdr:col>
      <xdr:colOff>928688</xdr:colOff>
      <xdr:row>0</xdr:row>
      <xdr:rowOff>309562</xdr:rowOff>
    </xdr:from>
    <xdr:to>
      <xdr:col>4</xdr:col>
      <xdr:colOff>1712913</xdr:colOff>
      <xdr:row>8</xdr:row>
      <xdr:rowOff>547687</xdr:rowOff>
    </xdr:to>
    <xdr:pic>
      <xdr:nvPicPr>
        <xdr:cNvPr id="31" name="Imagen 30">
          <a:extLst>
            <a:ext uri="{FF2B5EF4-FFF2-40B4-BE49-F238E27FC236}">
              <a16:creationId xmlns:a16="http://schemas.microsoft.com/office/drawing/2014/main" id="{F738D7CD-D5C3-4FA2-8CA7-574C33FB4128}"/>
            </a:ext>
          </a:extLst>
        </xdr:cNvPr>
        <xdr:cNvPicPr>
          <a:picLocks noChangeAspect="1"/>
        </xdr:cNvPicPr>
      </xdr:nvPicPr>
      <xdr:blipFill>
        <a:blip xmlns:r="http://schemas.openxmlformats.org/officeDocument/2006/relationships" r:embed="rId28">
          <a:extLst>
            <a:ext uri="{BEBA8EAE-BF5A-486C-A8C5-ECC9F3942E4B}">
              <a14:imgProps xmlns:a14="http://schemas.microsoft.com/office/drawing/2010/main">
                <a14:imgLayer r:embed="rId29">
                  <a14:imgEffect>
                    <a14:artisticFilmGrain/>
                  </a14:imgEffect>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928688" y="309562"/>
          <a:ext cx="6181725" cy="3905250"/>
        </a:xfrm>
        <a:prstGeom prst="rect">
          <a:avLst/>
        </a:prstGeom>
        <a:solidFill>
          <a:srgbClr val="FFFFFF">
            <a:shade val="85000"/>
          </a:srgbClr>
        </a:solidFill>
        <a:ln w="1905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AlternateContent xmlns:mc="http://schemas.openxmlformats.org/markup-compatibility/2006">
    <mc:Choice xmlns:a14="http://schemas.microsoft.com/office/drawing/2010/main" Requires="a14">
      <xdr:twoCellAnchor editAs="oneCell">
        <xdr:from>
          <xdr:col>0</xdr:col>
          <xdr:colOff>100013</xdr:colOff>
          <xdr:row>0</xdr:row>
          <xdr:rowOff>87313</xdr:rowOff>
        </xdr:from>
        <xdr:to>
          <xdr:col>9</xdr:col>
          <xdr:colOff>754063</xdr:colOff>
          <xdr:row>9</xdr:row>
          <xdr:rowOff>769938</xdr:rowOff>
        </xdr:to>
        <xdr:pic>
          <xdr:nvPicPr>
            <xdr:cNvPr id="60" name="Imagen 59" hidden="1">
              <a:extLst>
                <a:ext uri="{FF2B5EF4-FFF2-40B4-BE49-F238E27FC236}">
                  <a16:creationId xmlns:a16="http://schemas.microsoft.com/office/drawing/2014/main" id="{31D441C2-B8DB-482B-A8CE-08E431F56369}"/>
                </a:ext>
              </a:extLst>
            </xdr:cNvPr>
            <xdr:cNvPicPr>
              <a:picLocks noChangeAspect="1" noChangeArrowheads="1"/>
              <a:extLst>
                <a:ext uri="{84589F7E-364E-4C9E-8A38-B11213B215E9}">
                  <a14:cameraTool cellRange="Calidad!$A$1:$L$16" spid="_x0000_s74622"/>
                </a:ext>
              </a:extLst>
            </xdr:cNvPicPr>
          </xdr:nvPicPr>
          <xdr:blipFill>
            <a:blip xmlns:r="http://schemas.openxmlformats.org/officeDocument/2006/relationships" r:embed="rId30"/>
            <a:srcRect/>
            <a:stretch>
              <a:fillRect/>
            </a:stretch>
          </xdr:blipFill>
          <xdr:spPr bwMode="auto">
            <a:xfrm>
              <a:off x="100013" y="87313"/>
              <a:ext cx="12465050" cy="52387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0</xdr:col>
      <xdr:colOff>960439</xdr:colOff>
      <xdr:row>0</xdr:row>
      <xdr:rowOff>158752</xdr:rowOff>
    </xdr:from>
    <xdr:to>
      <xdr:col>6</xdr:col>
      <xdr:colOff>428626</xdr:colOff>
      <xdr:row>8</xdr:row>
      <xdr:rowOff>849314</xdr:rowOff>
    </xdr:to>
    <xdr:grpSp>
      <xdr:nvGrpSpPr>
        <xdr:cNvPr id="41890" name="Grupo 41889">
          <a:extLst>
            <a:ext uri="{FF2B5EF4-FFF2-40B4-BE49-F238E27FC236}">
              <a16:creationId xmlns:a16="http://schemas.microsoft.com/office/drawing/2014/main" id="{8F7E1610-D91F-4D51-B925-1B29ECDF2AE5}"/>
            </a:ext>
          </a:extLst>
        </xdr:cNvPr>
        <xdr:cNvGrpSpPr/>
      </xdr:nvGrpSpPr>
      <xdr:grpSpPr>
        <a:xfrm>
          <a:off x="960439" y="158752"/>
          <a:ext cx="8031162" cy="4348162"/>
          <a:chOff x="1010030" y="230583"/>
          <a:chExt cx="6048375" cy="3786187"/>
        </a:xfrm>
      </xdr:grpSpPr>
      <xdr:sp macro="" textlink="">
        <xdr:nvSpPr>
          <xdr:cNvPr id="17" name="Rectángulo: esquinas redondeadas 16">
            <a:extLst>
              <a:ext uri="{FF2B5EF4-FFF2-40B4-BE49-F238E27FC236}">
                <a16:creationId xmlns:a16="http://schemas.microsoft.com/office/drawing/2014/main" id="{5CCC00BA-0DCB-4E4D-906E-A1082544C4F7}"/>
              </a:ext>
            </a:extLst>
          </xdr:cNvPr>
          <xdr:cNvSpPr/>
        </xdr:nvSpPr>
        <xdr:spPr>
          <a:xfrm>
            <a:off x="1010030" y="230583"/>
            <a:ext cx="6048375" cy="3786187"/>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s-CO" sz="1100"/>
          </a:p>
        </xdr:txBody>
      </xdr:sp>
      <xdr:sp macro="[0]!cambiocolorCategoriaBroaster" textlink="$A$3">
        <xdr:nvSpPr>
          <xdr:cNvPr id="12" name="FormaBroaster">
            <a:extLst>
              <a:ext uri="{FF2B5EF4-FFF2-40B4-BE49-F238E27FC236}">
                <a16:creationId xmlns:a16="http://schemas.microsoft.com/office/drawing/2014/main" id="{00000000-0008-0000-0000-00000C000000}"/>
              </a:ext>
            </a:extLst>
          </xdr:cNvPr>
          <xdr:cNvSpPr/>
        </xdr:nvSpPr>
        <xdr:spPr>
          <a:xfrm>
            <a:off x="1293813" y="1239836"/>
            <a:ext cx="1138375" cy="612000"/>
          </a:xfrm>
          <a:prstGeom prst="roundRect">
            <a:avLst/>
          </a:prstGeom>
          <a:solidFill>
            <a:srgbClr val="008000"/>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fld id="{03A65A02-67E6-43B5-8FDB-8B96EE1C7D2F}" type="TxLink">
              <a:rPr lang="es-CO" sz="1100" b="1"/>
              <a:pPr algn="ctr"/>
              <a:t>Productos</a:t>
            </a:fld>
            <a:endParaRPr lang="es-CO" sz="1100" b="1"/>
          </a:p>
        </xdr:txBody>
      </xdr:sp>
      <xdr:sp macro="[0]!cambiocolorCategoriaAlmuerzos" textlink="$A$4">
        <xdr:nvSpPr>
          <xdr:cNvPr id="25" name="FormaAlmuerzo">
            <a:extLst>
              <a:ext uri="{FF2B5EF4-FFF2-40B4-BE49-F238E27FC236}">
                <a16:creationId xmlns:a16="http://schemas.microsoft.com/office/drawing/2014/main" id="{00000000-0008-0000-0000-000019000000}"/>
              </a:ext>
            </a:extLst>
          </xdr:cNvPr>
          <xdr:cNvSpPr/>
        </xdr:nvSpPr>
        <xdr:spPr>
          <a:xfrm>
            <a:off x="1293813" y="1887900"/>
            <a:ext cx="1138375" cy="615175"/>
          </a:xfrm>
          <a:prstGeom prst="roundRect">
            <a:avLst/>
          </a:prstGeom>
          <a:solidFill>
            <a:srgbClr val="00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fld id="{A2C9F024-6EF5-4193-9A53-88D8B879A79C}" type="TxLink">
              <a:rPr lang="es-CO" sz="1100" b="1"/>
              <a:pPr algn="ctr"/>
              <a:t>Produción</a:t>
            </a:fld>
            <a:endParaRPr lang="es-CO" sz="1100" b="1"/>
          </a:p>
        </xdr:txBody>
      </xdr:sp>
      <xdr:sp macro="[0]!cambiocolorCategoriaBebidas" textlink="$A$5">
        <xdr:nvSpPr>
          <xdr:cNvPr id="26" name="FormaBebida">
            <a:extLst>
              <a:ext uri="{FF2B5EF4-FFF2-40B4-BE49-F238E27FC236}">
                <a16:creationId xmlns:a16="http://schemas.microsoft.com/office/drawing/2014/main" id="{00000000-0008-0000-0000-00001A000000}"/>
              </a:ext>
            </a:extLst>
          </xdr:cNvPr>
          <xdr:cNvSpPr/>
        </xdr:nvSpPr>
        <xdr:spPr>
          <a:xfrm>
            <a:off x="1309688" y="2529465"/>
            <a:ext cx="1122499" cy="615175"/>
          </a:xfrm>
          <a:prstGeom prst="roundRect">
            <a:avLst/>
          </a:prstGeom>
          <a:solidFill>
            <a:srgbClr val="008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fld id="{ED1F7C42-FFA0-4515-841D-E95985D278ED}" type="TxLink">
              <a:rPr lang="es-CO" sz="1200" b="1"/>
              <a:pPr algn="ctr"/>
              <a:t>CCalidad</a:t>
            </a:fld>
            <a:endParaRPr lang="es-CO" sz="1200" b="1"/>
          </a:p>
        </xdr:txBody>
      </xdr:sp>
      <xdr:sp macro="[0]!cambiocolorCategoriaExtras" textlink="$A$6">
        <xdr:nvSpPr>
          <xdr:cNvPr id="41" name="FormaExtra">
            <a:extLst>
              <a:ext uri="{FF2B5EF4-FFF2-40B4-BE49-F238E27FC236}">
                <a16:creationId xmlns:a16="http://schemas.microsoft.com/office/drawing/2014/main" id="{00000000-0008-0000-0000-000029000000}"/>
              </a:ext>
            </a:extLst>
          </xdr:cNvPr>
          <xdr:cNvSpPr/>
        </xdr:nvSpPr>
        <xdr:spPr>
          <a:xfrm>
            <a:off x="1303703" y="3180704"/>
            <a:ext cx="1138375" cy="612000"/>
          </a:xfrm>
          <a:prstGeom prst="roundRect">
            <a:avLst/>
          </a:prstGeom>
          <a:solidFill>
            <a:srgbClr val="008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fld id="{2E0FE504-C871-4093-BD4A-148F2429B97B}" type="TxLink">
              <a:rPr lang="es-CO" sz="1200" b="1"/>
              <a:pPr algn="ctr"/>
              <a:t>Registros</a:t>
            </a:fld>
            <a:endParaRPr lang="es-CO" sz="1200" b="1"/>
          </a:p>
        </xdr:txBody>
      </xdr:sp>
      <xdr:sp macro="" textlink="">
        <xdr:nvSpPr>
          <xdr:cNvPr id="13" name="Rectángulo 12">
            <a:extLst>
              <a:ext uri="{FF2B5EF4-FFF2-40B4-BE49-F238E27FC236}">
                <a16:creationId xmlns:a16="http://schemas.microsoft.com/office/drawing/2014/main" id="{A9A83B5F-0E04-46E1-AED2-87B34240800C}"/>
              </a:ext>
            </a:extLst>
          </xdr:cNvPr>
          <xdr:cNvSpPr/>
        </xdr:nvSpPr>
        <xdr:spPr>
          <a:xfrm>
            <a:off x="2444750" y="495593"/>
            <a:ext cx="4253851" cy="530658"/>
          </a:xfrm>
          <a:prstGeom prst="rect">
            <a:avLst/>
          </a:prstGeom>
          <a:solidFill>
            <a:srgbClr val="92D050"/>
          </a:solidFill>
        </xdr:spPr>
        <xdr:style>
          <a:lnRef idx="0">
            <a:schemeClr val="accent5"/>
          </a:lnRef>
          <a:fillRef idx="3">
            <a:schemeClr val="accent5"/>
          </a:fillRef>
          <a:effectRef idx="3">
            <a:schemeClr val="accent5"/>
          </a:effectRef>
          <a:fontRef idx="minor">
            <a:schemeClr val="lt1"/>
          </a:fontRef>
        </xdr:style>
        <xdr:txBody>
          <a:bodyPr wrap="square" lIns="91440" tIns="45720" rIns="91440" bIns="45720">
            <a:noAutofit/>
          </a:bodyPr>
          <a:lstStyle/>
          <a:p>
            <a:pPr algn="ctr"/>
            <a:r>
              <a:rPr lang="es-ES" sz="28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Sistema</a:t>
            </a:r>
            <a:r>
              <a:rPr lang="es-ES" sz="28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rPr>
              <a:t> de Gestion Cal-Pro</a:t>
            </a:r>
            <a:endParaRPr lang="es-ES" sz="2800" b="1" cap="none" spc="0">
              <a:ln w="9525">
                <a:solidFill>
                  <a:schemeClr val="bg1"/>
                </a:solidFill>
                <a:prstDash val="solid"/>
              </a:ln>
              <a:solidFill>
                <a:schemeClr val="tx1"/>
              </a:solidFill>
              <a:effectLst>
                <a:outerShdw blurRad="12700" dist="38100" dir="2700000" algn="tl" rotWithShape="0">
                  <a:schemeClr val="bg1">
                    <a:lumMod val="50000"/>
                  </a:schemeClr>
                </a:outerShdw>
              </a:effectLst>
            </a:endParaRPr>
          </a:p>
        </xdr:txBody>
      </xdr:sp>
    </xdr:grpSp>
    <xdr:clientData/>
  </xdr:twoCellAnchor>
  <xdr:twoCellAnchor>
    <xdr:from>
      <xdr:col>4</xdr:col>
      <xdr:colOff>127000</xdr:colOff>
      <xdr:row>1</xdr:row>
      <xdr:rowOff>15875</xdr:rowOff>
    </xdr:from>
    <xdr:to>
      <xdr:col>8</xdr:col>
      <xdr:colOff>333375</xdr:colOff>
      <xdr:row>9</xdr:row>
      <xdr:rowOff>158750</xdr:rowOff>
    </xdr:to>
    <xdr:grpSp>
      <xdr:nvGrpSpPr>
        <xdr:cNvPr id="38" name="Grupo 37" hidden="1">
          <a:extLst>
            <a:ext uri="{FF2B5EF4-FFF2-40B4-BE49-F238E27FC236}">
              <a16:creationId xmlns:a16="http://schemas.microsoft.com/office/drawing/2014/main" id="{A7B15D00-1D2E-4F44-9040-AC676BC6B531}"/>
            </a:ext>
          </a:extLst>
        </xdr:cNvPr>
        <xdr:cNvGrpSpPr/>
      </xdr:nvGrpSpPr>
      <xdr:grpSpPr>
        <a:xfrm>
          <a:off x="5518150" y="377825"/>
          <a:ext cx="5530850" cy="4324350"/>
          <a:chOff x="4548188" y="381000"/>
          <a:chExt cx="4524375" cy="3762375"/>
        </a:xfrm>
      </xdr:grpSpPr>
      <xdr:pic>
        <xdr:nvPicPr>
          <xdr:cNvPr id="36" name="Imagen 35">
            <a:extLst>
              <a:ext uri="{FF2B5EF4-FFF2-40B4-BE49-F238E27FC236}">
                <a16:creationId xmlns:a16="http://schemas.microsoft.com/office/drawing/2014/main" id="{E7561734-3BE0-43A4-8331-CB3DE773BCFE}"/>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4548188" y="381000"/>
            <a:ext cx="4524375" cy="3762375"/>
          </a:xfrm>
          <a:prstGeom prst="rect">
            <a:avLst/>
          </a:prstGeom>
        </xdr:spPr>
      </xdr:pic>
      <xdr:sp macro="" textlink="">
        <xdr:nvSpPr>
          <xdr:cNvPr id="37" name="Rectángulo 36">
            <a:extLst>
              <a:ext uri="{FF2B5EF4-FFF2-40B4-BE49-F238E27FC236}">
                <a16:creationId xmlns:a16="http://schemas.microsoft.com/office/drawing/2014/main" id="{AD152141-6750-4449-B179-895CD80DAADE}"/>
              </a:ext>
            </a:extLst>
          </xdr:cNvPr>
          <xdr:cNvSpPr/>
        </xdr:nvSpPr>
        <xdr:spPr>
          <a:xfrm>
            <a:off x="4769775" y="416216"/>
            <a:ext cx="4128823" cy="536284"/>
          </a:xfrm>
          <a:prstGeom prst="rect">
            <a:avLst/>
          </a:prstGeom>
        </xdr:spPr>
        <xdr:style>
          <a:lnRef idx="0">
            <a:schemeClr val="accent3"/>
          </a:lnRef>
          <a:fillRef idx="3">
            <a:schemeClr val="accent3"/>
          </a:fillRef>
          <a:effectRef idx="3">
            <a:schemeClr val="accent3"/>
          </a:effectRef>
          <a:fontRef idx="minor">
            <a:schemeClr val="lt1"/>
          </a:fontRef>
        </xdr:style>
        <xdr:txBody>
          <a:bodyPr wrap="none" lIns="91440" tIns="45720" rIns="91440" bIns="45720">
            <a:noAutofit/>
          </a:bodyPr>
          <a:lstStyle/>
          <a:p>
            <a:pPr algn="ctr"/>
            <a:r>
              <a:rPr lang="es-ES"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SALIR-CALIDAD</a:t>
            </a:r>
          </a:p>
        </xdr:txBody>
      </xdr:sp>
    </xdr:grpSp>
    <xdr:clientData/>
  </xdr:twoCellAnchor>
  <xdr:twoCellAnchor>
    <xdr:from>
      <xdr:col>2</xdr:col>
      <xdr:colOff>1063625</xdr:colOff>
      <xdr:row>4</xdr:row>
      <xdr:rowOff>182563</xdr:rowOff>
    </xdr:from>
    <xdr:to>
      <xdr:col>5</xdr:col>
      <xdr:colOff>920750</xdr:colOff>
      <xdr:row>8</xdr:row>
      <xdr:rowOff>579438</xdr:rowOff>
    </xdr:to>
    <xdr:grpSp>
      <xdr:nvGrpSpPr>
        <xdr:cNvPr id="63" name="Grupo 62">
          <a:extLst>
            <a:ext uri="{FF2B5EF4-FFF2-40B4-BE49-F238E27FC236}">
              <a16:creationId xmlns:a16="http://schemas.microsoft.com/office/drawing/2014/main" id="{D9E562B6-8463-454B-B511-9643D7C8E548}"/>
            </a:ext>
          </a:extLst>
        </xdr:cNvPr>
        <xdr:cNvGrpSpPr/>
      </xdr:nvGrpSpPr>
      <xdr:grpSpPr>
        <a:xfrm>
          <a:off x="3321050" y="1116013"/>
          <a:ext cx="4800600" cy="3121025"/>
          <a:chOff x="2532062" y="1336967"/>
          <a:chExt cx="4143375" cy="2655596"/>
        </a:xfrm>
      </xdr:grpSpPr>
      <xdr:pic>
        <xdr:nvPicPr>
          <xdr:cNvPr id="45" name="Imagen 44">
            <a:extLst>
              <a:ext uri="{FF2B5EF4-FFF2-40B4-BE49-F238E27FC236}">
                <a16:creationId xmlns:a16="http://schemas.microsoft.com/office/drawing/2014/main" id="{17CB1C24-7AE0-453F-9EF0-89F8A2A0F1FA}"/>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2532062" y="1397000"/>
            <a:ext cx="4143375" cy="2595563"/>
          </a:xfrm>
          <a:prstGeom prst="rect">
            <a:avLst/>
          </a:prstGeom>
        </xdr:spPr>
      </xdr:pic>
      <xdr:sp macro="" textlink="">
        <xdr:nvSpPr>
          <xdr:cNvPr id="46" name="Rectángulo 45">
            <a:extLst>
              <a:ext uri="{FF2B5EF4-FFF2-40B4-BE49-F238E27FC236}">
                <a16:creationId xmlns:a16="http://schemas.microsoft.com/office/drawing/2014/main" id="{EB63676B-1723-433A-BB32-1490A27DA3E7}"/>
              </a:ext>
            </a:extLst>
          </xdr:cNvPr>
          <xdr:cNvSpPr/>
        </xdr:nvSpPr>
        <xdr:spPr>
          <a:xfrm>
            <a:off x="2782655" y="1336967"/>
            <a:ext cx="3737433" cy="655885"/>
          </a:xfrm>
          <a:prstGeom prst="rect">
            <a:avLst/>
          </a:prstGeom>
          <a:noFill/>
        </xdr:spPr>
        <xdr:txBody>
          <a:bodyPr wrap="none" lIns="91440" tIns="45720" rIns="91440" bIns="45720">
            <a:noAutofit/>
            <a:scene3d>
              <a:camera prst="orthographicFront"/>
              <a:lightRig rig="harsh" dir="t"/>
            </a:scene3d>
            <a:sp3d extrusionH="57150" prstMaterial="matte">
              <a:bevelT w="63500" h="12700" prst="angle"/>
              <a:contourClr>
                <a:schemeClr val="bg1">
                  <a:lumMod val="65000"/>
                </a:schemeClr>
              </a:contourClr>
            </a:sp3d>
          </a:bodyPr>
          <a:lstStyle/>
          <a:p>
            <a:pPr algn="ctr"/>
            <a:r>
              <a:rPr lang="es-ES" sz="3200" b="1" cap="none" spc="0">
                <a:ln/>
                <a:solidFill>
                  <a:schemeClr val="accent3"/>
                </a:solidFill>
                <a:effectLst/>
              </a:rPr>
              <a:t>Be-Eco</a:t>
            </a:r>
            <a:r>
              <a:rPr lang="es-ES" sz="3200" b="1" cap="none" spc="0" baseline="0">
                <a:ln/>
                <a:solidFill>
                  <a:schemeClr val="accent3"/>
                </a:solidFill>
                <a:effectLst/>
              </a:rPr>
              <a:t> Producción</a:t>
            </a:r>
            <a:endParaRPr lang="es-ES" sz="3200" b="1" cap="none" spc="0">
              <a:ln/>
              <a:solidFill>
                <a:schemeClr val="accent3"/>
              </a:solidFill>
              <a:effectLst/>
            </a:endParaRPr>
          </a:p>
        </xdr:txBody>
      </xdr:sp>
      <xdr:pic macro="[0]!EntrarProduccion">
        <xdr:nvPicPr>
          <xdr:cNvPr id="49" name="Imagen 48">
            <a:extLst>
              <a:ext uri="{FF2B5EF4-FFF2-40B4-BE49-F238E27FC236}">
                <a16:creationId xmlns:a16="http://schemas.microsoft.com/office/drawing/2014/main" id="{76929563-74C6-401F-8DB0-D27F012787E3}"/>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6000750" y="3341579"/>
            <a:ext cx="604838" cy="623996"/>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xdr:col>
          <xdr:colOff>214314</xdr:colOff>
          <xdr:row>1</xdr:row>
          <xdr:rowOff>85814</xdr:rowOff>
        </xdr:from>
        <xdr:to>
          <xdr:col>4</xdr:col>
          <xdr:colOff>1468438</xdr:colOff>
          <xdr:row>8</xdr:row>
          <xdr:rowOff>214313</xdr:rowOff>
        </xdr:to>
        <xdr:pic>
          <xdr:nvPicPr>
            <xdr:cNvPr id="52" name="Imagen 51" hidden="1">
              <a:extLst>
                <a:ext uri="{FF2B5EF4-FFF2-40B4-BE49-F238E27FC236}">
                  <a16:creationId xmlns:a16="http://schemas.microsoft.com/office/drawing/2014/main" id="{40D5FBCD-6339-4E1B-A62E-4EB9F76E95B3}"/>
                </a:ext>
              </a:extLst>
            </xdr:cNvPr>
            <xdr:cNvPicPr>
              <a:picLocks noChangeAspect="1" noChangeArrowheads="1"/>
              <a:extLst>
                <a:ext uri="{84589F7E-364E-4C9E-8A38-B11213B215E9}">
                  <a14:cameraTool cellRange="Orden!$A$1:$E$13" spid="_x0000_s74623"/>
                </a:ext>
              </a:extLst>
            </xdr:cNvPicPr>
          </xdr:nvPicPr>
          <xdr:blipFill>
            <a:blip xmlns:r="http://schemas.openxmlformats.org/officeDocument/2006/relationships" r:embed="rId33"/>
            <a:srcRect/>
            <a:stretch>
              <a:fillRect/>
            </a:stretch>
          </xdr:blipFill>
          <xdr:spPr bwMode="auto">
            <a:xfrm>
              <a:off x="2476502" y="450939"/>
              <a:ext cx="4389436" cy="343049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2</xdr:col>
      <xdr:colOff>920750</xdr:colOff>
      <xdr:row>4</xdr:row>
      <xdr:rowOff>127000</xdr:rowOff>
    </xdr:from>
    <xdr:to>
      <xdr:col>5</xdr:col>
      <xdr:colOff>801688</xdr:colOff>
      <xdr:row>8</xdr:row>
      <xdr:rowOff>575972</xdr:rowOff>
    </xdr:to>
    <xdr:grpSp>
      <xdr:nvGrpSpPr>
        <xdr:cNvPr id="41892" name="Grupo 41891" hidden="1">
          <a:extLst>
            <a:ext uri="{FF2B5EF4-FFF2-40B4-BE49-F238E27FC236}">
              <a16:creationId xmlns:a16="http://schemas.microsoft.com/office/drawing/2014/main" id="{9C0CC99C-EC02-44F4-8922-994594F5A025}"/>
            </a:ext>
          </a:extLst>
        </xdr:cNvPr>
        <xdr:cNvGrpSpPr/>
      </xdr:nvGrpSpPr>
      <xdr:grpSpPr>
        <a:xfrm>
          <a:off x="3178175" y="1060450"/>
          <a:ext cx="4824413" cy="3173122"/>
          <a:chOff x="3333751" y="960437"/>
          <a:chExt cx="4405313" cy="2655597"/>
        </a:xfrm>
      </xdr:grpSpPr>
      <xdr:pic macro="[0]!Btn_Productos">
        <xdr:nvPicPr>
          <xdr:cNvPr id="32" name="Imagen 31" hidden="1">
            <a:extLst>
              <a:ext uri="{FF2B5EF4-FFF2-40B4-BE49-F238E27FC236}">
                <a16:creationId xmlns:a16="http://schemas.microsoft.com/office/drawing/2014/main" id="{06BED600-B41F-476B-8A4D-E0F503ABC4C7}"/>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449229" y="1053186"/>
            <a:ext cx="4245484" cy="2562848"/>
          </a:xfrm>
          <a:prstGeom prst="rect">
            <a:avLst/>
          </a:prstGeom>
        </xdr:spPr>
      </xdr:pic>
      <xdr:sp macro="[0]!Btn_Productos" textlink="">
        <xdr:nvSpPr>
          <xdr:cNvPr id="33" name="Rectángulo 32" hidden="1">
            <a:extLst>
              <a:ext uri="{FF2B5EF4-FFF2-40B4-BE49-F238E27FC236}">
                <a16:creationId xmlns:a16="http://schemas.microsoft.com/office/drawing/2014/main" id="{6A439738-EC23-4707-A762-110EE64337FA}"/>
              </a:ext>
            </a:extLst>
          </xdr:cNvPr>
          <xdr:cNvSpPr/>
        </xdr:nvSpPr>
        <xdr:spPr>
          <a:xfrm>
            <a:off x="3333751" y="960437"/>
            <a:ext cx="4405313" cy="540498"/>
          </a:xfrm>
          <a:prstGeom prst="rect">
            <a:avLst/>
          </a:prstGeom>
          <a:noFill/>
        </xdr:spPr>
        <xdr:txBody>
          <a:bodyPr wrap="square" lIns="91440" tIns="45720" rIns="91440" bIns="45720">
            <a:noAutofit/>
            <a:scene3d>
              <a:camera prst="orthographicFront"/>
              <a:lightRig rig="harsh" dir="t"/>
            </a:scene3d>
            <a:sp3d extrusionH="57150" prstMaterial="matte">
              <a:bevelT w="63500" h="12700" prst="angle"/>
              <a:contourClr>
                <a:schemeClr val="bg1">
                  <a:lumMod val="65000"/>
                </a:schemeClr>
              </a:contourClr>
            </a:sp3d>
          </a:bodyPr>
          <a:lstStyle/>
          <a:p>
            <a:pPr algn="ctr"/>
            <a:r>
              <a:rPr lang="es-ES" sz="2800" b="1" cap="none" spc="0">
                <a:ln/>
                <a:solidFill>
                  <a:schemeClr val="accent3"/>
                </a:solidFill>
                <a:effectLst/>
              </a:rPr>
              <a:t>Be-Eco</a:t>
            </a:r>
            <a:r>
              <a:rPr lang="es-ES" sz="2800" b="1" cap="none" spc="0" baseline="0">
                <a:ln/>
                <a:solidFill>
                  <a:schemeClr val="accent3"/>
                </a:solidFill>
                <a:effectLst/>
              </a:rPr>
              <a:t> Productos</a:t>
            </a:r>
            <a:endParaRPr lang="es-ES" sz="2800" b="1" cap="none" spc="0">
              <a:ln/>
              <a:solidFill>
                <a:schemeClr val="accent3"/>
              </a:solidFill>
              <a:effectLst/>
            </a:endParaRPr>
          </a:p>
        </xdr:txBody>
      </xdr:sp>
      <xdr:pic macro="[0]!Btn_Productos">
        <xdr:nvPicPr>
          <xdr:cNvPr id="42" name="Imagen 41" hidden="1">
            <a:extLst>
              <a:ext uri="{FF2B5EF4-FFF2-40B4-BE49-F238E27FC236}">
                <a16:creationId xmlns:a16="http://schemas.microsoft.com/office/drawing/2014/main" id="{399E9D88-E7ED-45A7-8216-39C2D6ED333F}"/>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7021897" y="2944304"/>
            <a:ext cx="625736" cy="635566"/>
          </a:xfrm>
          <a:prstGeom prst="rect">
            <a:avLst/>
          </a:prstGeom>
          <a:scene3d>
            <a:camera prst="orthographicFront"/>
            <a:lightRig rig="threePt" dir="t"/>
          </a:scene3d>
          <a:sp3d>
            <a:bevelT w="101600" prst="riblet"/>
          </a:sp3d>
        </xdr:spPr>
      </xdr:pic>
    </xdr:grpSp>
    <xdr:clientData/>
  </xdr:twoCellAnchor>
  <xdr:twoCellAnchor>
    <xdr:from>
      <xdr:col>2</xdr:col>
      <xdr:colOff>976313</xdr:colOff>
      <xdr:row>4</xdr:row>
      <xdr:rowOff>190499</xdr:rowOff>
    </xdr:from>
    <xdr:to>
      <xdr:col>5</xdr:col>
      <xdr:colOff>936626</xdr:colOff>
      <xdr:row>8</xdr:row>
      <xdr:rowOff>628650</xdr:rowOff>
    </xdr:to>
    <xdr:grpSp>
      <xdr:nvGrpSpPr>
        <xdr:cNvPr id="41888" name="Grupo 41887" hidden="1">
          <a:extLst>
            <a:ext uri="{FF2B5EF4-FFF2-40B4-BE49-F238E27FC236}">
              <a16:creationId xmlns:a16="http://schemas.microsoft.com/office/drawing/2014/main" id="{04BA8C7D-BB06-4DDD-880A-3489BD2CB1D8}"/>
            </a:ext>
          </a:extLst>
        </xdr:cNvPr>
        <xdr:cNvGrpSpPr/>
      </xdr:nvGrpSpPr>
      <xdr:grpSpPr>
        <a:xfrm>
          <a:off x="3233738" y="1123949"/>
          <a:ext cx="4903788" cy="3162301"/>
          <a:chOff x="2533650" y="1354430"/>
          <a:chExt cx="4143375" cy="2655596"/>
        </a:xfrm>
      </xdr:grpSpPr>
      <xdr:pic>
        <xdr:nvPicPr>
          <xdr:cNvPr id="76" name="Imagen 75" hidden="1">
            <a:extLst>
              <a:ext uri="{FF2B5EF4-FFF2-40B4-BE49-F238E27FC236}">
                <a16:creationId xmlns:a16="http://schemas.microsoft.com/office/drawing/2014/main" id="{B03C5F92-3A23-4E6C-BB3A-4EF45F0AFE28}"/>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2533650" y="1414463"/>
            <a:ext cx="4143375" cy="2595563"/>
          </a:xfrm>
          <a:prstGeom prst="rect">
            <a:avLst/>
          </a:prstGeom>
        </xdr:spPr>
      </xdr:pic>
      <xdr:sp macro="" textlink="">
        <xdr:nvSpPr>
          <xdr:cNvPr id="83" name="Rectángulo 82" hidden="1">
            <a:extLst>
              <a:ext uri="{FF2B5EF4-FFF2-40B4-BE49-F238E27FC236}">
                <a16:creationId xmlns:a16="http://schemas.microsoft.com/office/drawing/2014/main" id="{77748115-CB9F-41C1-BF67-DAED2ECCF1AC}"/>
              </a:ext>
            </a:extLst>
          </xdr:cNvPr>
          <xdr:cNvSpPr/>
        </xdr:nvSpPr>
        <xdr:spPr>
          <a:xfrm>
            <a:off x="2784243" y="1354430"/>
            <a:ext cx="3737433" cy="655885"/>
          </a:xfrm>
          <a:prstGeom prst="rect">
            <a:avLst/>
          </a:prstGeom>
          <a:noFill/>
        </xdr:spPr>
        <xdr:txBody>
          <a:bodyPr wrap="none" lIns="91440" tIns="45720" rIns="91440" bIns="45720">
            <a:noAutofit/>
            <a:scene3d>
              <a:camera prst="orthographicFront"/>
              <a:lightRig rig="harsh" dir="t"/>
            </a:scene3d>
            <a:sp3d extrusionH="57150" prstMaterial="matte">
              <a:bevelT w="63500" h="12700" prst="angle"/>
              <a:contourClr>
                <a:schemeClr val="bg1">
                  <a:lumMod val="65000"/>
                </a:schemeClr>
              </a:contourClr>
            </a:sp3d>
          </a:bodyPr>
          <a:lstStyle/>
          <a:p>
            <a:pPr algn="ctr"/>
            <a:r>
              <a:rPr lang="es-ES" sz="3200" b="1" cap="none" spc="0">
                <a:ln/>
                <a:solidFill>
                  <a:schemeClr val="accent3"/>
                </a:solidFill>
                <a:effectLst/>
              </a:rPr>
              <a:t>Be-Eco</a:t>
            </a:r>
            <a:r>
              <a:rPr lang="es-ES" sz="3200" b="1" cap="none" spc="0" baseline="0">
                <a:ln/>
                <a:solidFill>
                  <a:schemeClr val="accent3"/>
                </a:solidFill>
                <a:effectLst/>
              </a:rPr>
              <a:t> CCalidad</a:t>
            </a:r>
            <a:endParaRPr lang="es-ES" sz="3200" b="1" cap="none" spc="0">
              <a:ln/>
              <a:solidFill>
                <a:schemeClr val="accent3"/>
              </a:solidFill>
              <a:effectLst/>
            </a:endParaRPr>
          </a:p>
        </xdr:txBody>
      </xdr:sp>
      <xdr:pic macro="[0]!EntrarCalidad">
        <xdr:nvPicPr>
          <xdr:cNvPr id="84" name="Imagen 83" hidden="1">
            <a:extLst>
              <a:ext uri="{FF2B5EF4-FFF2-40B4-BE49-F238E27FC236}">
                <a16:creationId xmlns:a16="http://schemas.microsoft.com/office/drawing/2014/main" id="{62D6C4D7-E320-498E-8418-643CE6634333}"/>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6002338" y="3359042"/>
            <a:ext cx="604838" cy="623996"/>
          </a:xfrm>
          <a:prstGeom prst="rect">
            <a:avLst/>
          </a:prstGeom>
        </xdr:spPr>
      </xdr:pic>
    </xdr:grpSp>
    <xdr:clientData/>
  </xdr:twoCellAnchor>
  <xdr:twoCellAnchor>
    <xdr:from>
      <xdr:col>2</xdr:col>
      <xdr:colOff>1135063</xdr:colOff>
      <xdr:row>4</xdr:row>
      <xdr:rowOff>166687</xdr:rowOff>
    </xdr:from>
    <xdr:to>
      <xdr:col>5</xdr:col>
      <xdr:colOff>920750</xdr:colOff>
      <xdr:row>8</xdr:row>
      <xdr:rowOff>619126</xdr:rowOff>
    </xdr:to>
    <xdr:grpSp>
      <xdr:nvGrpSpPr>
        <xdr:cNvPr id="41889" name="Grupo 41888" hidden="1">
          <a:extLst>
            <a:ext uri="{FF2B5EF4-FFF2-40B4-BE49-F238E27FC236}">
              <a16:creationId xmlns:a16="http://schemas.microsoft.com/office/drawing/2014/main" id="{60A08F08-505A-4A90-A539-172BD63EE8C6}"/>
            </a:ext>
          </a:extLst>
        </xdr:cNvPr>
        <xdr:cNvGrpSpPr/>
      </xdr:nvGrpSpPr>
      <xdr:grpSpPr>
        <a:xfrm>
          <a:off x="3392488" y="1100137"/>
          <a:ext cx="4729162" cy="3176589"/>
          <a:chOff x="2535238" y="1387768"/>
          <a:chExt cx="4143375" cy="2655596"/>
        </a:xfrm>
      </xdr:grpSpPr>
      <xdr:pic>
        <xdr:nvPicPr>
          <xdr:cNvPr id="90" name="Imagen 89" hidden="1">
            <a:extLst>
              <a:ext uri="{FF2B5EF4-FFF2-40B4-BE49-F238E27FC236}">
                <a16:creationId xmlns:a16="http://schemas.microsoft.com/office/drawing/2014/main" id="{23E68A89-7F16-4CFA-A726-AC097ECB6182}"/>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2535238" y="1447801"/>
            <a:ext cx="4143375" cy="2595563"/>
          </a:xfrm>
          <a:prstGeom prst="rect">
            <a:avLst/>
          </a:prstGeom>
          <a:scene3d>
            <a:camera prst="orthographicFront"/>
            <a:lightRig rig="threePt" dir="t"/>
          </a:scene3d>
          <a:sp3d/>
        </xdr:spPr>
      </xdr:pic>
      <xdr:sp macro="" textlink="">
        <xdr:nvSpPr>
          <xdr:cNvPr id="91" name="Rectángulo 90" hidden="1">
            <a:extLst>
              <a:ext uri="{FF2B5EF4-FFF2-40B4-BE49-F238E27FC236}">
                <a16:creationId xmlns:a16="http://schemas.microsoft.com/office/drawing/2014/main" id="{7A3769F1-F3B6-40B4-9484-8D8C65C50035}"/>
              </a:ext>
            </a:extLst>
          </xdr:cNvPr>
          <xdr:cNvSpPr/>
        </xdr:nvSpPr>
        <xdr:spPr>
          <a:xfrm>
            <a:off x="2785831" y="1387768"/>
            <a:ext cx="3737433" cy="655885"/>
          </a:xfrm>
          <a:prstGeom prst="rect">
            <a:avLst/>
          </a:prstGeom>
          <a:noFill/>
          <a:scene3d>
            <a:camera prst="orthographicFront"/>
            <a:lightRig rig="harsh" dir="t"/>
          </a:scene3d>
          <a:sp3d/>
        </xdr:spPr>
        <xdr:txBody>
          <a:bodyPr wrap="none" lIns="91440" tIns="45720" rIns="91440" bIns="45720">
            <a:noAutofit/>
            <a:sp3d extrusionH="57150" prstMaterial="matte">
              <a:bevelT w="63500" h="12700" prst="angle"/>
              <a:contourClr>
                <a:schemeClr val="bg1">
                  <a:lumMod val="65000"/>
                </a:schemeClr>
              </a:contourClr>
            </a:sp3d>
          </a:bodyPr>
          <a:lstStyle/>
          <a:p>
            <a:pPr algn="ctr"/>
            <a:r>
              <a:rPr lang="es-ES" sz="3200" b="1" cap="none" spc="0">
                <a:ln/>
                <a:solidFill>
                  <a:schemeClr val="accent3"/>
                </a:solidFill>
                <a:effectLst/>
              </a:rPr>
              <a:t>Be-Eco</a:t>
            </a:r>
            <a:r>
              <a:rPr lang="es-ES" sz="3200" b="1" cap="none" spc="0" baseline="0">
                <a:ln/>
                <a:solidFill>
                  <a:schemeClr val="accent3"/>
                </a:solidFill>
                <a:effectLst/>
              </a:rPr>
              <a:t> Registros</a:t>
            </a:r>
            <a:endParaRPr lang="es-ES" sz="3200" b="1" cap="none" spc="0">
              <a:ln/>
              <a:solidFill>
                <a:schemeClr val="accent3"/>
              </a:solidFill>
              <a:effectLst/>
            </a:endParaRPr>
          </a:p>
        </xdr:txBody>
      </xdr:sp>
      <xdr:pic macro="[0]!EntrarRegistros">
        <xdr:nvPicPr>
          <xdr:cNvPr id="92" name="Imagen 91" hidden="1">
            <a:extLst>
              <a:ext uri="{FF2B5EF4-FFF2-40B4-BE49-F238E27FC236}">
                <a16:creationId xmlns:a16="http://schemas.microsoft.com/office/drawing/2014/main" id="{13244AC6-50F3-48B6-9A21-0B5E7989D131}"/>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6003926" y="3392380"/>
            <a:ext cx="604838" cy="623996"/>
          </a:xfrm>
          <a:prstGeom prst="rect">
            <a:avLst/>
          </a:prstGeom>
          <a:scene3d>
            <a:camera prst="orthographicFront"/>
            <a:lightRig rig="threePt" dir="t"/>
          </a:scene3d>
          <a:sp3d/>
        </xdr:spPr>
      </xdr:pic>
    </xdr:grpSp>
    <xdr:clientData/>
  </xdr:twoCellAnchor>
  <xdr:twoCellAnchor>
    <xdr:from>
      <xdr:col>10</xdr:col>
      <xdr:colOff>968375</xdr:colOff>
      <xdr:row>4</xdr:row>
      <xdr:rowOff>23814</xdr:rowOff>
    </xdr:from>
    <xdr:to>
      <xdr:col>17</xdr:col>
      <xdr:colOff>238124</xdr:colOff>
      <xdr:row>8</xdr:row>
      <xdr:rowOff>342127</xdr:rowOff>
    </xdr:to>
    <xdr:grpSp>
      <xdr:nvGrpSpPr>
        <xdr:cNvPr id="41891" name="Grupo 41890">
          <a:extLst>
            <a:ext uri="{FF2B5EF4-FFF2-40B4-BE49-F238E27FC236}">
              <a16:creationId xmlns:a16="http://schemas.microsoft.com/office/drawing/2014/main" id="{59513D02-846E-4E12-8FE9-228809CA9597}"/>
            </a:ext>
          </a:extLst>
        </xdr:cNvPr>
        <xdr:cNvGrpSpPr/>
      </xdr:nvGrpSpPr>
      <xdr:grpSpPr>
        <a:xfrm>
          <a:off x="13836650" y="957264"/>
          <a:ext cx="4117974" cy="3042463"/>
          <a:chOff x="2540000" y="1436688"/>
          <a:chExt cx="4111624" cy="2477313"/>
        </a:xfrm>
      </xdr:grpSpPr>
      <xdr:sp macro="[0]!Materiaprima" textlink="">
        <xdr:nvSpPr>
          <xdr:cNvPr id="95" name="Rectángulo 94">
            <a:extLst>
              <a:ext uri="{FF2B5EF4-FFF2-40B4-BE49-F238E27FC236}">
                <a16:creationId xmlns:a16="http://schemas.microsoft.com/office/drawing/2014/main" id="{5A8181FE-776D-434B-8174-B9181CE073C3}"/>
              </a:ext>
            </a:extLst>
          </xdr:cNvPr>
          <xdr:cNvSpPr/>
        </xdr:nvSpPr>
        <xdr:spPr>
          <a:xfrm>
            <a:off x="2540000" y="1436688"/>
            <a:ext cx="4103687" cy="611187"/>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CO" sz="2400" b="1"/>
              <a:t>MATERIA</a:t>
            </a:r>
            <a:r>
              <a:rPr lang="es-CO" sz="2400" b="1" baseline="0"/>
              <a:t> PRIMA</a:t>
            </a:r>
            <a:endParaRPr lang="es-CO" sz="2400" b="1"/>
          </a:p>
        </xdr:txBody>
      </xdr:sp>
      <xdr:sp macro="[0]!Módulo2.Productos" textlink="">
        <xdr:nvSpPr>
          <xdr:cNvPr id="98" name="Rectángulo 97">
            <a:extLst>
              <a:ext uri="{FF2B5EF4-FFF2-40B4-BE49-F238E27FC236}">
                <a16:creationId xmlns:a16="http://schemas.microsoft.com/office/drawing/2014/main" id="{72046A8B-D72D-42D8-B5AE-5BB2C3DE0A05}"/>
              </a:ext>
            </a:extLst>
          </xdr:cNvPr>
          <xdr:cNvSpPr/>
        </xdr:nvSpPr>
        <xdr:spPr>
          <a:xfrm>
            <a:off x="2540000" y="2058989"/>
            <a:ext cx="4104000" cy="61200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CO" sz="2400" b="1"/>
              <a:t>PRODUCTOS</a:t>
            </a:r>
          </a:p>
        </xdr:txBody>
      </xdr:sp>
      <xdr:sp macro="[0]!Salir" textlink="">
        <xdr:nvSpPr>
          <xdr:cNvPr id="100" name="Rectángulo 99">
            <a:extLst>
              <a:ext uri="{FF2B5EF4-FFF2-40B4-BE49-F238E27FC236}">
                <a16:creationId xmlns:a16="http://schemas.microsoft.com/office/drawing/2014/main" id="{68F3B314-738B-4ACF-BE77-0C1DA6506170}"/>
              </a:ext>
            </a:extLst>
          </xdr:cNvPr>
          <xdr:cNvSpPr/>
        </xdr:nvSpPr>
        <xdr:spPr>
          <a:xfrm>
            <a:off x="2540000" y="3302001"/>
            <a:ext cx="4103687" cy="61200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CO" sz="2400" b="1"/>
              <a:t>SALIR</a:t>
            </a:r>
          </a:p>
        </xdr:txBody>
      </xdr:sp>
      <xdr:sp macro="[0]!Formulas" textlink="">
        <xdr:nvSpPr>
          <xdr:cNvPr id="101" name="Rectángulo 100">
            <a:extLst>
              <a:ext uri="{FF2B5EF4-FFF2-40B4-BE49-F238E27FC236}">
                <a16:creationId xmlns:a16="http://schemas.microsoft.com/office/drawing/2014/main" id="{D99A1C95-98FC-4CDE-895D-B5F09CB329C2}"/>
              </a:ext>
            </a:extLst>
          </xdr:cNvPr>
          <xdr:cNvSpPr/>
        </xdr:nvSpPr>
        <xdr:spPr>
          <a:xfrm>
            <a:off x="2547937" y="2682875"/>
            <a:ext cx="4103687" cy="61200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CO" sz="2400" b="1"/>
              <a:t>FORMULAS</a:t>
            </a:r>
          </a:p>
        </xdr:txBody>
      </xdr:sp>
    </xdr:grpSp>
    <xdr:clientData/>
  </xdr:twoCellAnchor>
  <xdr:twoCellAnchor>
    <xdr:from>
      <xdr:col>5</xdr:col>
      <xdr:colOff>47625</xdr:colOff>
      <xdr:row>9</xdr:row>
      <xdr:rowOff>230187</xdr:rowOff>
    </xdr:from>
    <xdr:to>
      <xdr:col>5</xdr:col>
      <xdr:colOff>1063625</xdr:colOff>
      <xdr:row>9</xdr:row>
      <xdr:rowOff>627062</xdr:rowOff>
    </xdr:to>
    <xdr:sp macro="" textlink="">
      <xdr:nvSpPr>
        <xdr:cNvPr id="23" name="Rectángulo 22">
          <a:extLst>
            <a:ext uri="{FF2B5EF4-FFF2-40B4-BE49-F238E27FC236}">
              <a16:creationId xmlns:a16="http://schemas.microsoft.com/office/drawing/2014/main" id="{36B0C59A-7281-4B96-A431-CB3CC5408740}"/>
            </a:ext>
          </a:extLst>
        </xdr:cNvPr>
        <xdr:cNvSpPr/>
      </xdr:nvSpPr>
      <xdr:spPr>
        <a:xfrm>
          <a:off x="5548313" y="4214812"/>
          <a:ext cx="1016000" cy="396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esta es prueba</a:t>
          </a:r>
        </a:p>
        <a:p>
          <a:pPr algn="l"/>
          <a:endParaRPr lang="es-CO" sz="1100"/>
        </a:p>
      </xdr:txBody>
    </xdr:sp>
    <xdr:clientData/>
  </xdr:twoCellAnchor>
  <xdr:twoCellAnchor>
    <xdr:from>
      <xdr:col>2</xdr:col>
      <xdr:colOff>485776</xdr:colOff>
      <xdr:row>6</xdr:row>
      <xdr:rowOff>857250</xdr:rowOff>
    </xdr:from>
    <xdr:to>
      <xdr:col>4</xdr:col>
      <xdr:colOff>1343024</xdr:colOff>
      <xdr:row>7</xdr:row>
      <xdr:rowOff>885824</xdr:rowOff>
    </xdr:to>
    <xdr:grpSp>
      <xdr:nvGrpSpPr>
        <xdr:cNvPr id="41894" name="Grupo 41893" hidden="1">
          <a:extLst>
            <a:ext uri="{FF2B5EF4-FFF2-40B4-BE49-F238E27FC236}">
              <a16:creationId xmlns:a16="http://schemas.microsoft.com/office/drawing/2014/main" id="{8D21CF0B-BB03-4DDF-ACA2-9A664C7286CF}"/>
            </a:ext>
          </a:extLst>
        </xdr:cNvPr>
        <xdr:cNvGrpSpPr/>
      </xdr:nvGrpSpPr>
      <xdr:grpSpPr>
        <a:xfrm>
          <a:off x="2743201" y="2219325"/>
          <a:ext cx="3990973" cy="914399"/>
          <a:chOff x="2743201" y="2219325"/>
          <a:chExt cx="3990973" cy="914399"/>
        </a:xfrm>
      </xdr:grpSpPr>
      <xdr:sp macro="" textlink="">
        <xdr:nvSpPr>
          <xdr:cNvPr id="24" name="Flecha: hacia arriba 23">
            <a:extLst>
              <a:ext uri="{FF2B5EF4-FFF2-40B4-BE49-F238E27FC236}">
                <a16:creationId xmlns:a16="http://schemas.microsoft.com/office/drawing/2014/main" id="{EFAD6E2F-CB65-4936-9DAC-841D59E64A64}"/>
              </a:ext>
            </a:extLst>
          </xdr:cNvPr>
          <xdr:cNvSpPr/>
        </xdr:nvSpPr>
        <xdr:spPr>
          <a:xfrm>
            <a:off x="3009900" y="2219325"/>
            <a:ext cx="295275" cy="647700"/>
          </a:xfrm>
          <a:prstGeom prst="upArrow">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s-CO" sz="1100"/>
          </a:p>
        </xdr:txBody>
      </xdr:sp>
      <xdr:sp macro="" textlink="">
        <xdr:nvSpPr>
          <xdr:cNvPr id="88" name="Flecha: hacia arriba 87">
            <a:extLst>
              <a:ext uri="{FF2B5EF4-FFF2-40B4-BE49-F238E27FC236}">
                <a16:creationId xmlns:a16="http://schemas.microsoft.com/office/drawing/2014/main" id="{91DAE08A-A8CC-43AB-86EA-3697347FE52C}"/>
              </a:ext>
            </a:extLst>
          </xdr:cNvPr>
          <xdr:cNvSpPr/>
        </xdr:nvSpPr>
        <xdr:spPr>
          <a:xfrm>
            <a:off x="4467225" y="2266950"/>
            <a:ext cx="276225" cy="647700"/>
          </a:xfrm>
          <a:prstGeom prst="upArrow">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s-CO" sz="1100"/>
          </a:p>
        </xdr:txBody>
      </xdr:sp>
      <xdr:sp macro="" textlink="">
        <xdr:nvSpPr>
          <xdr:cNvPr id="94" name="Flecha: hacia arriba 93">
            <a:extLst>
              <a:ext uri="{FF2B5EF4-FFF2-40B4-BE49-F238E27FC236}">
                <a16:creationId xmlns:a16="http://schemas.microsoft.com/office/drawing/2014/main" id="{0D8C2D51-7F5E-4B21-AB13-6422897A4BBB}"/>
              </a:ext>
            </a:extLst>
          </xdr:cNvPr>
          <xdr:cNvSpPr/>
        </xdr:nvSpPr>
        <xdr:spPr>
          <a:xfrm>
            <a:off x="6143625" y="2257425"/>
            <a:ext cx="295275" cy="647700"/>
          </a:xfrm>
          <a:prstGeom prst="upArrow">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s-CO" sz="1100"/>
          </a:p>
        </xdr:txBody>
      </xdr:sp>
      <xdr:sp macro="" textlink="">
        <xdr:nvSpPr>
          <xdr:cNvPr id="41893" name="Rectángulo 41892" hidden="1">
            <a:extLst>
              <a:ext uri="{FF2B5EF4-FFF2-40B4-BE49-F238E27FC236}">
                <a16:creationId xmlns:a16="http://schemas.microsoft.com/office/drawing/2014/main" id="{902B1974-691E-4B43-8D70-8CBA783DB7C9}"/>
              </a:ext>
            </a:extLst>
          </xdr:cNvPr>
          <xdr:cNvSpPr/>
        </xdr:nvSpPr>
        <xdr:spPr>
          <a:xfrm>
            <a:off x="2743201" y="2876550"/>
            <a:ext cx="828674" cy="247649"/>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s-CO" sz="1200" b="1"/>
              <a:t>Paso</a:t>
            </a:r>
            <a:r>
              <a:rPr lang="es-CO" sz="1200" b="1" baseline="0"/>
              <a:t> 1</a:t>
            </a:r>
            <a:endParaRPr lang="es-CO" sz="1200" b="1"/>
          </a:p>
        </xdr:txBody>
      </xdr:sp>
      <xdr:sp macro="" textlink="">
        <xdr:nvSpPr>
          <xdr:cNvPr id="96" name="Rectángulo 95" hidden="1">
            <a:extLst>
              <a:ext uri="{FF2B5EF4-FFF2-40B4-BE49-F238E27FC236}">
                <a16:creationId xmlns:a16="http://schemas.microsoft.com/office/drawing/2014/main" id="{84FEAE8E-DEB4-4D0F-9BC9-F603590A156A}"/>
              </a:ext>
            </a:extLst>
          </xdr:cNvPr>
          <xdr:cNvSpPr/>
        </xdr:nvSpPr>
        <xdr:spPr>
          <a:xfrm>
            <a:off x="4181475" y="2886075"/>
            <a:ext cx="828674" cy="247649"/>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s-CO" sz="1200" b="1"/>
              <a:t>Paso</a:t>
            </a:r>
            <a:r>
              <a:rPr lang="es-CO" sz="1200" b="1" baseline="0"/>
              <a:t> 2</a:t>
            </a:r>
            <a:endParaRPr lang="es-CO" sz="1200" b="1"/>
          </a:p>
        </xdr:txBody>
      </xdr:sp>
      <xdr:sp macro="" textlink="">
        <xdr:nvSpPr>
          <xdr:cNvPr id="97" name="Rectángulo 96">
            <a:extLst>
              <a:ext uri="{FF2B5EF4-FFF2-40B4-BE49-F238E27FC236}">
                <a16:creationId xmlns:a16="http://schemas.microsoft.com/office/drawing/2014/main" id="{83C27D01-008B-434E-9762-BC5C01126600}"/>
              </a:ext>
            </a:extLst>
          </xdr:cNvPr>
          <xdr:cNvSpPr/>
        </xdr:nvSpPr>
        <xdr:spPr>
          <a:xfrm>
            <a:off x="5905500" y="2867025"/>
            <a:ext cx="828674" cy="247649"/>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s-CO" sz="1200" b="1"/>
              <a:t>Paso</a:t>
            </a:r>
            <a:r>
              <a:rPr lang="es-CO" sz="1200" b="1" baseline="0"/>
              <a:t> 3</a:t>
            </a:r>
            <a:endParaRPr lang="es-CO" sz="1200" b="1"/>
          </a:p>
        </xdr:txBody>
      </xdr:sp>
    </xdr:grpSp>
    <xdr:clientData/>
  </xdr:twoCellAnchor>
  <xdr:twoCellAnchor>
    <xdr:from>
      <xdr:col>1</xdr:col>
      <xdr:colOff>76200</xdr:colOff>
      <xdr:row>4</xdr:row>
      <xdr:rowOff>133350</xdr:rowOff>
    </xdr:from>
    <xdr:to>
      <xdr:col>1</xdr:col>
      <xdr:colOff>1038225</xdr:colOff>
      <xdr:row>7</xdr:row>
      <xdr:rowOff>1276350</xdr:rowOff>
    </xdr:to>
    <xdr:grpSp>
      <xdr:nvGrpSpPr>
        <xdr:cNvPr id="41897" name="Grupo 41896" hidden="1">
          <a:extLst>
            <a:ext uri="{FF2B5EF4-FFF2-40B4-BE49-F238E27FC236}">
              <a16:creationId xmlns:a16="http://schemas.microsoft.com/office/drawing/2014/main" id="{1A0831B9-37AB-416E-A5E1-A693AAF5DF75}"/>
            </a:ext>
          </a:extLst>
        </xdr:cNvPr>
        <xdr:cNvGrpSpPr/>
      </xdr:nvGrpSpPr>
      <xdr:grpSpPr>
        <a:xfrm>
          <a:off x="1257300" y="1066800"/>
          <a:ext cx="962025" cy="2457450"/>
          <a:chOff x="1257300" y="1066800"/>
          <a:chExt cx="962025" cy="2457450"/>
        </a:xfrm>
      </xdr:grpSpPr>
      <xdr:sp macro="" textlink="">
        <xdr:nvSpPr>
          <xdr:cNvPr id="41895" name="Rectángulo 41894" hidden="1">
            <a:extLst>
              <a:ext uri="{FF2B5EF4-FFF2-40B4-BE49-F238E27FC236}">
                <a16:creationId xmlns:a16="http://schemas.microsoft.com/office/drawing/2014/main" id="{0CF5E196-A39C-4513-AF9E-B6D457BE9DBD}"/>
              </a:ext>
            </a:extLst>
          </xdr:cNvPr>
          <xdr:cNvSpPr/>
        </xdr:nvSpPr>
        <xdr:spPr>
          <a:xfrm>
            <a:off x="1257300" y="1066800"/>
            <a:ext cx="866775" cy="2667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CO" sz="1100" b="1"/>
              <a:t>AYUDA</a:t>
            </a:r>
          </a:p>
        </xdr:txBody>
      </xdr:sp>
      <xdr:sp macro="" textlink="">
        <xdr:nvSpPr>
          <xdr:cNvPr id="93" name="Rectángulo 92" hidden="1">
            <a:extLst>
              <a:ext uri="{FF2B5EF4-FFF2-40B4-BE49-F238E27FC236}">
                <a16:creationId xmlns:a16="http://schemas.microsoft.com/office/drawing/2014/main" id="{99CA15F7-113A-48C3-8C89-3B30971EC00F}"/>
              </a:ext>
            </a:extLst>
          </xdr:cNvPr>
          <xdr:cNvSpPr/>
        </xdr:nvSpPr>
        <xdr:spPr>
          <a:xfrm>
            <a:off x="1285875" y="2705100"/>
            <a:ext cx="914400" cy="81915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1"/>
              <a:t>SEGUIR LOS PASOS SIGUIENTES</a:t>
            </a:r>
          </a:p>
        </xdr:txBody>
      </xdr:sp>
      <xdr:sp macro="" textlink="">
        <xdr:nvSpPr>
          <xdr:cNvPr id="41896" name="Flecha: doblada 41895">
            <a:extLst>
              <a:ext uri="{FF2B5EF4-FFF2-40B4-BE49-F238E27FC236}">
                <a16:creationId xmlns:a16="http://schemas.microsoft.com/office/drawing/2014/main" id="{D124B3C6-A9E2-4E60-8CD7-AE056CAAE6AB}"/>
              </a:ext>
            </a:extLst>
          </xdr:cNvPr>
          <xdr:cNvSpPr/>
        </xdr:nvSpPr>
        <xdr:spPr>
          <a:xfrm rot="10800000" flipH="1">
            <a:off x="1628775" y="1323975"/>
            <a:ext cx="590550" cy="1371600"/>
          </a:xfrm>
          <a:prstGeom prst="ben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s-CO" sz="1100">
              <a:solidFill>
                <a:schemeClr val="tx1"/>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359288</xdr:colOff>
      <xdr:row>33</xdr:row>
      <xdr:rowOff>133350</xdr:rowOff>
    </xdr:from>
    <xdr:ext cx="5108062" cy="464052"/>
    <xdr:sp macro="" textlink="">
      <xdr:nvSpPr>
        <xdr:cNvPr id="5" name="4 Rectángulo">
          <a:extLst>
            <a:ext uri="{FF2B5EF4-FFF2-40B4-BE49-F238E27FC236}">
              <a16:creationId xmlns:a16="http://schemas.microsoft.com/office/drawing/2014/main" id="{00000000-0008-0000-0100-000005000000}"/>
            </a:ext>
          </a:extLst>
        </xdr:cNvPr>
        <xdr:cNvSpPr/>
      </xdr:nvSpPr>
      <xdr:spPr>
        <a:xfrm>
          <a:off x="1302263" y="4895850"/>
          <a:ext cx="5108062" cy="464052"/>
        </a:xfrm>
        <a:prstGeom prst="rect">
          <a:avLst/>
        </a:prstGeom>
        <a:noFill/>
      </xdr:spPr>
      <xdr:txBody>
        <a:bodyPr wrap="none" lIns="91440" tIns="45720" rIns="91440" bIns="45720">
          <a:noAutofit/>
        </a:bodyPr>
        <a:lstStyle/>
        <a:p>
          <a:pPr algn="ctr"/>
          <a:r>
            <a:rPr lang="es-ES" sz="2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DETALLES</a:t>
          </a:r>
          <a:r>
            <a:rPr lang="es-ES" sz="2800" b="1" cap="none" spc="0" baseline="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 DE LAS ORDENES</a:t>
          </a:r>
          <a:endParaRPr lang="es-ES" sz="2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oneCellAnchor>
    <xdr:from>
      <xdr:col>7</xdr:col>
      <xdr:colOff>331381</xdr:colOff>
      <xdr:row>0</xdr:row>
      <xdr:rowOff>0</xdr:rowOff>
    </xdr:from>
    <xdr:ext cx="184730" cy="530658"/>
    <xdr:sp macro="" textlink="">
      <xdr:nvSpPr>
        <xdr:cNvPr id="3" name="2 Rectángulo">
          <a:extLst>
            <a:ext uri="{FF2B5EF4-FFF2-40B4-BE49-F238E27FC236}">
              <a16:creationId xmlns:a16="http://schemas.microsoft.com/office/drawing/2014/main" id="{00000000-0008-0000-0100-000003000000}"/>
            </a:ext>
          </a:extLst>
        </xdr:cNvPr>
        <xdr:cNvSpPr/>
      </xdr:nvSpPr>
      <xdr:spPr>
        <a:xfrm>
          <a:off x="8446681" y="228600"/>
          <a:ext cx="184730" cy="530658"/>
        </a:xfrm>
        <a:prstGeom prst="rect">
          <a:avLst/>
        </a:prstGeom>
        <a:noFill/>
      </xdr:spPr>
      <xdr:txBody>
        <a:bodyPr wrap="non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endParaRPr lang="es-ES" sz="28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oneCellAnchor>
  <xdr:twoCellAnchor editAs="oneCell">
    <xdr:from>
      <xdr:col>8</xdr:col>
      <xdr:colOff>209550</xdr:colOff>
      <xdr:row>14</xdr:row>
      <xdr:rowOff>114300</xdr:rowOff>
    </xdr:from>
    <xdr:to>
      <xdr:col>9</xdr:col>
      <xdr:colOff>914400</xdr:colOff>
      <xdr:row>21</xdr:row>
      <xdr:rowOff>38100</xdr:rowOff>
    </xdr:to>
    <xdr:pic macro="[0]!ImprimirPDF">
      <xdr:nvPicPr>
        <xdr:cNvPr id="13" name="Imagen 12">
          <a:extLst>
            <a:ext uri="{FF2B5EF4-FFF2-40B4-BE49-F238E27FC236}">
              <a16:creationId xmlns:a16="http://schemas.microsoft.com/office/drawing/2014/main" id="{31C610E8-D071-44B6-838C-A1BEFAA1165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77300" y="1333500"/>
          <a:ext cx="1466850" cy="1257300"/>
        </a:xfrm>
        <a:prstGeom prst="rect">
          <a:avLst/>
        </a:prstGeom>
      </xdr:spPr>
    </xdr:pic>
    <xdr:clientData/>
  </xdr:twoCellAnchor>
  <xdr:twoCellAnchor>
    <xdr:from>
      <xdr:col>8</xdr:col>
      <xdr:colOff>38100</xdr:colOff>
      <xdr:row>27</xdr:row>
      <xdr:rowOff>123825</xdr:rowOff>
    </xdr:from>
    <xdr:to>
      <xdr:col>10</xdr:col>
      <xdr:colOff>133350</xdr:colOff>
      <xdr:row>30</xdr:row>
      <xdr:rowOff>152400</xdr:rowOff>
    </xdr:to>
    <xdr:sp macro="" textlink="">
      <xdr:nvSpPr>
        <xdr:cNvPr id="14" name="Flecha: a la derecha 13">
          <a:hlinkClick xmlns:r="http://schemas.openxmlformats.org/officeDocument/2006/relationships" r:id="rId2"/>
          <a:extLst>
            <a:ext uri="{FF2B5EF4-FFF2-40B4-BE49-F238E27FC236}">
              <a16:creationId xmlns:a16="http://schemas.microsoft.com/office/drawing/2014/main" id="{7BF50E2B-8D58-4CEB-829C-C68E9605BCDE}"/>
            </a:ext>
          </a:extLst>
        </xdr:cNvPr>
        <xdr:cNvSpPr/>
      </xdr:nvSpPr>
      <xdr:spPr>
        <a:xfrm>
          <a:off x="8705850" y="3819525"/>
          <a:ext cx="1962150" cy="600075"/>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s-CO" sz="1400" b="1"/>
            <a:t>salir</a:t>
          </a:r>
          <a:r>
            <a:rPr lang="es-CO" sz="1400" b="1" baseline="0"/>
            <a:t> al menu</a:t>
          </a:r>
          <a:endParaRPr lang="es-CO" sz="1400" b="1"/>
        </a:p>
      </xdr:txBody>
    </xdr:sp>
    <xdr:clientData/>
  </xdr:twoCellAnchor>
  <xdr:twoCellAnchor>
    <xdr:from>
      <xdr:col>5</xdr:col>
      <xdr:colOff>657225</xdr:colOff>
      <xdr:row>33</xdr:row>
      <xdr:rowOff>47625</xdr:rowOff>
    </xdr:from>
    <xdr:to>
      <xdr:col>6</xdr:col>
      <xdr:colOff>247650</xdr:colOff>
      <xdr:row>36</xdr:row>
      <xdr:rowOff>57150</xdr:rowOff>
    </xdr:to>
    <xdr:sp macro="" textlink="">
      <xdr:nvSpPr>
        <xdr:cNvPr id="22" name="Flecha: hacia abajo 21">
          <a:extLst>
            <a:ext uri="{FF2B5EF4-FFF2-40B4-BE49-F238E27FC236}">
              <a16:creationId xmlns:a16="http://schemas.microsoft.com/office/drawing/2014/main" id="{381C72F8-AF9B-4135-95B6-B825E03F3023}"/>
            </a:ext>
          </a:extLst>
        </xdr:cNvPr>
        <xdr:cNvSpPr/>
      </xdr:nvSpPr>
      <xdr:spPr>
        <a:xfrm>
          <a:off x="6381750" y="4810125"/>
          <a:ext cx="542925" cy="5810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6</xdr:col>
      <xdr:colOff>247650</xdr:colOff>
      <xdr:row>33</xdr:row>
      <xdr:rowOff>0</xdr:rowOff>
    </xdr:from>
    <xdr:to>
      <xdr:col>6</xdr:col>
      <xdr:colOff>790575</xdr:colOff>
      <xdr:row>36</xdr:row>
      <xdr:rowOff>9525</xdr:rowOff>
    </xdr:to>
    <xdr:sp macro="" textlink="">
      <xdr:nvSpPr>
        <xdr:cNvPr id="24" name="Flecha: hacia abajo 23">
          <a:extLst>
            <a:ext uri="{FF2B5EF4-FFF2-40B4-BE49-F238E27FC236}">
              <a16:creationId xmlns:a16="http://schemas.microsoft.com/office/drawing/2014/main" id="{A52647DB-F27F-4C08-9AB4-2D2DC275CE87}"/>
            </a:ext>
          </a:extLst>
        </xdr:cNvPr>
        <xdr:cNvSpPr/>
      </xdr:nvSpPr>
      <xdr:spPr>
        <a:xfrm rot="10800000">
          <a:off x="6924675" y="4762500"/>
          <a:ext cx="542925" cy="5810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8</xdr:col>
      <xdr:colOff>19050</xdr:colOff>
      <xdr:row>23</xdr:row>
      <xdr:rowOff>171450</xdr:rowOff>
    </xdr:from>
    <xdr:to>
      <xdr:col>10</xdr:col>
      <xdr:colOff>114300</xdr:colOff>
      <xdr:row>26</xdr:row>
      <xdr:rowOff>152399</xdr:rowOff>
    </xdr:to>
    <xdr:sp macro="[0]!ResumenMesProduccion" textlink="">
      <xdr:nvSpPr>
        <xdr:cNvPr id="29" name="Flecha: a la derecha 28">
          <a:extLst>
            <a:ext uri="{FF2B5EF4-FFF2-40B4-BE49-F238E27FC236}">
              <a16:creationId xmlns:a16="http://schemas.microsoft.com/office/drawing/2014/main" id="{E9F8D58A-0930-47E8-9E01-F79ADBBBCE30}"/>
            </a:ext>
          </a:extLst>
        </xdr:cNvPr>
        <xdr:cNvSpPr/>
      </xdr:nvSpPr>
      <xdr:spPr>
        <a:xfrm>
          <a:off x="8686800" y="3105150"/>
          <a:ext cx="1962150" cy="552449"/>
        </a:xfrm>
        <a:prstGeom prst="rightArrow">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s-CO" sz="1100" b="1" cap="none" spc="0">
              <a:ln w="0"/>
              <a:solidFill>
                <a:srgbClr val="FFC000"/>
              </a:solidFill>
              <a:effectLst>
                <a:outerShdw blurRad="38100" dist="19050" dir="2700000" algn="tl" rotWithShape="0">
                  <a:schemeClr val="dk1">
                    <a:alpha val="40000"/>
                  </a:schemeClr>
                </a:outerShdw>
              </a:effectLst>
            </a:rPr>
            <a:t>VER RESUMEN DEL MES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114300</xdr:colOff>
      <xdr:row>3</xdr:row>
      <xdr:rowOff>171451</xdr:rowOff>
    </xdr:from>
    <xdr:to>
      <xdr:col>6</xdr:col>
      <xdr:colOff>466725</xdr:colOff>
      <xdr:row>6</xdr:row>
      <xdr:rowOff>85726</xdr:rowOff>
    </xdr:to>
    <xdr:sp macro="[0]!LimpiarComanda" textlink="">
      <xdr:nvSpPr>
        <xdr:cNvPr id="19" name="18 Rectángulo">
          <a:extLst>
            <a:ext uri="{FF2B5EF4-FFF2-40B4-BE49-F238E27FC236}">
              <a16:creationId xmlns:a16="http://schemas.microsoft.com/office/drawing/2014/main" id="{00000000-0008-0000-0200-000013000000}"/>
            </a:ext>
          </a:extLst>
        </xdr:cNvPr>
        <xdr:cNvSpPr/>
      </xdr:nvSpPr>
      <xdr:spPr>
        <a:xfrm>
          <a:off x="3429000" y="742951"/>
          <a:ext cx="1114425" cy="5524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s-CO" sz="1400" b="1"/>
            <a:t>Limpiar Formato</a:t>
          </a:r>
        </a:p>
      </xdr:txBody>
    </xdr:sp>
    <xdr:clientData/>
  </xdr:twoCellAnchor>
  <xdr:twoCellAnchor>
    <xdr:from>
      <xdr:col>5</xdr:col>
      <xdr:colOff>240861</xdr:colOff>
      <xdr:row>6</xdr:row>
      <xdr:rowOff>251811</xdr:rowOff>
    </xdr:from>
    <xdr:to>
      <xdr:col>6</xdr:col>
      <xdr:colOff>645948</xdr:colOff>
      <xdr:row>9</xdr:row>
      <xdr:rowOff>153277</xdr:rowOff>
    </xdr:to>
    <xdr:sp macro="" textlink="">
      <xdr:nvSpPr>
        <xdr:cNvPr id="4" name="3 Flecha izquierda">
          <a:hlinkClick xmlns:r="http://schemas.openxmlformats.org/officeDocument/2006/relationships" r:id="rId1"/>
          <a:extLst>
            <a:ext uri="{FF2B5EF4-FFF2-40B4-BE49-F238E27FC236}">
              <a16:creationId xmlns:a16="http://schemas.microsoft.com/office/drawing/2014/main" id="{00000000-0008-0000-0200-000004000000}"/>
            </a:ext>
          </a:extLst>
        </xdr:cNvPr>
        <xdr:cNvSpPr/>
      </xdr:nvSpPr>
      <xdr:spPr>
        <a:xfrm>
          <a:off x="5791637" y="2321035"/>
          <a:ext cx="1171466" cy="755432"/>
        </a:xfrm>
        <a:prstGeom prst="leftArrow">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400" b="1"/>
            <a:t>INICIO</a:t>
          </a:r>
        </a:p>
      </xdr:txBody>
    </xdr:sp>
    <xdr:clientData/>
  </xdr:twoCellAnchor>
  <xdr:twoCellAnchor editAs="oneCell">
    <xdr:from>
      <xdr:col>0</xdr:col>
      <xdr:colOff>109483</xdr:colOff>
      <xdr:row>1</xdr:row>
      <xdr:rowOff>0</xdr:rowOff>
    </xdr:from>
    <xdr:to>
      <xdr:col>1</xdr:col>
      <xdr:colOff>1751724</xdr:colOff>
      <xdr:row>4</xdr:row>
      <xdr:rowOff>493912</xdr:rowOff>
    </xdr:to>
    <xdr:pic>
      <xdr:nvPicPr>
        <xdr:cNvPr id="5" name="Imagen 4">
          <a:extLst>
            <a:ext uri="{FF2B5EF4-FFF2-40B4-BE49-F238E27FC236}">
              <a16:creationId xmlns:a16="http://schemas.microsoft.com/office/drawing/2014/main" id="{49C6769A-48EF-488B-8D6A-D662949284C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9483" y="186121"/>
          <a:ext cx="2408620" cy="13588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12</xdr:col>
      <xdr:colOff>266700</xdr:colOff>
      <xdr:row>0</xdr:row>
      <xdr:rowOff>161925</xdr:rowOff>
    </xdr:from>
    <xdr:to>
      <xdr:col>13</xdr:col>
      <xdr:colOff>695325</xdr:colOff>
      <xdr:row>3</xdr:row>
      <xdr:rowOff>47625</xdr:rowOff>
    </xdr:to>
    <xdr:sp macro="[0]!Registros" textlink="">
      <xdr:nvSpPr>
        <xdr:cNvPr id="2" name="2 Rectángulo redondeado">
          <a:extLst>
            <a:ext uri="{FF2B5EF4-FFF2-40B4-BE49-F238E27FC236}">
              <a16:creationId xmlns:a16="http://schemas.microsoft.com/office/drawing/2014/main" id="{5EC4716D-335E-4ABC-B474-7A6693D883EB}"/>
            </a:ext>
          </a:extLst>
        </xdr:cNvPr>
        <xdr:cNvSpPr/>
      </xdr:nvSpPr>
      <xdr:spPr>
        <a:xfrm>
          <a:off x="11239500" y="161925"/>
          <a:ext cx="1190625" cy="504825"/>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400" b="1"/>
            <a:t>REGISTRAR</a:t>
          </a:r>
        </a:p>
      </xdr:txBody>
    </xdr:sp>
    <xdr:clientData/>
  </xdr:twoCellAnchor>
  <xdr:twoCellAnchor>
    <xdr:from>
      <xdr:col>12</xdr:col>
      <xdr:colOff>304800</xdr:colOff>
      <xdr:row>3</xdr:row>
      <xdr:rowOff>161926</xdr:rowOff>
    </xdr:from>
    <xdr:to>
      <xdr:col>13</xdr:col>
      <xdr:colOff>657225</xdr:colOff>
      <xdr:row>4</xdr:row>
      <xdr:rowOff>371475</xdr:rowOff>
    </xdr:to>
    <xdr:sp macro="[0]!LimpiarComanda" textlink="">
      <xdr:nvSpPr>
        <xdr:cNvPr id="3" name="18 Rectángulo">
          <a:extLst>
            <a:ext uri="{FF2B5EF4-FFF2-40B4-BE49-F238E27FC236}">
              <a16:creationId xmlns:a16="http://schemas.microsoft.com/office/drawing/2014/main" id="{C8DEFDAE-301C-4941-BD0E-BE2D980C3CA4}"/>
            </a:ext>
          </a:extLst>
        </xdr:cNvPr>
        <xdr:cNvSpPr/>
      </xdr:nvSpPr>
      <xdr:spPr>
        <a:xfrm>
          <a:off x="11277600" y="781051"/>
          <a:ext cx="1114425" cy="647699"/>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s-CO" sz="1400" b="1"/>
            <a:t>Limpiar Formato</a:t>
          </a:r>
        </a:p>
      </xdr:txBody>
    </xdr:sp>
    <xdr:clientData/>
  </xdr:twoCellAnchor>
  <xdr:twoCellAnchor>
    <xdr:from>
      <xdr:col>12</xdr:col>
      <xdr:colOff>183711</xdr:colOff>
      <xdr:row>6</xdr:row>
      <xdr:rowOff>242286</xdr:rowOff>
    </xdr:from>
    <xdr:to>
      <xdr:col>13</xdr:col>
      <xdr:colOff>588798</xdr:colOff>
      <xdr:row>9</xdr:row>
      <xdr:rowOff>143752</xdr:rowOff>
    </xdr:to>
    <xdr:sp macro="" textlink="">
      <xdr:nvSpPr>
        <xdr:cNvPr id="4" name="3 Flecha izquierda">
          <a:hlinkClick xmlns:r="http://schemas.openxmlformats.org/officeDocument/2006/relationships" r:id="rId1"/>
          <a:extLst>
            <a:ext uri="{FF2B5EF4-FFF2-40B4-BE49-F238E27FC236}">
              <a16:creationId xmlns:a16="http://schemas.microsoft.com/office/drawing/2014/main" id="{FD53A6F9-7A98-4CC5-A8F9-8F5DCA4913F0}"/>
            </a:ext>
          </a:extLst>
        </xdr:cNvPr>
        <xdr:cNvSpPr/>
      </xdr:nvSpPr>
      <xdr:spPr>
        <a:xfrm>
          <a:off x="11156511" y="2604486"/>
          <a:ext cx="1167087" cy="758716"/>
        </a:xfrm>
        <a:prstGeom prst="leftArrow">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400" b="1"/>
            <a:t>INICIO</a:t>
          </a:r>
        </a:p>
      </xdr:txBody>
    </xdr:sp>
    <xdr:clientData/>
  </xdr:twoCellAnchor>
  <xdr:twoCellAnchor editAs="oneCell">
    <xdr:from>
      <xdr:col>0</xdr:col>
      <xdr:colOff>138058</xdr:colOff>
      <xdr:row>1</xdr:row>
      <xdr:rowOff>47625</xdr:rowOff>
    </xdr:from>
    <xdr:to>
      <xdr:col>1</xdr:col>
      <xdr:colOff>1885950</xdr:colOff>
      <xdr:row>4</xdr:row>
      <xdr:rowOff>781050</xdr:rowOff>
    </xdr:to>
    <xdr:pic>
      <xdr:nvPicPr>
        <xdr:cNvPr id="5" name="Imagen 4">
          <a:extLst>
            <a:ext uri="{FF2B5EF4-FFF2-40B4-BE49-F238E27FC236}">
              <a16:creationId xmlns:a16="http://schemas.microsoft.com/office/drawing/2014/main" id="{755B5FC0-A41C-48BE-9132-333A253368B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8058" y="238125"/>
          <a:ext cx="2547992" cy="1600200"/>
        </a:xfrm>
        <a:prstGeom prst="rect">
          <a:avLst/>
        </a:prstGeom>
      </xdr:spPr>
    </xdr:pic>
    <xdr:clientData/>
  </xdr:twoCellAnchor>
  <xdr:twoCellAnchor>
    <xdr:from>
      <xdr:col>7</xdr:col>
      <xdr:colOff>304799</xdr:colOff>
      <xdr:row>2</xdr:row>
      <xdr:rowOff>19050</xdr:rowOff>
    </xdr:from>
    <xdr:to>
      <xdr:col>8</xdr:col>
      <xdr:colOff>380999</xdr:colOff>
      <xdr:row>3</xdr:row>
      <xdr:rowOff>228599</xdr:rowOff>
    </xdr:to>
    <xdr:sp macro="" textlink="">
      <xdr:nvSpPr>
        <xdr:cNvPr id="6" name="Flecha: a la derecha 5">
          <a:hlinkClick xmlns:r="http://schemas.openxmlformats.org/officeDocument/2006/relationships" r:id="rId1"/>
          <a:extLst>
            <a:ext uri="{FF2B5EF4-FFF2-40B4-BE49-F238E27FC236}">
              <a16:creationId xmlns:a16="http://schemas.microsoft.com/office/drawing/2014/main" id="{8097ECAA-DBCA-4172-A022-2C3743490095}"/>
            </a:ext>
          </a:extLst>
        </xdr:cNvPr>
        <xdr:cNvSpPr/>
      </xdr:nvSpPr>
      <xdr:spPr>
        <a:xfrm>
          <a:off x="7334249" y="428625"/>
          <a:ext cx="962025" cy="419099"/>
        </a:xfrm>
        <a:prstGeom prst="rightArrow">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l"/>
          <a:r>
            <a:rPr lang="es-CO" sz="1100" b="1"/>
            <a:t>Inicio</a:t>
          </a:r>
        </a:p>
      </xdr:txBody>
    </xdr:sp>
    <xdr:clientData/>
  </xdr:twoCellAnchor>
  <xdr:twoCellAnchor editAs="oneCell">
    <xdr:from>
      <xdr:col>4</xdr:col>
      <xdr:colOff>104775</xdr:colOff>
      <xdr:row>3</xdr:row>
      <xdr:rowOff>57150</xdr:rowOff>
    </xdr:from>
    <xdr:to>
      <xdr:col>5</xdr:col>
      <xdr:colOff>112898</xdr:colOff>
      <xdr:row>4</xdr:row>
      <xdr:rowOff>438150</xdr:rowOff>
    </xdr:to>
    <xdr:pic macro="[0]!ImprimirPDFResumenPro">
      <xdr:nvPicPr>
        <xdr:cNvPr id="16" name="Imagen 15">
          <a:extLst>
            <a:ext uri="{FF2B5EF4-FFF2-40B4-BE49-F238E27FC236}">
              <a16:creationId xmlns:a16="http://schemas.microsoft.com/office/drawing/2014/main" id="{30F5F4DF-9B80-475B-AB40-BC51735B218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33900" y="676275"/>
          <a:ext cx="951098" cy="819150"/>
        </a:xfrm>
        <a:prstGeom prst="rect">
          <a:avLst/>
        </a:prstGeom>
      </xdr:spPr>
    </xdr:pic>
    <xdr:clientData/>
  </xdr:twoCellAnchor>
  <xdr:twoCellAnchor editAs="oneCell">
    <xdr:from>
      <xdr:col>11</xdr:col>
      <xdr:colOff>190500</xdr:colOff>
      <xdr:row>2</xdr:row>
      <xdr:rowOff>190500</xdr:rowOff>
    </xdr:from>
    <xdr:to>
      <xdr:col>11</xdr:col>
      <xdr:colOff>1143000</xdr:colOff>
      <xdr:row>4</xdr:row>
      <xdr:rowOff>495300</xdr:rowOff>
    </xdr:to>
    <xdr:pic>
      <xdr:nvPicPr>
        <xdr:cNvPr id="18" name="Imagen 17">
          <a:extLst>
            <a:ext uri="{FF2B5EF4-FFF2-40B4-BE49-F238E27FC236}">
              <a16:creationId xmlns:a16="http://schemas.microsoft.com/office/drawing/2014/main" id="{E2C925DC-E1D8-4F65-8851-50429AC9627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439525" y="600075"/>
          <a:ext cx="952500" cy="952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15</xdr:row>
      <xdr:rowOff>0</xdr:rowOff>
    </xdr:from>
    <xdr:to>
      <xdr:col>2</xdr:col>
      <xdr:colOff>542925</xdr:colOff>
      <xdr:row>18</xdr:row>
      <xdr:rowOff>9525</xdr:rowOff>
    </xdr:to>
    <xdr:sp macro="" textlink="">
      <xdr:nvSpPr>
        <xdr:cNvPr id="5" name="Flecha: hacia abajo 4">
          <a:extLst>
            <a:ext uri="{FF2B5EF4-FFF2-40B4-BE49-F238E27FC236}">
              <a16:creationId xmlns:a16="http://schemas.microsoft.com/office/drawing/2014/main" id="{2C7C677B-0ECD-4D53-BC0E-3193D6F2F0BB}"/>
            </a:ext>
          </a:extLst>
        </xdr:cNvPr>
        <xdr:cNvSpPr/>
      </xdr:nvSpPr>
      <xdr:spPr>
        <a:xfrm>
          <a:off x="1571625" y="2476500"/>
          <a:ext cx="542925" cy="5810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533400</xdr:colOff>
      <xdr:row>14</xdr:row>
      <xdr:rowOff>161925</xdr:rowOff>
    </xdr:from>
    <xdr:to>
      <xdr:col>2</xdr:col>
      <xdr:colOff>1076325</xdr:colOff>
      <xdr:row>17</xdr:row>
      <xdr:rowOff>171450</xdr:rowOff>
    </xdr:to>
    <xdr:sp macro="" textlink="">
      <xdr:nvSpPr>
        <xdr:cNvPr id="7" name="Flecha: hacia abajo 6">
          <a:extLst>
            <a:ext uri="{FF2B5EF4-FFF2-40B4-BE49-F238E27FC236}">
              <a16:creationId xmlns:a16="http://schemas.microsoft.com/office/drawing/2014/main" id="{960D2D0D-AAC8-443C-83E9-B92F0CFC67CE}"/>
            </a:ext>
          </a:extLst>
        </xdr:cNvPr>
        <xdr:cNvSpPr/>
      </xdr:nvSpPr>
      <xdr:spPr>
        <a:xfrm rot="10800000">
          <a:off x="2105025" y="2447925"/>
          <a:ext cx="542925" cy="5810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2</xdr:col>
      <xdr:colOff>1381832</xdr:colOff>
      <xdr:row>13</xdr:row>
      <xdr:rowOff>150310</xdr:rowOff>
    </xdr:from>
    <xdr:ext cx="8323432" cy="937629"/>
    <xdr:sp macro="" textlink="">
      <xdr:nvSpPr>
        <xdr:cNvPr id="8" name="Rectángulo 7">
          <a:extLst>
            <a:ext uri="{FF2B5EF4-FFF2-40B4-BE49-F238E27FC236}">
              <a16:creationId xmlns:a16="http://schemas.microsoft.com/office/drawing/2014/main" id="{1F0F9FFF-4FFA-430B-BBC2-763A33836071}"/>
            </a:ext>
          </a:extLst>
        </xdr:cNvPr>
        <xdr:cNvSpPr/>
      </xdr:nvSpPr>
      <xdr:spPr>
        <a:xfrm>
          <a:off x="2953457" y="2245810"/>
          <a:ext cx="8323432" cy="937629"/>
        </a:xfrm>
        <a:prstGeom prst="rect">
          <a:avLst/>
        </a:prstGeom>
      </xdr:spPr>
      <xdr:style>
        <a:lnRef idx="3">
          <a:schemeClr val="lt1"/>
        </a:lnRef>
        <a:fillRef idx="1">
          <a:schemeClr val="accent3"/>
        </a:fillRef>
        <a:effectRef idx="1">
          <a:schemeClr val="accent3"/>
        </a:effectRef>
        <a:fontRef idx="minor">
          <a:schemeClr val="lt1"/>
        </a:fontRef>
      </xdr:style>
      <xdr:txBody>
        <a:bodyPr wrap="none" lIns="91440" tIns="45720" rIns="91440" bIns="45720">
          <a:spAutoFit/>
        </a:bodyPr>
        <a:lstStyle/>
        <a:p>
          <a:pPr algn="ctr"/>
          <a:r>
            <a:rPr lang="es-ES" sz="5400" b="1" cap="none" spc="0">
              <a:ln w="12700">
                <a:solidFill>
                  <a:schemeClr val="tx2">
                    <a:lumMod val="75000"/>
                  </a:schemeClr>
                </a:solidFill>
                <a:prstDash val="solid"/>
              </a:ln>
              <a:pattFill prst="dkUpDiag">
                <a:fgClr>
                  <a:schemeClr val="tx2"/>
                </a:fgClr>
                <a:bgClr>
                  <a:schemeClr val="tx2">
                    <a:lumMod val="20000"/>
                    <a:lumOff val="80000"/>
                  </a:schemeClr>
                </a:bgClr>
              </a:pattFill>
              <a:effectLst>
                <a:outerShdw dist="38100" dir="2640000" algn="bl" rotWithShape="0">
                  <a:schemeClr val="tx2">
                    <a:lumMod val="75000"/>
                  </a:schemeClr>
                </a:outerShdw>
              </a:effectLst>
            </a:rPr>
            <a:t>Registro</a:t>
          </a:r>
          <a:r>
            <a:rPr lang="es-ES" sz="5400" b="1" cap="none" spc="0" baseline="0">
              <a:ln w="12700">
                <a:solidFill>
                  <a:schemeClr val="tx2">
                    <a:lumMod val="75000"/>
                  </a:schemeClr>
                </a:solidFill>
                <a:prstDash val="solid"/>
              </a:ln>
              <a:pattFill prst="dkUpDiag">
                <a:fgClr>
                  <a:schemeClr val="tx2"/>
                </a:fgClr>
                <a:bgClr>
                  <a:schemeClr val="tx2">
                    <a:lumMod val="20000"/>
                    <a:lumOff val="80000"/>
                  </a:schemeClr>
                </a:bgClr>
              </a:pattFill>
              <a:effectLst>
                <a:outerShdw dist="38100" dir="2640000" algn="bl" rotWithShape="0">
                  <a:schemeClr val="tx2">
                    <a:lumMod val="75000"/>
                  </a:schemeClr>
                </a:outerShdw>
              </a:effectLst>
            </a:rPr>
            <a:t> mensual de Calidad</a:t>
          </a:r>
          <a:endParaRPr lang="es-ES" sz="5400" b="1" cap="none" spc="0">
            <a:ln w="12700">
              <a:solidFill>
                <a:schemeClr val="tx2">
                  <a:lumMod val="75000"/>
                </a:schemeClr>
              </a:solidFill>
              <a:prstDash val="solid"/>
            </a:ln>
            <a:pattFill prst="dkUpDiag">
              <a:fgClr>
                <a:schemeClr val="tx2"/>
              </a:fgClr>
              <a:bgClr>
                <a:schemeClr val="tx2">
                  <a:lumMod val="20000"/>
                  <a:lumOff val="80000"/>
                </a:schemeClr>
              </a:bgClr>
            </a:pattFill>
            <a:effectLst>
              <a:outerShdw dist="38100" dir="2640000" algn="bl" rotWithShape="0">
                <a:schemeClr val="tx2">
                  <a:lumMod val="75000"/>
                </a:schemeClr>
              </a:outerShdw>
            </a:effectLst>
          </a:endParaRPr>
        </a:p>
      </xdr:txBody>
    </xdr:sp>
    <xdr:clientData/>
  </xdr:oneCellAnchor>
  <xdr:twoCellAnchor editAs="oneCell">
    <xdr:from>
      <xdr:col>0</xdr:col>
      <xdr:colOff>238125</xdr:colOff>
      <xdr:row>14</xdr:row>
      <xdr:rowOff>66675</xdr:rowOff>
    </xdr:from>
    <xdr:to>
      <xdr:col>1</xdr:col>
      <xdr:colOff>379598</xdr:colOff>
      <xdr:row>18</xdr:row>
      <xdr:rowOff>123825</xdr:rowOff>
    </xdr:to>
    <xdr:pic macro="[0]!ImprimirPDFResumenPro">
      <xdr:nvPicPr>
        <xdr:cNvPr id="10" name="Imagen 9">
          <a:extLst>
            <a:ext uri="{FF2B5EF4-FFF2-40B4-BE49-F238E27FC236}">
              <a16:creationId xmlns:a16="http://schemas.microsoft.com/office/drawing/2014/main" id="{2DD3C33F-6C46-4DE4-BBA9-36A14A9B4C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2352675"/>
          <a:ext cx="951098" cy="819150"/>
        </a:xfrm>
        <a:prstGeom prst="rect">
          <a:avLst/>
        </a:prstGeom>
      </xdr:spPr>
    </xdr:pic>
    <xdr:clientData/>
  </xdr:twoCellAnchor>
  <xdr:twoCellAnchor>
    <xdr:from>
      <xdr:col>10</xdr:col>
      <xdr:colOff>1657350</xdr:colOff>
      <xdr:row>15</xdr:row>
      <xdr:rowOff>47625</xdr:rowOff>
    </xdr:from>
    <xdr:to>
      <xdr:col>11</xdr:col>
      <xdr:colOff>781050</xdr:colOff>
      <xdr:row>18</xdr:row>
      <xdr:rowOff>19050</xdr:rowOff>
    </xdr:to>
    <xdr:sp macro="" textlink="">
      <xdr:nvSpPr>
        <xdr:cNvPr id="11" name="Flecha: a la derecha 10">
          <a:hlinkClick xmlns:r="http://schemas.openxmlformats.org/officeDocument/2006/relationships" r:id="rId2"/>
          <a:extLst>
            <a:ext uri="{FF2B5EF4-FFF2-40B4-BE49-F238E27FC236}">
              <a16:creationId xmlns:a16="http://schemas.microsoft.com/office/drawing/2014/main" id="{95797283-01A4-425D-AC96-3C6A63A2D9A9}"/>
            </a:ext>
          </a:extLst>
        </xdr:cNvPr>
        <xdr:cNvSpPr/>
      </xdr:nvSpPr>
      <xdr:spPr>
        <a:xfrm>
          <a:off x="11468100" y="2524125"/>
          <a:ext cx="790575" cy="542925"/>
        </a:xfrm>
        <a:prstGeom prst="rightArrow">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s-CO" sz="1100"/>
            <a:t>MENU</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5</xdr:col>
      <xdr:colOff>11371</xdr:colOff>
      <xdr:row>3</xdr:row>
      <xdr:rowOff>12198</xdr:rowOff>
    </xdr:from>
    <xdr:ext cx="4949304" cy="937629"/>
    <xdr:sp macro="" textlink="">
      <xdr:nvSpPr>
        <xdr:cNvPr id="2" name="Rectángulo 1">
          <a:extLst>
            <a:ext uri="{FF2B5EF4-FFF2-40B4-BE49-F238E27FC236}">
              <a16:creationId xmlns:a16="http://schemas.microsoft.com/office/drawing/2014/main" id="{47DB3255-2AE6-42A0-B32C-533A236D2EC0}"/>
            </a:ext>
          </a:extLst>
        </xdr:cNvPr>
        <xdr:cNvSpPr/>
      </xdr:nvSpPr>
      <xdr:spPr>
        <a:xfrm>
          <a:off x="3821371" y="583698"/>
          <a:ext cx="4949304" cy="937629"/>
        </a:xfrm>
        <a:prstGeom prst="rect">
          <a:avLst/>
        </a:prstGeom>
      </xdr:spPr>
      <xdr:style>
        <a:lnRef idx="1">
          <a:schemeClr val="accent6"/>
        </a:lnRef>
        <a:fillRef idx="2">
          <a:schemeClr val="accent6"/>
        </a:fillRef>
        <a:effectRef idx="1">
          <a:schemeClr val="accent6"/>
        </a:effectRef>
        <a:fontRef idx="minor">
          <a:schemeClr val="dk1"/>
        </a:fontRef>
      </xdr:style>
      <xdr:txBody>
        <a:bodyPr wrap="none" lIns="91440" tIns="45720" rIns="91440" bIns="45720">
          <a:spAutoFit/>
        </a:bodyPr>
        <a:lstStyle/>
        <a:p>
          <a:pPr algn="ctr"/>
          <a:r>
            <a:rPr lang="es-ES" sz="54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Formulas</a:t>
          </a:r>
          <a:r>
            <a:rPr lang="es-ES" sz="54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rPr>
            <a:t> Be-Eco</a:t>
          </a:r>
          <a:endParaRPr lang="es-ES" sz="54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endParaRPr>
        </a:p>
      </xdr:txBody>
    </xdr:sp>
    <xdr:clientData/>
  </xdr:oneCellAnchor>
  <xdr:twoCellAnchor>
    <xdr:from>
      <xdr:col>11</xdr:col>
      <xdr:colOff>609600</xdr:colOff>
      <xdr:row>4</xdr:row>
      <xdr:rowOff>12700</xdr:rowOff>
    </xdr:from>
    <xdr:to>
      <xdr:col>13</xdr:col>
      <xdr:colOff>520700</xdr:colOff>
      <xdr:row>6</xdr:row>
      <xdr:rowOff>228600</xdr:rowOff>
    </xdr:to>
    <xdr:sp macro="" textlink="">
      <xdr:nvSpPr>
        <xdr:cNvPr id="3" name="Flecha: a la derecha 2">
          <a:hlinkClick xmlns:r="http://schemas.openxmlformats.org/officeDocument/2006/relationships" r:id="rId1"/>
          <a:extLst>
            <a:ext uri="{FF2B5EF4-FFF2-40B4-BE49-F238E27FC236}">
              <a16:creationId xmlns:a16="http://schemas.microsoft.com/office/drawing/2014/main" id="{866401D6-6FC8-4B02-8B60-D03A4128A49C}"/>
            </a:ext>
          </a:extLst>
        </xdr:cNvPr>
        <xdr:cNvSpPr/>
      </xdr:nvSpPr>
      <xdr:spPr>
        <a:xfrm>
          <a:off x="11176000" y="977900"/>
          <a:ext cx="1854200" cy="698500"/>
        </a:xfrm>
        <a:prstGeom prst="rightArrow">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CO" sz="1100"/>
            <a:t>MENU PRINCIPAL</a:t>
          </a:r>
        </a:p>
      </xdr:txBody>
    </xdr:sp>
    <xdr:clientData/>
  </xdr:twoCellAnchor>
  <xdr:twoCellAnchor>
    <xdr:from>
      <xdr:col>2</xdr:col>
      <xdr:colOff>927100</xdr:colOff>
      <xdr:row>3</xdr:row>
      <xdr:rowOff>0</xdr:rowOff>
    </xdr:from>
    <xdr:to>
      <xdr:col>2</xdr:col>
      <xdr:colOff>1282700</xdr:colOff>
      <xdr:row>7</xdr:row>
      <xdr:rowOff>25400</xdr:rowOff>
    </xdr:to>
    <xdr:sp macro="" textlink="">
      <xdr:nvSpPr>
        <xdr:cNvPr id="4" name="Flecha: hacia abajo 3">
          <a:extLst>
            <a:ext uri="{FF2B5EF4-FFF2-40B4-BE49-F238E27FC236}">
              <a16:creationId xmlns:a16="http://schemas.microsoft.com/office/drawing/2014/main" id="{2C2E48D5-6B5B-4F25-815F-DBA031A72046}"/>
            </a:ext>
          </a:extLst>
        </xdr:cNvPr>
        <xdr:cNvSpPr/>
      </xdr:nvSpPr>
      <xdr:spPr>
        <a:xfrm>
          <a:off x="2451100" y="723900"/>
          <a:ext cx="355600" cy="990600"/>
        </a:xfrm>
        <a:prstGeom prst="down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431800</xdr:colOff>
      <xdr:row>2</xdr:row>
      <xdr:rowOff>228600</xdr:rowOff>
    </xdr:from>
    <xdr:to>
      <xdr:col>2</xdr:col>
      <xdr:colOff>787400</xdr:colOff>
      <xdr:row>6</xdr:row>
      <xdr:rowOff>215900</xdr:rowOff>
    </xdr:to>
    <xdr:sp macro="" textlink="">
      <xdr:nvSpPr>
        <xdr:cNvPr id="5" name="Flecha: hacia abajo 4">
          <a:extLst>
            <a:ext uri="{FF2B5EF4-FFF2-40B4-BE49-F238E27FC236}">
              <a16:creationId xmlns:a16="http://schemas.microsoft.com/office/drawing/2014/main" id="{59E1E682-F584-4885-8379-5B7FE32C87C4}"/>
            </a:ext>
          </a:extLst>
        </xdr:cNvPr>
        <xdr:cNvSpPr/>
      </xdr:nvSpPr>
      <xdr:spPr>
        <a:xfrm rot="10800000">
          <a:off x="1955800" y="711200"/>
          <a:ext cx="355600" cy="952500"/>
        </a:xfrm>
        <a:prstGeom prst="down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s-CO"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171449</xdr:colOff>
      <xdr:row>6</xdr:row>
      <xdr:rowOff>0</xdr:rowOff>
    </xdr:from>
    <xdr:to>
      <xdr:col>19</xdr:col>
      <xdr:colOff>219075</xdr:colOff>
      <xdr:row>25</xdr:row>
      <xdr:rowOff>114300</xdr:rowOff>
    </xdr:to>
    <mc:AlternateContent xmlns:mc="http://schemas.openxmlformats.org/markup-compatibility/2006" xmlns:a14="http://schemas.microsoft.com/office/drawing/2010/main">
      <mc:Choice Requires="a14">
        <xdr:graphicFrame macro="">
          <xdr:nvGraphicFramePr>
            <xdr:cNvPr id="2" name="Materia Prima">
              <a:extLst>
                <a:ext uri="{FF2B5EF4-FFF2-40B4-BE49-F238E27FC236}">
                  <a16:creationId xmlns:a16="http://schemas.microsoft.com/office/drawing/2014/main" id="{8CE59BC5-E134-427C-832E-0AE73E8501C9}"/>
                </a:ext>
              </a:extLst>
            </xdr:cNvPr>
            <xdr:cNvGraphicFramePr/>
          </xdr:nvGraphicFramePr>
          <xdr:xfrm>
            <a:off x="0" y="0"/>
            <a:ext cx="0" cy="0"/>
          </xdr:xfrm>
          <a:graphic>
            <a:graphicData uri="http://schemas.microsoft.com/office/drawing/2010/slicer">
              <sle:slicer xmlns:sle="http://schemas.microsoft.com/office/drawing/2010/slicer" name="Materia Prima"/>
            </a:graphicData>
          </a:graphic>
        </xdr:graphicFrame>
      </mc:Choice>
      <mc:Fallback xmlns="">
        <xdr:sp macro="" textlink="">
          <xdr:nvSpPr>
            <xdr:cNvPr id="0" name=""/>
            <xdr:cNvSpPr>
              <a:spLocks noTextEdit="1"/>
            </xdr:cNvSpPr>
          </xdr:nvSpPr>
          <xdr:spPr>
            <a:xfrm>
              <a:off x="12468224" y="1143000"/>
              <a:ext cx="4619626" cy="388620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8</xdr:col>
      <xdr:colOff>514350</xdr:colOff>
      <xdr:row>8</xdr:row>
      <xdr:rowOff>171450</xdr:rowOff>
    </xdr:from>
    <xdr:to>
      <xdr:col>12</xdr:col>
      <xdr:colOff>847726</xdr:colOff>
      <xdr:row>25</xdr:row>
      <xdr:rowOff>152399</xdr:rowOff>
    </xdr:to>
    <xdr:sp macro="" textlink="">
      <xdr:nvSpPr>
        <xdr:cNvPr id="3" name="TxtSulfonico">
          <a:extLst>
            <a:ext uri="{FF2B5EF4-FFF2-40B4-BE49-F238E27FC236}">
              <a16:creationId xmlns:a16="http://schemas.microsoft.com/office/drawing/2014/main" id="{359F2E83-8E94-4345-A6C2-46B894066993}"/>
            </a:ext>
          </a:extLst>
        </xdr:cNvPr>
        <xdr:cNvSpPr txBox="1"/>
      </xdr:nvSpPr>
      <xdr:spPr>
        <a:xfrm>
          <a:off x="7496175" y="1847850"/>
          <a:ext cx="4772026" cy="3219449"/>
        </a:xfrm>
        <a:prstGeom prst="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lstStyle/>
        <a:p>
          <a:pPr algn="ctr"/>
          <a:r>
            <a:rPr lang="es-CO" sz="1400" b="0" i="0">
              <a:solidFill>
                <a:schemeClr val="lt1"/>
              </a:solidFill>
              <a:effectLst/>
              <a:latin typeface="+mn-lt"/>
              <a:ea typeface="+mn-ea"/>
              <a:cs typeface="+mn-cs"/>
            </a:rPr>
            <a:t>Ácido sulfonico</a:t>
          </a:r>
          <a:endParaRPr lang="es-CO" sz="1100" b="0" i="0">
            <a:solidFill>
              <a:schemeClr val="lt1"/>
            </a:solidFill>
            <a:effectLst/>
            <a:latin typeface="+mn-lt"/>
            <a:ea typeface="+mn-ea"/>
            <a:cs typeface="+mn-cs"/>
          </a:endParaRPr>
        </a:p>
        <a:p>
          <a:r>
            <a:rPr lang="es-CO" sz="1100" b="0" i="0">
              <a:solidFill>
                <a:schemeClr val="bg1"/>
              </a:solidFill>
              <a:effectLst/>
              <a:latin typeface="+mn-lt"/>
              <a:ea typeface="+mn-ea"/>
              <a:cs typeface="+mn-cs"/>
            </a:rPr>
            <a:t>Los </a:t>
          </a:r>
          <a:r>
            <a:rPr lang="es-CO" sz="1100" b="1" i="0">
              <a:solidFill>
                <a:schemeClr val="bg1"/>
              </a:solidFill>
              <a:effectLst/>
              <a:latin typeface="+mn-lt"/>
              <a:ea typeface="+mn-ea"/>
              <a:cs typeface="+mn-cs"/>
            </a:rPr>
            <a:t>ácidos sulfónicos</a:t>
          </a:r>
          <a:r>
            <a:rPr lang="es-CO" sz="1100" b="0" i="0">
              <a:solidFill>
                <a:schemeClr val="bg1"/>
              </a:solidFill>
              <a:effectLst/>
              <a:latin typeface="+mn-lt"/>
              <a:ea typeface="+mn-ea"/>
              <a:cs typeface="+mn-cs"/>
            </a:rPr>
            <a:t> son una clase de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ácidos orgánicos</a:t>
          </a:r>
          <a:r>
            <a:rPr lang="es-CO" sz="1100" b="0" i="0">
              <a:solidFill>
                <a:schemeClr val="bg1"/>
              </a:solidFill>
              <a:effectLst/>
              <a:latin typeface="+mn-lt"/>
              <a:ea typeface="+mn-ea"/>
              <a:cs typeface="+mn-cs"/>
            </a:rPr>
            <a:t> con la fórmula general </a:t>
          </a:r>
          <a:r>
            <a:rPr lang="es-CO" sz="1100" b="0" i="1">
              <a:solidFill>
                <a:schemeClr val="bg1"/>
              </a:solidFill>
              <a:effectLst/>
              <a:latin typeface="+mn-lt"/>
              <a:ea typeface="+mn-ea"/>
              <a:cs typeface="+mn-cs"/>
            </a:rPr>
            <a:t>R</a:t>
          </a:r>
          <a:r>
            <a:rPr lang="es-CO" sz="1100" b="0" i="0">
              <a:solidFill>
                <a:schemeClr val="bg1"/>
              </a:solidFill>
              <a:effectLst/>
              <a:latin typeface="+mn-lt"/>
              <a:ea typeface="+mn-ea"/>
              <a:cs typeface="+mn-cs"/>
            </a:rPr>
            <a:t>-S(=O)</a:t>
          </a:r>
          <a:r>
            <a:rPr lang="es-CO" sz="1100" b="0" i="0" baseline="-25000">
              <a:solidFill>
                <a:schemeClr val="bg1"/>
              </a:solidFill>
              <a:effectLst/>
              <a:latin typeface="+mn-lt"/>
              <a:ea typeface="+mn-ea"/>
              <a:cs typeface="+mn-cs"/>
            </a:rPr>
            <a:t>2</a:t>
          </a:r>
          <a:r>
            <a:rPr lang="es-CO" sz="1100" b="0" i="0">
              <a:solidFill>
                <a:schemeClr val="bg1"/>
              </a:solidFill>
              <a:effectLst/>
              <a:latin typeface="+mn-lt"/>
              <a:ea typeface="+mn-ea"/>
              <a:cs typeface="+mn-cs"/>
            </a:rPr>
            <a:t>-OH, donde </a:t>
          </a:r>
          <a:r>
            <a:rPr lang="es-CO" sz="1100" b="0" i="1">
              <a:solidFill>
                <a:schemeClr val="bg1"/>
              </a:solidFill>
              <a:effectLst/>
              <a:latin typeface="+mn-lt"/>
              <a:ea typeface="+mn-ea"/>
              <a:cs typeface="+mn-cs"/>
            </a:rPr>
            <a:t>R</a:t>
          </a:r>
          <a:r>
            <a:rPr lang="es-CO" sz="1100" b="0" i="0">
              <a:solidFill>
                <a:schemeClr val="bg1"/>
              </a:solidFill>
              <a:effectLst/>
              <a:latin typeface="+mn-lt"/>
              <a:ea typeface="+mn-ea"/>
              <a:cs typeface="+mn-cs"/>
            </a:rPr>
            <a:t> es generalmente una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cadena lateral</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hidrocarbonada</a:t>
          </a:r>
          <a:r>
            <a:rPr lang="es-CO" sz="1100" b="0" i="0">
              <a:solidFill>
                <a:schemeClr val="bg1"/>
              </a:solidFill>
              <a:effectLst/>
              <a:latin typeface="+mn-lt"/>
              <a:ea typeface="+mn-ea"/>
              <a:cs typeface="+mn-cs"/>
            </a:rPr>
            <a:t>. Los ácidos sulfónicos son generalmente ácidos mucho más fuertes que sus contrapartes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carboxílicas</a:t>
          </a:r>
          <a:r>
            <a:rPr lang="es-CO" sz="1100" b="0" i="0">
              <a:solidFill>
                <a:schemeClr val="bg1"/>
              </a:solidFill>
              <a:effectLst/>
              <a:latin typeface="+mn-lt"/>
              <a:ea typeface="+mn-ea"/>
              <a:cs typeface="+mn-cs"/>
            </a:rPr>
            <a:t>, y tienen la tendencia única de unirse a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proteínas</a:t>
          </a:r>
          <a:r>
            <a:rPr lang="es-CO" sz="1100" b="0" i="0">
              <a:solidFill>
                <a:schemeClr val="bg1"/>
              </a:solidFill>
              <a:effectLst/>
              <a:latin typeface="+mn-lt"/>
              <a:ea typeface="+mn-ea"/>
              <a:cs typeface="+mn-cs"/>
            </a:rPr>
            <a:t> y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carbohidratos</a:t>
          </a:r>
          <a:r>
            <a:rPr lang="es-CO" sz="1100" b="0" i="0">
              <a:solidFill>
                <a:schemeClr val="bg1"/>
              </a:solidFill>
              <a:effectLst/>
              <a:latin typeface="+mn-lt"/>
              <a:ea typeface="+mn-ea"/>
              <a:cs typeface="+mn-cs"/>
            </a:rPr>
            <a:t> fuertemente; muchos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tintes</a:t>
          </a:r>
          <a:r>
            <a:rPr lang="es-CO" sz="1100" b="0" i="0">
              <a:solidFill>
                <a:schemeClr val="bg1"/>
              </a:solidFill>
              <a:effectLst/>
              <a:latin typeface="+mn-lt"/>
              <a:ea typeface="+mn-ea"/>
              <a:cs typeface="+mn-cs"/>
            </a:rPr>
            <a:t> "lavables" son ácidos sulfónicos (o tienen el grupo funcional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sulfonilo</a:t>
          </a:r>
          <a:r>
            <a:rPr lang="es-CO" sz="1100" b="0" i="0">
              <a:solidFill>
                <a:schemeClr val="bg1"/>
              </a:solidFill>
              <a:effectLst/>
              <a:latin typeface="+mn-lt"/>
              <a:ea typeface="+mn-ea"/>
              <a:cs typeface="+mn-cs"/>
            </a:rPr>
            <a:t> en ellos) por esta razón. También son usados como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catalizadores</a:t>
          </a:r>
          <a:r>
            <a:rPr lang="es-CO" sz="1100" b="0" i="0">
              <a:solidFill>
                <a:schemeClr val="bg1"/>
              </a:solidFill>
              <a:effectLst/>
              <a:latin typeface="+mn-lt"/>
              <a:ea typeface="+mn-ea"/>
              <a:cs typeface="+mn-cs"/>
            </a:rPr>
            <a:t> e intermediarios para un gran número de productos diferentes. Los ácidos sulfónicos y sus sales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sulfonato</a:t>
          </a:r>
          <a:r>
            <a:rPr lang="es-CO" sz="1100" b="0" i="0">
              <a:solidFill>
                <a:schemeClr val="bg1"/>
              </a:solidFill>
              <a:effectLst/>
              <a:latin typeface="+mn-lt"/>
              <a:ea typeface="+mn-ea"/>
              <a:cs typeface="+mn-cs"/>
            </a:rPr>
            <a:t> son ampliamente usados en diversos productos, tales como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detergentes</a:t>
          </a:r>
          <a:r>
            <a:rPr lang="es-CO" sz="1100" b="0" i="0">
              <a:solidFill>
                <a:schemeClr val="bg1"/>
              </a:solidFill>
              <a:effectLst/>
              <a:latin typeface="+mn-lt"/>
              <a:ea typeface="+mn-ea"/>
              <a:cs typeface="+mn-cs"/>
            </a:rPr>
            <a:t>, drogas antibacteriales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sulfas</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resinas de intercambio aniónico</a:t>
          </a:r>
          <a:r>
            <a:rPr lang="es-CO" sz="1100" b="0" i="0">
              <a:solidFill>
                <a:schemeClr val="bg1"/>
              </a:solidFill>
              <a:effectLst/>
              <a:latin typeface="+mn-lt"/>
              <a:ea typeface="+mn-ea"/>
              <a:cs typeface="+mn-cs"/>
            </a:rPr>
            <a:t> (purificación de agua) y tintes. El ejemplo más simple es el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 metansulfónico</a:t>
          </a:r>
          <a:r>
            <a:rPr lang="es-CO" sz="1100" b="0" i="0">
              <a:solidFill>
                <a:schemeClr val="bg1"/>
              </a:solidFill>
              <a:effectLst/>
              <a:latin typeface="+mn-lt"/>
              <a:ea typeface="+mn-ea"/>
              <a:cs typeface="+mn-cs"/>
            </a:rPr>
            <a:t>, CH</a:t>
          </a:r>
          <a:r>
            <a:rPr lang="es-CO" sz="1100" b="0" i="0" baseline="-25000">
              <a:solidFill>
                <a:schemeClr val="bg1"/>
              </a:solidFill>
              <a:effectLst/>
              <a:latin typeface="+mn-lt"/>
              <a:ea typeface="+mn-ea"/>
              <a:cs typeface="+mn-cs"/>
            </a:rPr>
            <a:t>3</a:t>
          </a:r>
          <a:r>
            <a:rPr lang="es-CO" sz="1100" b="0" i="0">
              <a:solidFill>
                <a:schemeClr val="bg1"/>
              </a:solidFill>
              <a:effectLst/>
              <a:latin typeface="+mn-lt"/>
              <a:ea typeface="+mn-ea"/>
              <a:cs typeface="+mn-cs"/>
            </a:rPr>
            <a:t>SO</a:t>
          </a:r>
          <a:r>
            <a:rPr lang="es-CO" sz="1100" b="0" i="0" baseline="-25000">
              <a:solidFill>
                <a:schemeClr val="bg1"/>
              </a:solidFill>
              <a:effectLst/>
              <a:latin typeface="+mn-lt"/>
              <a:ea typeface="+mn-ea"/>
              <a:cs typeface="+mn-cs"/>
            </a:rPr>
            <a:t>2</a:t>
          </a:r>
          <a:r>
            <a:rPr lang="es-CO" sz="1100" b="0" i="0">
              <a:solidFill>
                <a:schemeClr val="bg1"/>
              </a:solidFill>
              <a:effectLst/>
              <a:latin typeface="+mn-lt"/>
              <a:ea typeface="+mn-ea"/>
              <a:cs typeface="+mn-cs"/>
            </a:rPr>
            <a:t>OH,que es un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reactivo</a:t>
          </a:r>
          <a:r>
            <a:rPr lang="es-CO" sz="1100" b="0" i="0">
              <a:solidFill>
                <a:schemeClr val="bg1"/>
              </a:solidFill>
              <a:effectLst/>
              <a:latin typeface="+mn-lt"/>
              <a:ea typeface="+mn-ea"/>
              <a:cs typeface="+mn-cs"/>
            </a:rPr>
            <a:t> regularmente usado en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química orgánica</a:t>
          </a:r>
          <a:r>
            <a:rPr lang="es-CO" sz="1100" b="0" i="0">
              <a:solidFill>
                <a:schemeClr val="bg1"/>
              </a:solidFill>
              <a:effectLst/>
              <a:latin typeface="+mn-lt"/>
              <a:ea typeface="+mn-ea"/>
              <a:cs typeface="+mn-cs"/>
            </a:rPr>
            <a:t>. El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 </a:t>
          </a:r>
          <a:r>
            <a:rPr lang="es-CO" sz="1100" b="0" i="1"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-toluenosulfónico</a:t>
          </a:r>
          <a:r>
            <a:rPr lang="es-CO" sz="1100" b="0" i="0">
              <a:solidFill>
                <a:schemeClr val="bg1"/>
              </a:solidFill>
              <a:effectLst/>
              <a:latin typeface="+mn-lt"/>
              <a:ea typeface="+mn-ea"/>
              <a:cs typeface="+mn-cs"/>
            </a:rPr>
            <a:t> también es un reactivo importante.</a:t>
          </a:r>
        </a:p>
        <a:p>
          <a:pPr algn="ctr"/>
          <a:endParaRPr lang="es-CO" sz="1100"/>
        </a:p>
      </xdr:txBody>
    </xdr:sp>
    <xdr:clientData/>
  </xdr:twoCellAnchor>
  <xdr:twoCellAnchor>
    <xdr:from>
      <xdr:col>8</xdr:col>
      <xdr:colOff>466725</xdr:colOff>
      <xdr:row>8</xdr:row>
      <xdr:rowOff>142875</xdr:rowOff>
    </xdr:from>
    <xdr:to>
      <xdr:col>12</xdr:col>
      <xdr:colOff>847725</xdr:colOff>
      <xdr:row>35</xdr:row>
      <xdr:rowOff>9525</xdr:rowOff>
    </xdr:to>
    <xdr:sp macro="" textlink="">
      <xdr:nvSpPr>
        <xdr:cNvPr id="4" name="TxtBenzoato" hidden="1">
          <a:extLst>
            <a:ext uri="{FF2B5EF4-FFF2-40B4-BE49-F238E27FC236}">
              <a16:creationId xmlns:a16="http://schemas.microsoft.com/office/drawing/2014/main" id="{771FEF78-AC0C-4570-A62B-9F1568F5755F}"/>
            </a:ext>
          </a:extLst>
        </xdr:cNvPr>
        <xdr:cNvSpPr txBox="1"/>
      </xdr:nvSpPr>
      <xdr:spPr>
        <a:xfrm>
          <a:off x="7448550" y="1819275"/>
          <a:ext cx="4476750" cy="501015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ES" sz="1100" b="1" i="0" u="sng">
              <a:solidFill>
                <a:schemeClr val="dk1"/>
              </a:solidFill>
              <a:effectLst/>
              <a:latin typeface="+mn-lt"/>
              <a:ea typeface="+mn-ea"/>
              <a:cs typeface="+mn-cs"/>
            </a:rPr>
            <a:t>Benzoato de sodio</a:t>
          </a:r>
        </a:p>
        <a:p>
          <a:r>
            <a:rPr lang="es-CO" sz="1100" b="0" i="0">
              <a:solidFill>
                <a:schemeClr val="bg1"/>
              </a:solidFill>
              <a:effectLst/>
              <a:latin typeface="+mn-lt"/>
              <a:ea typeface="+mn-ea"/>
              <a:cs typeface="+mn-cs"/>
            </a:rPr>
            <a:t>El </a:t>
          </a:r>
          <a:r>
            <a:rPr lang="es-CO" sz="1100" b="1" i="0">
              <a:solidFill>
                <a:schemeClr val="bg1"/>
              </a:solidFill>
              <a:effectLst/>
              <a:latin typeface="+mn-lt"/>
              <a:ea typeface="+mn-ea"/>
              <a:cs typeface="+mn-cs"/>
            </a:rPr>
            <a:t>benzoato de sodio</a:t>
          </a:r>
          <a:r>
            <a:rPr lang="es-CO" sz="1100" b="0" i="0">
              <a:solidFill>
                <a:schemeClr val="bg1"/>
              </a:solidFill>
              <a:effectLst/>
              <a:latin typeface="+mn-lt"/>
              <a:ea typeface="+mn-ea"/>
              <a:cs typeface="+mn-cs"/>
            </a:rPr>
            <a:t>, también conocido como </a:t>
          </a:r>
          <a:r>
            <a:rPr lang="es-CO" sz="1100" b="1" i="0">
              <a:solidFill>
                <a:schemeClr val="bg1"/>
              </a:solidFill>
              <a:effectLst/>
              <a:latin typeface="+mn-lt"/>
              <a:ea typeface="+mn-ea"/>
              <a:cs typeface="+mn-cs"/>
            </a:rPr>
            <a:t>benzoato de sosa</a:t>
          </a:r>
          <a:r>
            <a:rPr lang="es-CO" sz="1100" b="0" i="0">
              <a:solidFill>
                <a:schemeClr val="bg1"/>
              </a:solidFill>
              <a:effectLst/>
              <a:latin typeface="+mn-lt"/>
              <a:ea typeface="+mn-ea"/>
              <a:cs typeface="+mn-cs"/>
            </a:rPr>
            <a:t> o (E211), es una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sal</a:t>
          </a:r>
          <a:r>
            <a:rPr lang="es-CO" sz="1100" b="0" i="0">
              <a:solidFill>
                <a:schemeClr val="bg1"/>
              </a:solidFill>
              <a:effectLst/>
              <a:latin typeface="+mn-lt"/>
              <a:ea typeface="+mn-ea"/>
              <a:cs typeface="+mn-cs"/>
            </a:rPr>
            <a:t> del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 benzoico</a:t>
          </a:r>
          <a:r>
            <a:rPr lang="es-CO" sz="1100" b="0" i="0">
              <a:solidFill>
                <a:schemeClr val="bg1"/>
              </a:solidFill>
              <a:effectLst/>
              <a:latin typeface="+mn-lt"/>
              <a:ea typeface="+mn-ea"/>
              <a:cs typeface="+mn-cs"/>
            </a:rPr>
            <a:t>, blanca, cristalina y gelatinosa o granulada, de fórmula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t>
          </a:r>
          <a:r>
            <a:rPr lang="es-CO" sz="1100" b="0" i="0" baseline="-25000">
              <a:solidFill>
                <a:schemeClr val="bg1"/>
              </a:solidFill>
              <a:effectLst/>
              <a:latin typeface="+mn-lt"/>
              <a:ea typeface="+mn-ea"/>
              <a:cs typeface="+mn-cs"/>
            </a:rPr>
            <a:t>6</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H</a:t>
          </a:r>
          <a:r>
            <a:rPr lang="es-CO" sz="1100" b="0" i="0" baseline="-25000">
              <a:solidFill>
                <a:schemeClr val="bg1"/>
              </a:solidFill>
              <a:effectLst/>
              <a:latin typeface="+mn-lt"/>
              <a:ea typeface="+mn-ea"/>
              <a:cs typeface="+mn-cs"/>
            </a:rPr>
            <a:t>5</a:t>
          </a:r>
          <a:r>
            <a:rPr lang="es-CO" sz="1100" b="0" i="0">
              <a:solidFill>
                <a:schemeClr val="bg1"/>
              </a:solidFill>
              <a:effectLst/>
              <a:latin typeface="+mn-lt"/>
              <a:ea typeface="+mn-ea"/>
              <a:cs typeface="+mn-cs"/>
            </a:rPr>
            <a:t>C</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O</a:t>
          </a:r>
          <a:r>
            <a:rPr lang="es-CO" sz="1100" b="0" i="0">
              <a:solidFill>
                <a:schemeClr val="bg1"/>
              </a:solidFill>
              <a:effectLst/>
              <a:latin typeface="+mn-lt"/>
              <a:ea typeface="+mn-ea"/>
              <a:cs typeface="+mn-cs"/>
            </a:rPr>
            <a:t>O</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Na</a:t>
          </a:r>
          <a:r>
            <a:rPr lang="es-CO" sz="1100" b="0" i="0">
              <a:solidFill>
                <a:schemeClr val="bg1"/>
              </a:solidFill>
              <a:effectLst/>
              <a:latin typeface="+mn-lt"/>
              <a:ea typeface="+mn-ea"/>
              <a:cs typeface="+mn-cs"/>
            </a:rPr>
            <a:t>. Es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soluble</a:t>
          </a:r>
          <a:r>
            <a:rPr lang="es-CO" sz="1100" b="0" i="0">
              <a:solidFill>
                <a:schemeClr val="bg1"/>
              </a:solidFill>
              <a:effectLst/>
              <a:latin typeface="+mn-lt"/>
              <a:ea typeface="+mn-ea"/>
              <a:cs typeface="+mn-cs"/>
            </a:rPr>
            <a:t> en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agua</a:t>
          </a:r>
          <a:r>
            <a:rPr lang="es-CO" sz="1100" b="0" i="0">
              <a:solidFill>
                <a:schemeClr val="bg1"/>
              </a:solidFill>
              <a:effectLst/>
              <a:latin typeface="+mn-lt"/>
              <a:ea typeface="+mn-ea"/>
              <a:cs typeface="+mn-cs"/>
            </a:rPr>
            <a:t> y ligeramente soluble en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alcohol</a:t>
          </a:r>
          <a:r>
            <a:rPr lang="es-CO" sz="1100" b="0" i="0">
              <a:solidFill>
                <a:schemeClr val="bg1"/>
              </a:solidFill>
              <a:effectLst/>
              <a:latin typeface="+mn-lt"/>
              <a:ea typeface="+mn-ea"/>
              <a:cs typeface="+mn-cs"/>
            </a:rPr>
            <a:t>. La sal es antiséptica y se usa generalmente para conservar los alimentos.</a:t>
          </a:r>
        </a:p>
        <a:p>
          <a:endParaRPr lang="es-CO" sz="1100" b="0" i="0">
            <a:solidFill>
              <a:schemeClr val="bg1"/>
            </a:solidFill>
            <a:effectLst/>
            <a:latin typeface="+mn-lt"/>
            <a:ea typeface="+mn-ea"/>
            <a:cs typeface="+mn-cs"/>
          </a:endParaRPr>
        </a:p>
        <a:p>
          <a:pPr algn="ctr"/>
          <a:r>
            <a:rPr lang="es-CO" sz="1100" b="1" i="0" u="sng">
              <a:solidFill>
                <a:schemeClr val="bg1"/>
              </a:solidFill>
              <a:effectLst/>
              <a:latin typeface="+mn-lt"/>
              <a:ea typeface="+mn-ea"/>
              <a:cs typeface="+mn-cs"/>
            </a:rPr>
            <a:t>Usos</a:t>
          </a:r>
        </a:p>
        <a:p>
          <a:r>
            <a:rPr lang="es-CO" sz="1100" b="0" i="0">
              <a:solidFill>
                <a:schemeClr val="bg1"/>
              </a:solidFill>
              <a:effectLst/>
              <a:latin typeface="+mn-lt"/>
              <a:ea typeface="+mn-ea"/>
              <a:cs typeface="+mn-cs"/>
            </a:rPr>
            <a:t>Como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aditivo alimentario</a:t>
          </a:r>
          <a:r>
            <a:rPr lang="es-CO" sz="1100" b="0" i="0">
              <a:solidFill>
                <a:schemeClr val="bg1"/>
              </a:solidFill>
              <a:effectLst/>
              <a:latin typeface="+mn-lt"/>
              <a:ea typeface="+mn-ea"/>
              <a:cs typeface="+mn-cs"/>
            </a:rPr>
            <a:t> es usado como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conservante</a:t>
          </a:r>
          <a:r>
            <a:rPr lang="es-CO" sz="1100" b="0" i="0">
              <a:solidFill>
                <a:schemeClr val="bg1"/>
              </a:solidFill>
              <a:effectLst/>
              <a:latin typeface="+mn-lt"/>
              <a:ea typeface="+mn-ea"/>
              <a:cs typeface="+mn-cs"/>
            </a:rPr>
            <a:t>, matando eficientemente a la mayoría de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levaduras</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bacterias</a:t>
          </a:r>
          <a:r>
            <a:rPr lang="es-CO" sz="1100" b="0" i="0">
              <a:solidFill>
                <a:schemeClr val="bg1"/>
              </a:solidFill>
              <a:effectLst/>
              <a:latin typeface="+mn-lt"/>
              <a:ea typeface="+mn-ea"/>
              <a:cs typeface="+mn-cs"/>
            </a:rPr>
            <a:t> y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hongos</a:t>
          </a:r>
          <a:r>
            <a:rPr lang="es-CO" sz="1100" b="0" i="0">
              <a:solidFill>
                <a:schemeClr val="bg1"/>
              </a:solidFill>
              <a:effectLst/>
              <a:latin typeface="+mn-lt"/>
              <a:ea typeface="+mn-ea"/>
              <a:cs typeface="+mn-cs"/>
            </a:rPr>
            <a:t> . El benzoato sódico sólo es efectivo en condiciones ácidas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pH</a:t>
          </a:r>
          <a:r>
            <a:rPr lang="es-CO" sz="1100" b="0" i="0">
              <a:solidFill>
                <a:schemeClr val="bg1"/>
              </a:solidFill>
              <a:effectLst/>
              <a:latin typeface="+mn-lt"/>
              <a:ea typeface="+mn-ea"/>
              <a:cs typeface="+mn-cs"/>
            </a:rPr>
            <a:t>,-6) lo que hace que su uso más frecuente sea en conservas, en aliño de ensaladas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vinagre</a:t>
          </a:r>
          <a:r>
            <a:rPr lang="es-CO" sz="1100" b="0" i="0">
              <a:solidFill>
                <a:schemeClr val="bg1"/>
              </a:solidFill>
              <a:effectLst/>
              <a:latin typeface="+mn-lt"/>
              <a:ea typeface="+mn-ea"/>
              <a:cs typeface="+mn-cs"/>
            </a:rPr>
            <a:t>), en bebidas carbonatadas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 carbónico</a:t>
          </a:r>
          <a:r>
            <a:rPr lang="es-CO" sz="1100" b="0" i="0">
              <a:solidFill>
                <a:schemeClr val="bg1"/>
              </a:solidFill>
              <a:effectLst/>
              <a:latin typeface="+mn-lt"/>
              <a:ea typeface="+mn-ea"/>
              <a:cs typeface="+mn-cs"/>
            </a:rPr>
            <a:t>), en mermeladas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 cítrico</a:t>
          </a:r>
          <a:r>
            <a:rPr lang="es-CO" sz="1100" b="0" i="0">
              <a:solidFill>
                <a:schemeClr val="bg1"/>
              </a:solidFill>
              <a:effectLst/>
              <a:latin typeface="+mn-lt"/>
              <a:ea typeface="+mn-ea"/>
              <a:cs typeface="+mn-cs"/>
            </a:rPr>
            <a:t>), en zumo de frutas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 cítrico</a:t>
          </a:r>
          <a:r>
            <a:rPr lang="es-CO" sz="1100" b="0" i="0">
              <a:solidFill>
                <a:schemeClr val="bg1"/>
              </a:solidFill>
              <a:effectLst/>
              <a:latin typeface="+mn-lt"/>
              <a:ea typeface="+mn-ea"/>
              <a:cs typeface="+mn-cs"/>
            </a:rPr>
            <a:t>) y en salsas de comida china (soja, mostaza y pato). También se encuentra en enjuagues de base alcohólica y en el pulido de la plata. Más recientemente, el benzoato sódico viene estando presente en muchos refrescos como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Sprite</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Fanta</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Coke Zero</a:t>
          </a:r>
          <a:r>
            <a:rPr lang="es-CO" sz="1100" b="0" i="0">
              <a:solidFill>
                <a:schemeClr val="bg1"/>
              </a:solidFill>
              <a:effectLst/>
              <a:latin typeface="+mn-lt"/>
              <a:ea typeface="+mn-ea"/>
              <a:cs typeface="+mn-cs"/>
            </a:rPr>
            <a:t>. El sabor del benzoato sódico no puede ser detectado por alrededor de un 35 % de la población, pero para los que han probado el producto químico, tienden a percibirlo como dulce, salado o a veces amargo.</a:t>
          </a:r>
        </a:p>
        <a:p>
          <a:r>
            <a:rPr lang="es-CO" sz="1100" b="0" i="0">
              <a:solidFill>
                <a:schemeClr val="bg1"/>
              </a:solidFill>
              <a:effectLst/>
              <a:latin typeface="+mn-lt"/>
              <a:ea typeface="+mn-ea"/>
              <a:cs typeface="+mn-cs"/>
            </a:rPr>
            <a:t>También se utiliza en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pirotecnia</a:t>
          </a:r>
          <a:r>
            <a:rPr lang="es-CO" sz="1100" b="0" i="0">
              <a:solidFill>
                <a:schemeClr val="bg1"/>
              </a:solidFill>
              <a:effectLst/>
              <a:latin typeface="+mn-lt"/>
              <a:ea typeface="+mn-ea"/>
              <a:cs typeface="+mn-cs"/>
            </a:rPr>
            <a:t>, como combustible en la mezcla del polvo que produce un silbido cuando es comprimida y encendida en un tubo.</a:t>
          </a:r>
        </a:p>
        <a:p>
          <a:r>
            <a:rPr lang="es-CO" sz="1100" b="0" i="0">
              <a:solidFill>
                <a:schemeClr val="bg1"/>
              </a:solidFill>
              <a:effectLst/>
              <a:latin typeface="+mn-lt"/>
              <a:ea typeface="+mn-ea"/>
              <a:cs typeface="+mn-cs"/>
            </a:rPr>
            <a:t>En la naturaleza lo podemos encontrar en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arándanos</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pasas</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ciruelas</a:t>
          </a:r>
          <a:r>
            <a:rPr lang="es-CO" sz="1100" b="0" i="0">
              <a:solidFill>
                <a:schemeClr val="bg1"/>
              </a:solidFill>
              <a:effectLst/>
              <a:latin typeface="+mn-lt"/>
              <a:ea typeface="+mn-ea"/>
              <a:cs typeface="+mn-cs"/>
            </a:rPr>
            <a:t> pasas,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canela</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clavos de olor</a:t>
          </a:r>
          <a:r>
            <a:rPr lang="es-CO" sz="1100" b="0" i="0">
              <a:solidFill>
                <a:schemeClr val="bg1"/>
              </a:solidFill>
              <a:effectLst/>
              <a:latin typeface="+mn-lt"/>
              <a:ea typeface="+mn-ea"/>
              <a:cs typeface="+mn-cs"/>
            </a:rPr>
            <a:t> maduros y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manzanas</a:t>
          </a:r>
          <a:r>
            <a:rPr lang="es-CO" sz="1100" b="0" i="0">
              <a:solidFill>
                <a:schemeClr val="bg1"/>
              </a:solidFill>
              <a:effectLst/>
              <a:latin typeface="+mn-lt"/>
              <a:ea typeface="+mn-ea"/>
              <a:cs typeface="+mn-cs"/>
            </a:rPr>
            <a:t>.</a:t>
          </a:r>
        </a:p>
        <a:p>
          <a:endParaRPr lang="es-CO" sz="1100"/>
        </a:p>
      </xdr:txBody>
    </xdr:sp>
    <xdr:clientData/>
  </xdr:twoCellAnchor>
  <xdr:twoCellAnchor>
    <xdr:from>
      <xdr:col>8</xdr:col>
      <xdr:colOff>0</xdr:colOff>
      <xdr:row>8</xdr:row>
      <xdr:rowOff>85725</xdr:rowOff>
    </xdr:from>
    <xdr:to>
      <xdr:col>12</xdr:col>
      <xdr:colOff>876300</xdr:colOff>
      <xdr:row>25</xdr:row>
      <xdr:rowOff>1</xdr:rowOff>
    </xdr:to>
    <xdr:sp macro="" textlink="">
      <xdr:nvSpPr>
        <xdr:cNvPr id="5" name="TxtGenapol" hidden="1">
          <a:extLst>
            <a:ext uri="{FF2B5EF4-FFF2-40B4-BE49-F238E27FC236}">
              <a16:creationId xmlns:a16="http://schemas.microsoft.com/office/drawing/2014/main" id="{2882E9D9-15AE-4B72-B0FE-5A7ACCD53B4C}"/>
            </a:ext>
          </a:extLst>
        </xdr:cNvPr>
        <xdr:cNvSpPr txBox="1"/>
      </xdr:nvSpPr>
      <xdr:spPr>
        <a:xfrm>
          <a:off x="6981825" y="1762125"/>
          <a:ext cx="4448175" cy="31527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ES" sz="1100" b="1" i="0" u="sng">
              <a:solidFill>
                <a:schemeClr val="bg1"/>
              </a:solidFill>
              <a:effectLst/>
              <a:latin typeface="+mn-lt"/>
              <a:ea typeface="+mn-ea"/>
              <a:cs typeface="+mn-cs"/>
            </a:rPr>
            <a:t>Lauril éter sulfato sódico</a:t>
          </a:r>
        </a:p>
        <a:p>
          <a:r>
            <a:rPr lang="es-CO" sz="1100" b="0" i="0">
              <a:solidFill>
                <a:schemeClr val="bg1"/>
              </a:solidFill>
              <a:effectLst/>
              <a:latin typeface="+mn-lt"/>
              <a:ea typeface="+mn-ea"/>
              <a:cs typeface="+mn-cs"/>
            </a:rPr>
            <a:t>El </a:t>
          </a:r>
          <a:r>
            <a:rPr lang="es-CO" sz="1100" b="1" i="0">
              <a:solidFill>
                <a:schemeClr val="bg1"/>
              </a:solidFill>
              <a:effectLst/>
              <a:latin typeface="+mn-lt"/>
              <a:ea typeface="+mn-ea"/>
              <a:cs typeface="+mn-cs"/>
            </a:rPr>
            <a:t>lauril éter sulfato de sodio</a:t>
          </a:r>
          <a:r>
            <a:rPr lang="es-CO" sz="1100" b="0" i="0">
              <a:solidFill>
                <a:schemeClr val="bg1"/>
              </a:solidFill>
              <a:effectLst/>
              <a:latin typeface="+mn-lt"/>
              <a:ea typeface="+mn-ea"/>
              <a:cs typeface="+mn-cs"/>
            </a:rPr>
            <a:t> (SLES por la sigla en inglés de </a:t>
          </a:r>
          <a:r>
            <a:rPr lang="es-CO" sz="1100" b="0" i="1">
              <a:solidFill>
                <a:schemeClr val="bg1"/>
              </a:solidFill>
              <a:effectLst/>
              <a:latin typeface="+mn-lt"/>
              <a:ea typeface="+mn-ea"/>
              <a:cs typeface="+mn-cs"/>
            </a:rPr>
            <a:t>sodium lauryl ether sulfate</a:t>
          </a:r>
          <a:r>
            <a:rPr lang="es-CO" sz="1100" b="0" i="0">
              <a:solidFill>
                <a:schemeClr val="bg1"/>
              </a:solidFill>
              <a:effectLst/>
              <a:latin typeface="+mn-lt"/>
              <a:ea typeface="+mn-ea"/>
              <a:cs typeface="+mn-cs"/>
            </a:rPr>
            <a:t>) es un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detergente</a:t>
          </a:r>
          <a:r>
            <a:rPr lang="es-CO" sz="1100" b="0" i="0">
              <a:solidFill>
                <a:schemeClr val="bg1"/>
              </a:solidFill>
              <a:effectLst/>
              <a:latin typeface="+mn-lt"/>
              <a:ea typeface="+mn-ea"/>
              <a:cs typeface="+mn-cs"/>
            </a:rPr>
            <a:t> y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surfactante</a:t>
          </a:r>
          <a:r>
            <a:rPr lang="es-CO" sz="1100" b="0" i="0">
              <a:solidFill>
                <a:schemeClr val="bg1"/>
              </a:solidFill>
              <a:effectLst/>
              <a:latin typeface="+mn-lt"/>
              <a:ea typeface="+mn-ea"/>
              <a:cs typeface="+mn-cs"/>
            </a:rPr>
            <a:t> encontrado en numerosos productos del cuidado personal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jabón</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champú</a:t>
          </a:r>
          <a:r>
            <a:rPr lang="es-CO" sz="1100" b="0" i="0">
              <a:solidFill>
                <a:schemeClr val="bg1"/>
              </a:solidFill>
              <a:effectLst/>
              <a:latin typeface="+mn-lt"/>
              <a:ea typeface="+mn-ea"/>
              <a:cs typeface="+mn-cs"/>
            </a:rPr>
            <a:t>,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pasta de dientes</a:t>
          </a:r>
          <a:r>
            <a:rPr lang="es-CO" sz="1100" b="0" i="0">
              <a:solidFill>
                <a:schemeClr val="bg1"/>
              </a:solidFill>
              <a:effectLst/>
              <a:latin typeface="+mn-lt"/>
              <a:ea typeface="+mn-ea"/>
              <a:cs typeface="+mn-cs"/>
            </a:rPr>
            <a:t>). SLES es un económico y muy efectivo agente formador de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espuma</a:t>
          </a:r>
          <a:r>
            <a:rPr lang="es-CO" sz="1100" b="0" i="0">
              <a:solidFill>
                <a:schemeClr val="bg1"/>
              </a:solidFill>
              <a:effectLst/>
              <a:latin typeface="+mn-lt"/>
              <a:ea typeface="+mn-ea"/>
              <a:cs typeface="+mn-cs"/>
            </a:rPr>
            <a:t>. </a:t>
          </a:r>
        </a:p>
        <a:p>
          <a:endParaRPr lang="es-CO" sz="1100" b="0" i="0">
            <a:solidFill>
              <a:schemeClr val="bg1"/>
            </a:solidFill>
            <a:effectLst/>
            <a:latin typeface="+mn-lt"/>
            <a:ea typeface="+mn-ea"/>
            <a:cs typeface="+mn-cs"/>
          </a:endParaRPr>
        </a:p>
        <a:p>
          <a:pPr algn="ctr"/>
          <a:r>
            <a:rPr lang="es-CO" sz="1100" b="1" i="0" u="sng">
              <a:solidFill>
                <a:schemeClr val="bg1"/>
              </a:solidFill>
              <a:effectLst/>
              <a:latin typeface="+mn-lt"/>
              <a:ea typeface="+mn-ea"/>
              <a:cs typeface="+mn-cs"/>
            </a:rPr>
            <a:t>Aplicaciones</a:t>
          </a:r>
        </a:p>
        <a:p>
          <a:r>
            <a:rPr lang="es-CO" sz="1100" b="0" i="0">
              <a:solidFill>
                <a:schemeClr val="bg1"/>
              </a:solidFill>
              <a:effectLst/>
              <a:latin typeface="+mn-lt"/>
              <a:ea typeface="+mn-ea"/>
              <a:cs typeface="+mn-cs"/>
            </a:rPr>
            <a:t>Su alta compatibilidad con la piel y su capacidad humectante y emulsionante, hacen que sea una de las materias primas más usadas en la industria cosmética. A estas propiedades hay que sumarle su ligero olor que permite que sea perfumado sin inconvenientes.</a:t>
          </a:r>
        </a:p>
        <a:p>
          <a:r>
            <a:rPr lang="es-CO" sz="1100" b="0" i="0">
              <a:solidFill>
                <a:schemeClr val="bg1"/>
              </a:solidFill>
              <a:effectLst/>
              <a:latin typeface="+mn-lt"/>
              <a:ea typeface="+mn-ea"/>
              <a:cs typeface="+mn-cs"/>
            </a:rPr>
            <a:t>Se suele combinar con alcanolamidas de ácidos grasos para sobreengrasar y espesar el producto. Una manera de aumentar la viscosidad de estos compuestos es mediante la adición de sal común (cloruro sódico) El lauril éter sulfato sódico se puede mezclar con un gran número de sustancias detergentes, en cualquier proporción, y también con otros principios activos y aditivos especiales .</a:t>
          </a:r>
        </a:p>
        <a:p>
          <a:endParaRPr lang="es-CO" sz="1100"/>
        </a:p>
      </xdr:txBody>
    </xdr:sp>
    <xdr:clientData/>
  </xdr:twoCellAnchor>
  <xdr:oneCellAnchor>
    <xdr:from>
      <xdr:col>9</xdr:col>
      <xdr:colOff>390969</xdr:colOff>
      <xdr:row>0</xdr:row>
      <xdr:rowOff>155073</xdr:rowOff>
    </xdr:from>
    <xdr:ext cx="7123810" cy="781111"/>
    <xdr:sp macro="" textlink="">
      <xdr:nvSpPr>
        <xdr:cNvPr id="6" name="Rectángulo 5">
          <a:extLst>
            <a:ext uri="{FF2B5EF4-FFF2-40B4-BE49-F238E27FC236}">
              <a16:creationId xmlns:a16="http://schemas.microsoft.com/office/drawing/2014/main" id="{ACE28E75-EBB9-4C6C-8C3B-3BA769E15406}"/>
            </a:ext>
          </a:extLst>
        </xdr:cNvPr>
        <xdr:cNvSpPr/>
      </xdr:nvSpPr>
      <xdr:spPr>
        <a:xfrm>
          <a:off x="8134794" y="155073"/>
          <a:ext cx="7123810" cy="781111"/>
        </a:xfrm>
        <a:prstGeom prst="rect">
          <a:avLst/>
        </a:prstGeom>
      </xdr:spPr>
      <xdr:style>
        <a:lnRef idx="0">
          <a:schemeClr val="accent5"/>
        </a:lnRef>
        <a:fillRef idx="3">
          <a:schemeClr val="accent5"/>
        </a:fillRef>
        <a:effectRef idx="3">
          <a:schemeClr val="accent5"/>
        </a:effectRef>
        <a:fontRef idx="minor">
          <a:schemeClr val="lt1"/>
        </a:fontRef>
      </xdr:style>
      <xdr:txBody>
        <a:bodyPr wrap="none" lIns="91440" tIns="45720" rIns="91440" bIns="45720">
          <a:spAutoFit/>
        </a:bodyPr>
        <a:lstStyle/>
        <a:p>
          <a:pPr algn="ctr"/>
          <a:r>
            <a:rPr lang="es-ES" sz="44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Descripcion</a:t>
          </a:r>
          <a:r>
            <a:rPr lang="es-ES" sz="4400" b="1" cap="none" spc="0" baseline="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 de Materia Prima</a:t>
          </a:r>
          <a:endParaRPr lang="es-ES" sz="44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endParaRPr>
        </a:p>
      </xdr:txBody>
    </xdr:sp>
    <xdr:clientData/>
  </xdr:oneCellAnchor>
  <xdr:twoCellAnchor>
    <xdr:from>
      <xdr:col>8</xdr:col>
      <xdr:colOff>476250</xdr:colOff>
      <xdr:row>8</xdr:row>
      <xdr:rowOff>152400</xdr:rowOff>
    </xdr:from>
    <xdr:to>
      <xdr:col>12</xdr:col>
      <xdr:colOff>857250</xdr:colOff>
      <xdr:row>29</xdr:row>
      <xdr:rowOff>9525</xdr:rowOff>
    </xdr:to>
    <xdr:sp macro="" textlink="">
      <xdr:nvSpPr>
        <xdr:cNvPr id="7" name="TxtFosforico" hidden="1">
          <a:extLst>
            <a:ext uri="{FF2B5EF4-FFF2-40B4-BE49-F238E27FC236}">
              <a16:creationId xmlns:a16="http://schemas.microsoft.com/office/drawing/2014/main" id="{447DFC34-AC7D-40B5-82E0-810841ED8E5B}"/>
            </a:ext>
          </a:extLst>
        </xdr:cNvPr>
        <xdr:cNvSpPr txBox="1"/>
      </xdr:nvSpPr>
      <xdr:spPr>
        <a:xfrm>
          <a:off x="7458075" y="1828800"/>
          <a:ext cx="4191000" cy="3857625"/>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ES" sz="1100" b="1" i="0" u="sng">
              <a:solidFill>
                <a:schemeClr val="dk1"/>
              </a:solidFill>
              <a:effectLst/>
              <a:latin typeface="+mn-lt"/>
              <a:ea typeface="+mn-ea"/>
              <a:cs typeface="+mn-cs"/>
            </a:rPr>
            <a:t>Acido</a:t>
          </a:r>
          <a:r>
            <a:rPr lang="es-ES" sz="1100" b="1" i="0" u="sng" baseline="0">
              <a:solidFill>
                <a:schemeClr val="dk1"/>
              </a:solidFill>
              <a:effectLst/>
              <a:latin typeface="+mn-lt"/>
              <a:ea typeface="+mn-ea"/>
              <a:cs typeface="+mn-cs"/>
            </a:rPr>
            <a:t> Fosfórico</a:t>
          </a:r>
          <a:endParaRPr lang="es-ES" sz="1100" b="1" i="0" u="sng">
            <a:solidFill>
              <a:schemeClr val="dk1"/>
            </a:solidFill>
            <a:effectLst/>
            <a:latin typeface="+mn-lt"/>
            <a:ea typeface="+mn-ea"/>
            <a:cs typeface="+mn-cs"/>
          </a:endParaRPr>
        </a:p>
        <a:p>
          <a:r>
            <a:rPr lang="es-CO" sz="1100" b="0" i="0">
              <a:solidFill>
                <a:schemeClr val="tx1"/>
              </a:solidFill>
              <a:effectLst/>
              <a:latin typeface="+mn-lt"/>
              <a:ea typeface="+mn-ea"/>
              <a:cs typeface="+mn-cs"/>
            </a:rPr>
            <a:t>El </a:t>
          </a:r>
          <a:r>
            <a:rPr lang="es-CO" sz="1100" b="1" i="0">
              <a:solidFill>
                <a:schemeClr val="tx1"/>
              </a:solidFill>
              <a:effectLst/>
              <a:latin typeface="+mn-lt"/>
              <a:ea typeface="+mn-ea"/>
              <a:cs typeface="+mn-cs"/>
            </a:rPr>
            <a:t>ácido fosfórico</a:t>
          </a:r>
          <a:r>
            <a:rPr lang="es-CO" sz="1100" b="0" i="0">
              <a:solidFill>
                <a:schemeClr val="tx1"/>
              </a:solidFill>
              <a:effectLst/>
              <a:latin typeface="+mn-lt"/>
              <a:ea typeface="+mn-ea"/>
              <a:cs typeface="+mn-cs"/>
            </a:rPr>
            <a:t> (a veces llamado </a:t>
          </a:r>
          <a:r>
            <a:rPr lang="es-CO" sz="1100" b="1" i="0">
              <a:solidFill>
                <a:schemeClr val="tx1"/>
              </a:solidFill>
              <a:effectLst/>
              <a:latin typeface="+mn-lt"/>
              <a:ea typeface="+mn-ea"/>
              <a:cs typeface="+mn-cs"/>
            </a:rPr>
            <a:t>ácido ortofosfórico</a:t>
          </a:r>
          <a:r>
            <a:rPr lang="es-CO" sz="1100" b="0" i="0">
              <a:solidFill>
                <a:schemeClr val="tx1"/>
              </a:solidFill>
              <a:effectLst/>
              <a:latin typeface="+mn-lt"/>
              <a:ea typeface="+mn-ea"/>
              <a:cs typeface="+mn-cs"/>
            </a:rPr>
            <a:t>) es un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compuesto químico</a:t>
          </a:r>
          <a:r>
            <a:rPr lang="es-CO" sz="1100" b="0" i="0">
              <a:solidFill>
                <a:schemeClr val="tx1"/>
              </a:solidFill>
              <a:effectLst/>
              <a:latin typeface="+mn-lt"/>
              <a:ea typeface="+mn-ea"/>
              <a:cs typeface="+mn-cs"/>
            </a:rPr>
            <a:t>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a:t>
          </a:r>
          <a:r>
            <a:rPr lang="es-CO" sz="1100" b="0" i="0">
              <a:solidFill>
                <a:schemeClr val="tx1"/>
              </a:solidFill>
              <a:effectLst/>
              <a:latin typeface="+mn-lt"/>
              <a:ea typeface="+mn-ea"/>
              <a:cs typeface="+mn-cs"/>
            </a:rPr>
            <a:t> (más precisamente un compuesto ternario que pertenece a la categoría de los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oxácidos</a:t>
          </a:r>
          <a:r>
            <a:rPr lang="es-CO" sz="1100" b="0" i="0">
              <a:solidFill>
                <a:schemeClr val="tx1"/>
              </a:solidFill>
              <a:effectLst/>
              <a:latin typeface="+mn-lt"/>
              <a:ea typeface="+mn-ea"/>
              <a:cs typeface="+mn-cs"/>
            </a:rPr>
            <a:t>) de fórmula H</a:t>
          </a:r>
          <a:r>
            <a:rPr lang="es-CO" sz="1100" b="0" i="0" baseline="-25000">
              <a:solidFill>
                <a:schemeClr val="tx1"/>
              </a:solidFill>
              <a:effectLst/>
              <a:latin typeface="+mn-lt"/>
              <a:ea typeface="+mn-ea"/>
              <a:cs typeface="+mn-cs"/>
            </a:rPr>
            <a:t>3</a:t>
          </a:r>
          <a:r>
            <a:rPr lang="es-CO" sz="1100" b="0" i="0">
              <a:solidFill>
                <a:schemeClr val="tx1"/>
              </a:solidFill>
              <a:effectLst/>
              <a:latin typeface="+mn-lt"/>
              <a:ea typeface="+mn-ea"/>
              <a:cs typeface="+mn-cs"/>
            </a:rPr>
            <a:t>PO</a:t>
          </a:r>
          <a:r>
            <a:rPr lang="es-CO" sz="1100" b="0" i="0" baseline="-25000">
              <a:solidFill>
                <a:schemeClr val="tx1"/>
              </a:solidFill>
              <a:effectLst/>
              <a:latin typeface="+mn-lt"/>
              <a:ea typeface="+mn-ea"/>
              <a:cs typeface="+mn-cs"/>
            </a:rPr>
            <a:t>4</a:t>
          </a:r>
          <a:r>
            <a:rPr lang="es-CO" sz="1100" b="0" i="0">
              <a:solidFill>
                <a:schemeClr val="tx1"/>
              </a:solidFill>
              <a:effectLst/>
              <a:latin typeface="+mn-lt"/>
              <a:ea typeface="+mn-ea"/>
              <a:cs typeface="+mn-cs"/>
            </a:rPr>
            <a:t>.</a:t>
          </a:r>
          <a:r>
            <a:rPr lang="es-CO" sz="1100" b="0" i="0" u="none" strike="noStrike" baseline="30000">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2</a:t>
          </a:r>
          <a:r>
            <a:rPr lang="es-CO" sz="1100" b="0" i="0">
              <a:solidFill>
                <a:schemeClr val="tx1"/>
              </a:solidFill>
              <a:effectLst/>
              <a:latin typeface="+mn-lt"/>
              <a:ea typeface="+mn-ea"/>
              <a:cs typeface="+mn-cs"/>
            </a:rPr>
            <a:t>​ Es un ortofosfato cuyo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código</a:t>
          </a:r>
          <a:r>
            <a:rPr lang="es-CO" sz="1100" b="0" i="0">
              <a:solidFill>
                <a:schemeClr val="tx1"/>
              </a:solidFill>
              <a:effectLst/>
              <a:latin typeface="+mn-lt"/>
              <a:ea typeface="+mn-ea"/>
              <a:cs typeface="+mn-cs"/>
            </a:rPr>
            <a:t> en el Sistema Internacional de Numeración es </a:t>
          </a:r>
          <a:r>
            <a:rPr lang="es-CO" sz="1100" b="1" i="0">
              <a:solidFill>
                <a:schemeClr val="tx1"/>
              </a:solidFill>
              <a:effectLst/>
              <a:latin typeface="+mn-lt"/>
              <a:ea typeface="+mn-ea"/>
              <a:cs typeface="+mn-cs"/>
            </a:rPr>
            <a:t>E-338</a:t>
          </a:r>
          <a:r>
            <a:rPr lang="es-CO" sz="1100" b="0" i="0">
              <a:solidFill>
                <a:schemeClr val="tx1"/>
              </a:solidFill>
              <a:effectLst/>
              <a:latin typeface="+mn-lt"/>
              <a:ea typeface="+mn-ea"/>
              <a:cs typeface="+mn-cs"/>
            </a:rPr>
            <a:t>. No se debe usar agua para eliminar este químico, puesto que esta produce su activación.</a:t>
          </a:r>
        </a:p>
        <a:p>
          <a:r>
            <a:rPr lang="es-CO" sz="1100" b="0" i="0">
              <a:solidFill>
                <a:schemeClr val="tx1"/>
              </a:solidFill>
              <a:effectLst/>
              <a:latin typeface="+mn-lt"/>
              <a:ea typeface="+mn-ea"/>
              <a:cs typeface="+mn-cs"/>
            </a:rPr>
            <a:t>Usos[</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editar</a:t>
          </a:r>
          <a:r>
            <a:rPr lang="es-CO" sz="1100" b="0" i="0">
              <a:solidFill>
                <a:schemeClr val="tx1"/>
              </a:solidFill>
              <a:effectLst/>
              <a:latin typeface="+mn-lt"/>
              <a:ea typeface="+mn-ea"/>
              <a:cs typeface="+mn-cs"/>
            </a:rPr>
            <a:t>]</a:t>
          </a:r>
        </a:p>
        <a:p>
          <a:r>
            <a:rPr lang="es-CO" sz="1100" b="0" i="0">
              <a:solidFill>
                <a:schemeClr val="tx1"/>
              </a:solidFill>
              <a:effectLst/>
              <a:latin typeface="+mn-lt"/>
              <a:ea typeface="+mn-ea"/>
              <a:cs typeface="+mn-cs"/>
            </a:rPr>
            <a:t>El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a:t>
          </a:r>
          <a:r>
            <a:rPr lang="es-CO" sz="1100" b="0" i="0">
              <a:solidFill>
                <a:schemeClr val="tx1"/>
              </a:solidFill>
              <a:effectLst/>
              <a:latin typeface="+mn-lt"/>
              <a:ea typeface="+mn-ea"/>
              <a:cs typeface="+mn-cs"/>
            </a:rPr>
            <a:t> no es muy útil en el laboratorio debido a su resistencia a 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oxidación</a:t>
          </a:r>
          <a:r>
            <a:rPr lang="es-CO" sz="1100" b="0" i="0">
              <a:solidFill>
                <a:schemeClr val="tx1"/>
              </a:solidFill>
              <a:effectLst/>
              <a:latin typeface="+mn-lt"/>
              <a:ea typeface="+mn-ea"/>
              <a:cs typeface="+mn-cs"/>
            </a:rPr>
            <a:t>, a 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reducción</a:t>
          </a:r>
          <a:r>
            <a:rPr lang="es-CO" sz="1100" b="0" i="0">
              <a:solidFill>
                <a:schemeClr val="tx1"/>
              </a:solidFill>
              <a:effectLst/>
              <a:latin typeface="+mn-lt"/>
              <a:ea typeface="+mn-ea"/>
              <a:cs typeface="+mn-cs"/>
            </a:rPr>
            <a:t> y a 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evaporación</a:t>
          </a:r>
          <a:r>
            <a:rPr lang="es-CO" sz="1100" b="0" i="0">
              <a:solidFill>
                <a:schemeClr val="tx1"/>
              </a:solidFill>
              <a:effectLst/>
              <a:latin typeface="+mn-lt"/>
              <a:ea typeface="+mn-ea"/>
              <a:cs typeface="+mn-cs"/>
            </a:rPr>
            <a:t>. Entre otras aplicaciones, el ácido fosfórico se emplea como ingrediente de bebidas no alcohólicas como por ejemplo de las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gaseosas</a:t>
          </a:r>
          <a:r>
            <a:rPr lang="es-CO" sz="1100" b="0" i="0">
              <a:solidFill>
                <a:schemeClr val="tx1"/>
              </a:solidFill>
              <a:effectLst/>
              <a:latin typeface="+mn-lt"/>
              <a:ea typeface="+mn-ea"/>
              <a:cs typeface="+mn-cs"/>
            </a:rPr>
            <a:t> (aditivo alimentario E-338), de un modo particular en las de tipo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cola</a:t>
          </a:r>
          <a:r>
            <a:rPr lang="es-CO" sz="1100" b="0" i="0">
              <a:solidFill>
                <a:schemeClr val="tx1"/>
              </a:solidFill>
              <a:effectLst/>
              <a:latin typeface="+mn-lt"/>
              <a:ea typeface="+mn-ea"/>
              <a:cs typeface="+mn-cs"/>
            </a:rPr>
            <a:t>; como elemento acondicionador de la superficie del esmalte dental, pues al desmineralizar la superficie del mismo crea microretenciones en su estructura lo cual facilita la adhesión de los materiales de restauración dental ; como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catalizador</a:t>
          </a:r>
          <a:r>
            <a:rPr lang="es-CO" sz="1100" b="0" i="0">
              <a:solidFill>
                <a:schemeClr val="tx1"/>
              </a:solidFill>
              <a:effectLst/>
              <a:latin typeface="+mn-lt"/>
              <a:ea typeface="+mn-ea"/>
              <a:cs typeface="+mn-cs"/>
            </a:rPr>
            <a:t>, en metales inoxidables</a:t>
          </a:r>
          <a:r>
            <a:rPr lang="es-CO" sz="1100" b="0" i="0" baseline="30000">
              <a:solidFill>
                <a:schemeClr val="tx1"/>
              </a:solidFill>
              <a:effectLst/>
              <a:latin typeface="+mn-lt"/>
              <a:ea typeface="+mn-ea"/>
              <a:cs typeface="+mn-cs"/>
            </a:rPr>
            <a:t>[</a:t>
          </a:r>
          <a:r>
            <a:rPr lang="es-CO" sz="1100" b="0" i="1" u="none" strike="noStrike" baseline="30000">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cita requerida</a:t>
          </a:r>
          <a:r>
            <a:rPr lang="es-CO" sz="1100" b="0" i="0" baseline="30000">
              <a:solidFill>
                <a:schemeClr val="tx1"/>
              </a:solidFill>
              <a:effectLst/>
              <a:latin typeface="+mn-lt"/>
              <a:ea typeface="+mn-ea"/>
              <a:cs typeface="+mn-cs"/>
            </a:rPr>
            <a:t>]</a:t>
          </a:r>
          <a:r>
            <a:rPr lang="es-CO" sz="1100" b="0" i="0">
              <a:solidFill>
                <a:schemeClr val="tx1"/>
              </a:solidFill>
              <a:effectLst/>
              <a:latin typeface="+mn-lt"/>
              <a:ea typeface="+mn-ea"/>
              <a:cs typeface="+mn-cs"/>
            </a:rPr>
            <a:t> y para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fosfatos</a:t>
          </a:r>
          <a:r>
            <a:rPr lang="es-CO" sz="1100" b="0" i="0">
              <a:solidFill>
                <a:schemeClr val="tx1"/>
              </a:solidFill>
              <a:effectLst/>
              <a:latin typeface="+mn-lt"/>
              <a:ea typeface="+mn-ea"/>
              <a:cs typeface="+mn-cs"/>
            </a:rPr>
            <a:t> que se utilizan como ablandadores de agua,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fertilizantes</a:t>
          </a:r>
          <a:r>
            <a:rPr lang="es-CO" sz="1100" b="0" i="0">
              <a:solidFill>
                <a:schemeClr val="tx1"/>
              </a:solidFill>
              <a:effectLst/>
              <a:latin typeface="+mn-lt"/>
              <a:ea typeface="+mn-ea"/>
              <a:cs typeface="+mn-cs"/>
            </a:rPr>
            <a:t> y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detergentes</a:t>
          </a:r>
          <a:r>
            <a:rPr lang="es-CO" sz="1100" b="0" i="0">
              <a:solidFill>
                <a:schemeClr val="tx1"/>
              </a:solidFill>
              <a:effectLst/>
              <a:latin typeface="+mn-lt"/>
              <a:ea typeface="+mn-ea"/>
              <a:cs typeface="+mn-cs"/>
            </a:rPr>
            <a:t>. Muy utilizado en laboratorios químicos en la preparación de disoluciones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tampón</a:t>
          </a:r>
          <a:r>
            <a:rPr lang="es-CO" sz="1100" b="0" i="0">
              <a:solidFill>
                <a:schemeClr val="tx1"/>
              </a:solidFill>
              <a:effectLst/>
              <a:latin typeface="+mn-lt"/>
              <a:ea typeface="+mn-ea"/>
              <a:cs typeface="+mn-cs"/>
            </a:rPr>
            <a:t> o reguladoras del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pH</a:t>
          </a:r>
          <a:r>
            <a:rPr lang="es-CO" sz="1100" b="0" i="0">
              <a:solidFill>
                <a:schemeClr val="tx1"/>
              </a:solidFill>
              <a:effectLst/>
              <a:latin typeface="+mn-lt"/>
              <a:ea typeface="+mn-ea"/>
              <a:cs typeface="+mn-cs"/>
            </a:rPr>
            <a:t>.</a:t>
          </a:r>
        </a:p>
        <a:p>
          <a:endParaRPr lang="es-CO" sz="1100"/>
        </a:p>
      </xdr:txBody>
    </xdr:sp>
    <xdr:clientData/>
  </xdr:twoCellAnchor>
  <xdr:twoCellAnchor>
    <xdr:from>
      <xdr:col>8</xdr:col>
      <xdr:colOff>419100</xdr:colOff>
      <xdr:row>8</xdr:row>
      <xdr:rowOff>57150</xdr:rowOff>
    </xdr:from>
    <xdr:to>
      <xdr:col>12</xdr:col>
      <xdr:colOff>800100</xdr:colOff>
      <xdr:row>36</xdr:row>
      <xdr:rowOff>0</xdr:rowOff>
    </xdr:to>
    <xdr:sp macro="" textlink="">
      <xdr:nvSpPr>
        <xdr:cNvPr id="9" name="TxtNonil10" hidden="1">
          <a:extLst>
            <a:ext uri="{FF2B5EF4-FFF2-40B4-BE49-F238E27FC236}">
              <a16:creationId xmlns:a16="http://schemas.microsoft.com/office/drawing/2014/main" id="{C03B3C19-1D42-4B17-BB77-9D97A6701E96}"/>
            </a:ext>
          </a:extLst>
        </xdr:cNvPr>
        <xdr:cNvSpPr txBox="1"/>
      </xdr:nvSpPr>
      <xdr:spPr>
        <a:xfrm>
          <a:off x="7400925" y="1733550"/>
          <a:ext cx="4752975" cy="5276850"/>
        </a:xfrm>
        <a:prstGeom prst="rect">
          <a:avLst/>
        </a:prstGeom>
        <a:ln/>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ES" sz="1100" b="1" i="0" u="sng">
              <a:solidFill>
                <a:schemeClr val="bg1"/>
              </a:solidFill>
              <a:effectLst/>
              <a:latin typeface="+mn-lt"/>
              <a:ea typeface="+mn-ea"/>
              <a:cs typeface="+mn-cs"/>
            </a:rPr>
            <a:t>Nonilfenol</a:t>
          </a:r>
          <a:r>
            <a:rPr lang="es-ES" sz="1100" b="1" i="0" u="sng" baseline="0">
              <a:solidFill>
                <a:schemeClr val="bg1"/>
              </a:solidFill>
              <a:effectLst/>
              <a:latin typeface="+mn-lt"/>
              <a:ea typeface="+mn-ea"/>
              <a:cs typeface="+mn-cs"/>
            </a:rPr>
            <a:t> Etoxilado 10 moles</a:t>
          </a:r>
          <a:endParaRPr lang="es-ES" sz="1100" b="1" i="0" u="sng">
            <a:solidFill>
              <a:schemeClr val="bg1"/>
            </a:solidFill>
            <a:effectLst/>
            <a:latin typeface="+mn-lt"/>
            <a:ea typeface="+mn-ea"/>
            <a:cs typeface="+mn-cs"/>
          </a:endParaRPr>
        </a:p>
        <a:p>
          <a:r>
            <a:rPr lang="es-CO" sz="1100" b="0" i="0">
              <a:solidFill>
                <a:schemeClr val="bg1"/>
              </a:solidFill>
              <a:effectLst/>
              <a:latin typeface="+mn-lt"/>
              <a:ea typeface="+mn-ea"/>
              <a:cs typeface="+mn-cs"/>
            </a:rPr>
            <a:t>Los </a:t>
          </a:r>
          <a:r>
            <a:rPr lang="es-CO" sz="1100" b="1" i="0">
              <a:solidFill>
                <a:schemeClr val="bg1"/>
              </a:solidFill>
              <a:effectLst/>
              <a:latin typeface="+mn-lt"/>
              <a:ea typeface="+mn-ea"/>
              <a:cs typeface="+mn-cs"/>
            </a:rPr>
            <a:t>nonilfenoles</a:t>
          </a:r>
          <a:r>
            <a:rPr lang="es-CO" sz="1100" b="0" i="0">
              <a:solidFill>
                <a:schemeClr val="bg1"/>
              </a:solidFill>
              <a:effectLst/>
              <a:latin typeface="+mn-lt"/>
              <a:ea typeface="+mn-ea"/>
              <a:cs typeface="+mn-cs"/>
            </a:rPr>
            <a:t> son una familia de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compuestos orgánicos</a:t>
          </a:r>
          <a:r>
            <a:rPr lang="es-CO" sz="1100" b="0" i="0">
              <a:solidFill>
                <a:schemeClr val="bg1"/>
              </a:solidFill>
              <a:effectLst/>
              <a:latin typeface="+mn-lt"/>
              <a:ea typeface="+mn-ea"/>
              <a:cs typeface="+mn-cs"/>
            </a:rPr>
            <a:t> relacionados con la familia de los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alquilfenoles</a:t>
          </a:r>
          <a:r>
            <a:rPr lang="es-CO" sz="1100" b="0" i="0">
              <a:solidFill>
                <a:schemeClr val="bg1"/>
              </a:solidFill>
              <a:effectLst/>
              <a:latin typeface="+mn-lt"/>
              <a:ea typeface="+mn-ea"/>
              <a:cs typeface="+mn-cs"/>
            </a:rPr>
            <a:t>, preparados químicos no halogenados manufacturados casi exclusivamente para producir etoxilatos de alquilfenol, un grupo de surfactantes no iónicos. Los etoxilatos de alquilfenol más utilizados son los etoxilatos de nonilfenol (NPE) y, en menor grado, el octilfenol. Una vez emitidos al medio ambiente, los etoxilatos de alquilfenol pueden degradarse de nuevo a alquilfenol, que es persistente, bioacumulable y tóxico para la vida acuática. Estas sustancias químicas también son conocidas como disruptores endocrinos ,compuestos  exógenos que, a bajas concentraciones, promueven cambios en una o más funciones del sistema endocrino y su estructura provocando efectos adversos sobre su propio organismo o descendencia. Esta serie de sustancias son ingredientes comunes en numerosos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detergentes</a:t>
          </a:r>
          <a:r>
            <a:rPr lang="es-CO" sz="1100" b="0" i="0">
              <a:solidFill>
                <a:schemeClr val="bg1"/>
              </a:solidFill>
              <a:effectLst/>
              <a:latin typeface="+mn-lt"/>
              <a:ea typeface="+mn-ea"/>
              <a:cs typeface="+mn-cs"/>
            </a:rPr>
            <a:t>, aunque la legislación europea​ los ha prohibido recientemente debido a su impacto sobre el medio ambiente y la salud humana. La característica química de los nonilfenoles es su estructura compuesta de un fenol. Estructuralmente los nonifenoles están constituidos por un fenol, parte polar, unido a una cadena alquílica de entre 9 y 12 átomos de carbono, parte apolar. Así, la capacidad de solubilizarse en agua estará determinada por el tamaño de la  cadena carbonada siendo mayor a medida que disminuye la longitud de dicha cadena así como el número de ramificaciones. Al mismo tiempo que disminuye su solubilidad en agua , aumenta en solventes orgánicos.</a:t>
          </a:r>
        </a:p>
        <a:p>
          <a:r>
            <a:rPr lang="es-CO" sz="1100" b="0" i="0">
              <a:solidFill>
                <a:schemeClr val="bg1"/>
              </a:solidFill>
              <a:effectLst/>
              <a:latin typeface="+mn-lt"/>
              <a:ea typeface="+mn-ea"/>
              <a:cs typeface="+mn-cs"/>
            </a:rPr>
            <a:t>Los nonilfenoles son usados principalmente en la fabricación de productos de limpieza como detergentes y, en menor medida, para otras aplicaciones como, por ejemplo, pesticidas, resinas, compuestos auxiliares en minería etc. También se usa en la producción de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etoxilatos de nonilfenol</a:t>
          </a:r>
          <a:r>
            <a:rPr lang="es-CO" sz="1100" b="0" i="0">
              <a:solidFill>
                <a:schemeClr val="bg1"/>
              </a:solidFill>
              <a:effectLst/>
              <a:latin typeface="+mn-lt"/>
              <a:ea typeface="+mn-ea"/>
              <a:cs typeface="+mn-cs"/>
            </a:rPr>
            <a:t> o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nonoxinoles</a:t>
          </a:r>
          <a:r>
            <a:rPr lang="es-CO" sz="1100" b="0" i="0">
              <a:solidFill>
                <a:schemeClr val="bg1"/>
              </a:solidFill>
              <a:effectLst/>
              <a:latin typeface="+mn-lt"/>
              <a:ea typeface="+mn-ea"/>
              <a:cs typeface="+mn-cs"/>
            </a:rPr>
            <a:t> que son frecuentemente utilizados como productos de limpieza de numerosos procedimientos industriales, para producción de </a:t>
          </a:r>
          <a:r>
            <a:rPr lang="es-CO"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pasta de papel</a:t>
          </a:r>
          <a:r>
            <a:rPr lang="es-CO" sz="1100" b="0" i="0">
              <a:solidFill>
                <a:schemeClr val="bg1"/>
              </a:solidFill>
              <a:effectLst/>
              <a:latin typeface="+mn-lt"/>
              <a:ea typeface="+mn-ea"/>
              <a:cs typeface="+mn-cs"/>
            </a:rPr>
            <a:t>, textiles naturales y sintéticos, cuero, aditivos de pinturas de látex y de determinados plaguicidas</a:t>
          </a:r>
          <a:endParaRPr lang="es-CO" sz="1100">
            <a:solidFill>
              <a:schemeClr val="bg1"/>
            </a:solidFill>
          </a:endParaRPr>
        </a:p>
      </xdr:txBody>
    </xdr:sp>
    <xdr:clientData/>
  </xdr:twoCellAnchor>
  <xdr:twoCellAnchor>
    <xdr:from>
      <xdr:col>8</xdr:col>
      <xdr:colOff>476250</xdr:colOff>
      <xdr:row>8</xdr:row>
      <xdr:rowOff>47624</xdr:rowOff>
    </xdr:from>
    <xdr:to>
      <xdr:col>12</xdr:col>
      <xdr:colOff>857250</xdr:colOff>
      <xdr:row>41</xdr:row>
      <xdr:rowOff>57150</xdr:rowOff>
    </xdr:to>
    <xdr:sp macro="" textlink="">
      <xdr:nvSpPr>
        <xdr:cNvPr id="11" name="TxtBicarbonato" hidden="1">
          <a:extLst>
            <a:ext uri="{FF2B5EF4-FFF2-40B4-BE49-F238E27FC236}">
              <a16:creationId xmlns:a16="http://schemas.microsoft.com/office/drawing/2014/main" id="{576A2D5B-F378-4AAF-8813-D1C9426BCC4E}"/>
            </a:ext>
          </a:extLst>
        </xdr:cNvPr>
        <xdr:cNvSpPr txBox="1"/>
      </xdr:nvSpPr>
      <xdr:spPr>
        <a:xfrm>
          <a:off x="7458075" y="1724024"/>
          <a:ext cx="4752975" cy="6296026"/>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ES" sz="1100" b="1" i="0" u="sng">
              <a:solidFill>
                <a:schemeClr val="dk1"/>
              </a:solidFill>
              <a:effectLst/>
              <a:latin typeface="+mn-lt"/>
              <a:ea typeface="+mn-ea"/>
              <a:cs typeface="+mn-cs"/>
            </a:rPr>
            <a:t>Bicarbonato de sodio</a:t>
          </a:r>
        </a:p>
        <a:p>
          <a:r>
            <a:rPr lang="es-CO" sz="1100" b="0" i="0">
              <a:solidFill>
                <a:schemeClr val="tx1"/>
              </a:solidFill>
              <a:effectLst/>
              <a:latin typeface="+mn-lt"/>
              <a:ea typeface="+mn-ea"/>
              <a:cs typeface="+mn-cs"/>
            </a:rPr>
            <a:t>El </a:t>
          </a:r>
          <a:r>
            <a:rPr lang="es-CO" sz="1100" b="1" i="0">
              <a:solidFill>
                <a:schemeClr val="tx1"/>
              </a:solidFill>
              <a:effectLst/>
              <a:latin typeface="+mn-lt"/>
              <a:ea typeface="+mn-ea"/>
              <a:cs typeface="+mn-cs"/>
            </a:rPr>
            <a:t>bicarbonato de sodio</a:t>
          </a:r>
          <a:r>
            <a:rPr lang="es-CO" sz="1100" b="0" i="0">
              <a:solidFill>
                <a:schemeClr val="tx1"/>
              </a:solidFill>
              <a:effectLst/>
              <a:latin typeface="+mn-lt"/>
              <a:ea typeface="+mn-ea"/>
              <a:cs typeface="+mn-cs"/>
            </a:rPr>
            <a:t> (tambiénllamado </a:t>
          </a:r>
          <a:r>
            <a:rPr lang="es-CO" sz="1100" b="1" i="0">
              <a:solidFill>
                <a:schemeClr val="tx1"/>
              </a:solidFill>
              <a:effectLst/>
              <a:latin typeface="+mn-lt"/>
              <a:ea typeface="+mn-ea"/>
              <a:cs typeface="+mn-cs"/>
            </a:rPr>
            <a:t>bicarbonatosódico</a:t>
          </a:r>
          <a:r>
            <a:rPr lang="es-CO" sz="1100" b="0" i="0">
              <a:solidFill>
                <a:schemeClr val="tx1"/>
              </a:solidFill>
              <a:effectLst/>
              <a:latin typeface="+mn-lt"/>
              <a:ea typeface="+mn-ea"/>
              <a:cs typeface="+mn-cs"/>
            </a:rPr>
            <a:t>, </a:t>
          </a:r>
          <a:r>
            <a:rPr lang="es-CO" sz="1100" b="1" i="0">
              <a:solidFill>
                <a:schemeClr val="tx1"/>
              </a:solidFill>
              <a:effectLst/>
              <a:latin typeface="+mn-lt"/>
              <a:ea typeface="+mn-ea"/>
              <a:cs typeface="+mn-cs"/>
            </a:rPr>
            <a:t>hidrogenocarbonato de sodio</a:t>
          </a:r>
          <a:r>
            <a:rPr lang="es-CO" sz="1100" b="0" i="0">
              <a:solidFill>
                <a:schemeClr val="tx1"/>
              </a:solidFill>
              <a:effectLst/>
              <a:latin typeface="+mn-lt"/>
              <a:ea typeface="+mn-ea"/>
              <a:cs typeface="+mn-cs"/>
            </a:rPr>
            <a:t>, </a:t>
          </a:r>
          <a:r>
            <a:rPr lang="es-CO" sz="1100" b="1" i="0">
              <a:solidFill>
                <a:schemeClr val="tx1"/>
              </a:solidFill>
              <a:effectLst/>
              <a:latin typeface="+mn-lt"/>
              <a:ea typeface="+mn-ea"/>
              <a:cs typeface="+mn-cs"/>
            </a:rPr>
            <a:t>carbonato ácido de sodio</a:t>
          </a:r>
          <a:r>
            <a:rPr lang="es-CO" sz="1100" b="0" i="0">
              <a:solidFill>
                <a:schemeClr val="tx1"/>
              </a:solidFill>
              <a:effectLst/>
              <a:latin typeface="+mn-lt"/>
              <a:ea typeface="+mn-ea"/>
              <a:cs typeface="+mn-cs"/>
            </a:rPr>
            <a:t> o </a:t>
          </a:r>
          <a:r>
            <a:rPr lang="es-CO" sz="1100" b="1" i="0">
              <a:solidFill>
                <a:schemeClr val="tx1"/>
              </a:solidFill>
              <a:effectLst/>
              <a:latin typeface="+mn-lt"/>
              <a:ea typeface="+mn-ea"/>
              <a:cs typeface="+mn-cs"/>
            </a:rPr>
            <a:t>bicarbonato de soda</a:t>
          </a:r>
          <a:r>
            <a:rPr lang="es-CO" sz="1100" b="0" i="0">
              <a:solidFill>
                <a:schemeClr val="tx1"/>
              </a:solidFill>
              <a:effectLst/>
              <a:latin typeface="+mn-lt"/>
              <a:ea typeface="+mn-ea"/>
              <a:cs typeface="+mn-cs"/>
            </a:rPr>
            <a:t>) es un compuesto sólido cristalino de color blanco soluble en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agua</a:t>
          </a:r>
          <a:r>
            <a:rPr lang="es-CO" sz="1100" b="0" i="0">
              <a:solidFill>
                <a:schemeClr val="tx1"/>
              </a:solidFill>
              <a:effectLst/>
              <a:latin typeface="+mn-lt"/>
              <a:ea typeface="+mn-ea"/>
              <a:cs typeface="+mn-cs"/>
            </a:rPr>
            <a:t>, con un ligero sabor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alcalino</a:t>
          </a:r>
          <a:r>
            <a:rPr lang="es-CO" sz="1100" b="0" i="0">
              <a:solidFill>
                <a:schemeClr val="tx1"/>
              </a:solidFill>
              <a:effectLst/>
              <a:latin typeface="+mn-lt"/>
              <a:ea typeface="+mn-ea"/>
              <a:cs typeface="+mn-cs"/>
            </a:rPr>
            <a:t> parecido al del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carbonato de sodio</a:t>
          </a:r>
          <a:r>
            <a:rPr lang="es-CO" sz="1100" b="0" i="0">
              <a:solidFill>
                <a:schemeClr val="tx1"/>
              </a:solidFill>
              <a:effectLst/>
              <a:latin typeface="+mn-lt"/>
              <a:ea typeface="+mn-ea"/>
              <a:cs typeface="+mn-cs"/>
            </a:rPr>
            <a:t> (aunque menos fuerte y más salado que este último), de fórmula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NaHCO</a:t>
          </a:r>
          <a:r>
            <a:rPr lang="es-CO" sz="1100" b="0" i="0" u="none" strike="noStrike" baseline="-25000">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3</a:t>
          </a:r>
          <a:r>
            <a:rPr lang="es-CO" sz="1100" b="0" i="0">
              <a:solidFill>
                <a:schemeClr val="tx1"/>
              </a:solidFill>
              <a:effectLst/>
              <a:latin typeface="+mn-lt"/>
              <a:ea typeface="+mn-ea"/>
              <a:cs typeface="+mn-cs"/>
            </a:rPr>
            <a:t>. Se puede encontrar como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mineral</a:t>
          </a:r>
          <a:r>
            <a:rPr lang="es-CO" sz="1100" b="0" i="0">
              <a:solidFill>
                <a:schemeClr val="tx1"/>
              </a:solidFill>
              <a:effectLst/>
              <a:latin typeface="+mn-lt"/>
              <a:ea typeface="+mn-ea"/>
              <a:cs typeface="+mn-cs"/>
            </a:rPr>
            <a:t> en la naturaleza o se puede producir artificialmente.</a:t>
          </a:r>
          <a:r>
            <a:rPr lang="es-CO" sz="1100" b="0" i="0" u="none" strike="noStrike" baseline="30000">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4</a:t>
          </a:r>
          <a:r>
            <a:rPr lang="es-CO" sz="1100" b="0" i="0">
              <a:solidFill>
                <a:schemeClr val="tx1"/>
              </a:solidFill>
              <a:effectLst/>
              <a:latin typeface="+mn-lt"/>
              <a:ea typeface="+mn-ea"/>
              <a:cs typeface="+mn-cs"/>
            </a:rPr>
            <a:t>​</a:t>
          </a:r>
        </a:p>
        <a:p>
          <a:r>
            <a:rPr lang="es-CO" sz="1100" b="0" i="0">
              <a:solidFill>
                <a:schemeClr val="tx1"/>
              </a:solidFill>
              <a:effectLst/>
              <a:latin typeface="+mn-lt"/>
              <a:ea typeface="+mn-ea"/>
              <a:cs typeface="+mn-cs"/>
            </a:rPr>
            <a:t>Cuando se expone a un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a:t>
          </a:r>
          <a:r>
            <a:rPr lang="es-CO" sz="1100" b="0" i="0">
              <a:solidFill>
                <a:schemeClr val="tx1"/>
              </a:solidFill>
              <a:effectLst/>
              <a:latin typeface="+mn-lt"/>
              <a:ea typeface="+mn-ea"/>
              <a:cs typeface="+mn-cs"/>
            </a:rPr>
            <a:t> moderadamente fuerte se descompone en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dióxido de carbono</a:t>
          </a:r>
          <a:r>
            <a:rPr lang="es-CO" sz="1100" b="0" i="0">
              <a:solidFill>
                <a:schemeClr val="tx1"/>
              </a:solidFill>
              <a:effectLst/>
              <a:latin typeface="+mn-lt"/>
              <a:ea typeface="+mn-ea"/>
              <a:cs typeface="+mn-cs"/>
            </a:rPr>
            <a:t> y agua produciendo una característica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efervescencia</a:t>
          </a:r>
          <a:r>
            <a:rPr lang="es-CO" sz="1100" b="0" i="0">
              <a:solidFill>
                <a:schemeClr val="tx1"/>
              </a:solidFill>
              <a:effectLst/>
              <a:latin typeface="+mn-lt"/>
              <a:ea typeface="+mn-ea"/>
              <a:cs typeface="+mn-cs"/>
            </a:rPr>
            <a:t>.</a:t>
          </a:r>
        </a:p>
        <a:p>
          <a:r>
            <a:rPr lang="es-CO" sz="1100" b="0" i="0">
              <a:solidFill>
                <a:schemeClr val="tx1"/>
              </a:solidFill>
              <a:effectLst/>
              <a:latin typeface="+mn-lt"/>
              <a:ea typeface="+mn-ea"/>
              <a:cs typeface="+mn-cs"/>
            </a:rPr>
            <a:t>Aplicaciones[</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editar</a:t>
          </a:r>
          <a:r>
            <a:rPr lang="es-CO" sz="1100" b="0" i="0">
              <a:solidFill>
                <a:schemeClr val="tx1"/>
              </a:solidFill>
              <a:effectLst/>
              <a:latin typeface="+mn-lt"/>
              <a:ea typeface="+mn-ea"/>
              <a:cs typeface="+mn-cs"/>
            </a:rPr>
            <a:t>]</a:t>
          </a:r>
        </a:p>
        <a:p>
          <a:r>
            <a:rPr lang="es-CO" sz="1100" b="0" i="0">
              <a:solidFill>
                <a:schemeClr val="tx1"/>
              </a:solidFill>
              <a:effectLst/>
              <a:latin typeface="+mn-lt"/>
              <a:ea typeface="+mn-ea"/>
              <a:cs typeface="+mn-cs"/>
            </a:rPr>
            <a:t>El bicarbonato de sodio se usa principalmente en alimentación, en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repostería</a:t>
          </a:r>
          <a:r>
            <a:rPr lang="es-CO" sz="1100" b="0" i="0">
              <a:solidFill>
                <a:schemeClr val="tx1"/>
              </a:solidFill>
              <a:effectLst/>
              <a:latin typeface="+mn-lt"/>
              <a:ea typeface="+mn-ea"/>
              <a:cs typeface="+mn-cs"/>
            </a:rPr>
            <a:t>, donde reacciona con otros componentes para liberar CO</a:t>
          </a:r>
          <a:r>
            <a:rPr lang="es-CO" sz="1100" b="0" i="0" baseline="-25000">
              <a:solidFill>
                <a:schemeClr val="tx1"/>
              </a:solidFill>
              <a:effectLst/>
              <a:latin typeface="+mn-lt"/>
              <a:ea typeface="+mn-ea"/>
              <a:cs typeface="+mn-cs"/>
            </a:rPr>
            <a:t>2</a:t>
          </a:r>
          <a:r>
            <a:rPr lang="es-CO" sz="1100" b="0" i="0">
              <a:solidFill>
                <a:schemeClr val="tx1"/>
              </a:solidFill>
              <a:effectLst/>
              <a:latin typeface="+mn-lt"/>
              <a:ea typeface="+mn-ea"/>
              <a:cs typeface="+mn-cs"/>
            </a:rPr>
            <a:t>, que ayuda a la masa a elevarse, dándole volumen y sabor. Los compuestos ácidos que inducen esta reacción incluyen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bitartrato de potasio</a:t>
          </a:r>
          <a:r>
            <a:rPr lang="es-CO" sz="1100" b="0" i="0">
              <a:solidFill>
                <a:schemeClr val="tx1"/>
              </a:solidFill>
              <a:effectLst/>
              <a:latin typeface="+mn-lt"/>
              <a:ea typeface="+mn-ea"/>
              <a:cs typeface="+mn-cs"/>
            </a:rPr>
            <a:t> (también conocido como </a:t>
          </a:r>
          <a:r>
            <a:rPr lang="es-CO" sz="1100" b="0" i="1">
              <a:solidFill>
                <a:schemeClr val="tx1"/>
              </a:solidFill>
              <a:effectLst/>
              <a:latin typeface="+mn-lt"/>
              <a:ea typeface="+mn-ea"/>
              <a:cs typeface="+mn-cs"/>
            </a:rPr>
            <a:t>crémor tártaro</a:t>
          </a:r>
          <a:r>
            <a:rPr lang="es-CO" sz="1100" b="0" i="0">
              <a:solidFill>
                <a:schemeClr val="tx1"/>
              </a:solidFill>
              <a:effectLst/>
              <a:latin typeface="+mn-lt"/>
              <a:ea typeface="+mn-ea"/>
              <a:cs typeface="+mn-cs"/>
            </a:rPr>
            <a:t>), zumo de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limón</a:t>
          </a:r>
          <a:r>
            <a:rPr lang="es-CO" sz="1100" b="0" i="0">
              <a:solidFill>
                <a:schemeClr val="tx1"/>
              </a:solidFill>
              <a:effectLst/>
              <a:latin typeface="+mn-lt"/>
              <a:ea typeface="+mn-ea"/>
              <a:cs typeface="+mn-cs"/>
            </a:rPr>
            <a:t> (ácido cítrico-citratos),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yogur</a:t>
          </a:r>
          <a:r>
            <a:rPr lang="es-CO" sz="1100" b="0" i="0">
              <a:solidFill>
                <a:schemeClr val="tx1"/>
              </a:solidFill>
              <a:effectLst/>
              <a:latin typeface="+mn-lt"/>
              <a:ea typeface="+mn-ea"/>
              <a:cs typeface="+mn-cs"/>
            </a:rPr>
            <a:t> (ácido láctico-lactatos) y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ácido acético</a:t>
          </a:r>
          <a:r>
            <a:rPr lang="es-CO" sz="1100" b="0" i="0">
              <a:solidFill>
                <a:schemeClr val="tx1"/>
              </a:solidFill>
              <a:effectLst/>
              <a:latin typeface="+mn-lt"/>
              <a:ea typeface="+mn-ea"/>
              <a:cs typeface="+mn-cs"/>
            </a:rPr>
            <a:t> (vinagre).</a:t>
          </a:r>
        </a:p>
        <a:p>
          <a:br>
            <a:rPr lang="es-CO" sz="1100" b="0" i="0">
              <a:solidFill>
                <a:schemeClr val="tx1"/>
              </a:solidFill>
              <a:effectLst/>
              <a:latin typeface="+mn-lt"/>
              <a:ea typeface="+mn-ea"/>
              <a:cs typeface="+mn-cs"/>
            </a:rPr>
          </a:br>
          <a:r>
            <a:rPr lang="es-CO" sz="1100" b="0" i="0">
              <a:solidFill>
                <a:schemeClr val="tx1"/>
              </a:solidFill>
              <a:effectLst/>
              <a:latin typeface="+mn-lt"/>
              <a:ea typeface="+mn-ea"/>
              <a:cs typeface="+mn-cs"/>
            </a:rPr>
            <a:t>En el ámbito médico, es usado en el tratamiento de hiperacidez gástrica,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acidosis metabólica</a:t>
          </a:r>
          <a:r>
            <a:rPr lang="es-CO" sz="1100" b="0" i="0">
              <a:solidFill>
                <a:schemeClr val="tx1"/>
              </a:solidFill>
              <a:effectLst/>
              <a:latin typeface="+mn-lt"/>
              <a:ea typeface="+mn-ea"/>
              <a:cs typeface="+mn-cs"/>
            </a:rPr>
            <a:t>, y como alcalinizante urinario. También es posible usarlo en caso de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quemaduras</a:t>
          </a:r>
          <a:r>
            <a:rPr lang="es-CO" sz="1100" b="0" i="0">
              <a:solidFill>
                <a:schemeClr val="tx1"/>
              </a:solidFill>
              <a:effectLst/>
              <a:latin typeface="+mn-lt"/>
              <a:ea typeface="+mn-ea"/>
              <a:cs typeface="+mn-cs"/>
            </a:rPr>
            <a:t> por ácidos, ya que los neutraliza por su carácter alcalino.</a:t>
          </a:r>
        </a:p>
        <a:p>
          <a:r>
            <a:rPr lang="es-CO" sz="1100" b="1" i="0">
              <a:solidFill>
                <a:schemeClr val="tx1"/>
              </a:solidFill>
              <a:effectLst/>
              <a:latin typeface="+mn-lt"/>
              <a:ea typeface="+mn-ea"/>
              <a:cs typeface="+mn-cs"/>
            </a:rPr>
            <a:t>Uso medicinal, doméstico y cosmético</a:t>
          </a:r>
          <a:r>
            <a:rPr lang="es-CO" sz="1100" b="0" i="0">
              <a:solidFill>
                <a:schemeClr val="tx1"/>
              </a:solidFill>
              <a:effectLst/>
              <a:latin typeface="+mn-lt"/>
              <a:ea typeface="+mn-ea"/>
              <a:cs typeface="+mn-cs"/>
            </a:rPr>
            <a:t>[</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editar</a:t>
          </a:r>
          <a:r>
            <a:rPr lang="es-CO" sz="1100" b="0" i="0">
              <a:solidFill>
                <a:schemeClr val="tx1"/>
              </a:solidFill>
              <a:effectLst/>
              <a:latin typeface="+mn-lt"/>
              <a:ea typeface="+mn-ea"/>
              <a:cs typeface="+mn-cs"/>
            </a:rPr>
            <a:t>]</a:t>
          </a:r>
          <a:endParaRPr lang="es-CO" sz="1100" b="1" i="0">
            <a:solidFill>
              <a:schemeClr val="tx1"/>
            </a:solidFill>
            <a:effectLst/>
            <a:latin typeface="+mn-lt"/>
            <a:ea typeface="+mn-ea"/>
            <a:cs typeface="+mn-cs"/>
          </a:endParaRPr>
        </a:p>
        <a:p>
          <a:r>
            <a:rPr lang="es-CO" sz="1100" b="0" i="0">
              <a:solidFill>
                <a:schemeClr val="tx1"/>
              </a:solidFill>
              <a:effectLst/>
              <a:latin typeface="+mn-lt"/>
              <a:ea typeface="+mn-ea"/>
              <a:cs typeface="+mn-cs"/>
            </a:rPr>
            <a:t>El bicarbonato de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sodio</a:t>
          </a:r>
          <a:r>
            <a:rPr lang="es-CO" sz="1100" b="0" i="0">
              <a:solidFill>
                <a:schemeClr val="tx1"/>
              </a:solidFill>
              <a:effectLst/>
              <a:latin typeface="+mn-lt"/>
              <a:ea typeface="+mn-ea"/>
              <a:cs typeface="+mn-cs"/>
            </a:rPr>
            <a:t> es un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antiácido</a:t>
          </a:r>
          <a:r>
            <a:rPr lang="es-CO" sz="1100" b="0" i="0">
              <a:solidFill>
                <a:schemeClr val="tx1"/>
              </a:solidFill>
              <a:effectLst/>
              <a:latin typeface="+mn-lt"/>
              <a:ea typeface="+mn-ea"/>
              <a:cs typeface="+mn-cs"/>
            </a:rPr>
            <a:t> usado para aliviar 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pirosis</a:t>
          </a:r>
          <a:r>
            <a:rPr lang="es-CO" sz="1100" b="0" i="0">
              <a:solidFill>
                <a:schemeClr val="tx1"/>
              </a:solidFill>
              <a:effectLst/>
              <a:latin typeface="+mn-lt"/>
              <a:ea typeface="+mn-ea"/>
              <a:cs typeface="+mn-cs"/>
            </a:rPr>
            <a:t> (acidez estomacal) y la indigestión ácida.</a:t>
          </a:r>
          <a:r>
            <a:rPr lang="es-CO" sz="1100" b="0" i="0" u="none" strike="noStrike" baseline="30000">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5</a:t>
          </a:r>
          <a:r>
            <a:rPr lang="es-CO" sz="1100" b="0" i="0">
              <a:solidFill>
                <a:schemeClr val="tx1"/>
              </a:solidFill>
              <a:effectLst/>
              <a:latin typeface="+mn-lt"/>
              <a:ea typeface="+mn-ea"/>
              <a:cs typeface="+mn-cs"/>
            </a:rPr>
            <a:t>​</a:t>
          </a:r>
        </a:p>
        <a:p>
          <a:r>
            <a:rPr lang="es-CO" sz="1100" b="0" i="0">
              <a:solidFill>
                <a:schemeClr val="tx1"/>
              </a:solidFill>
              <a:effectLst/>
              <a:latin typeface="+mn-lt"/>
              <a:ea typeface="+mn-ea"/>
              <a:cs typeface="+mn-cs"/>
            </a:rPr>
            <a:t>El bicarbonato de sodio se utiliza en el </a:t>
          </a:r>
          <a:r>
            <a:rPr lang="es-CO" sz="1100" b="0" i="1"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coqueo</a:t>
          </a:r>
          <a:r>
            <a:rPr lang="es-CO" sz="1100" b="0" i="0">
              <a:solidFill>
                <a:schemeClr val="tx1"/>
              </a:solidFill>
              <a:effectLst/>
              <a:latin typeface="+mn-lt"/>
              <a:ea typeface="+mn-ea"/>
              <a:cs typeface="+mn-cs"/>
            </a:rPr>
            <a:t> como un agente alcalinizante que actúa en combinación con 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saliva</a:t>
          </a:r>
          <a:r>
            <a:rPr lang="es-CO" sz="1100" b="0" i="0">
              <a:solidFill>
                <a:schemeClr val="tx1"/>
              </a:solidFill>
              <a:effectLst/>
              <a:latin typeface="+mn-lt"/>
              <a:ea typeface="+mn-ea"/>
              <a:cs typeface="+mn-cs"/>
            </a:rPr>
            <a:t>. La extracción de los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metabolitos</a:t>
          </a:r>
          <a:r>
            <a:rPr lang="es-CO" sz="1100" b="0" i="0">
              <a:solidFill>
                <a:schemeClr val="tx1"/>
              </a:solidFill>
              <a:effectLst/>
              <a:latin typeface="+mn-lt"/>
              <a:ea typeface="+mn-ea"/>
              <a:cs typeface="+mn-cs"/>
            </a:rPr>
            <a:t> de la hoja de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coca</a:t>
          </a:r>
          <a:r>
            <a:rPr lang="es-CO" sz="1100" b="0" i="0">
              <a:solidFill>
                <a:schemeClr val="tx1"/>
              </a:solidFill>
              <a:effectLst/>
              <a:latin typeface="+mn-lt"/>
              <a:ea typeface="+mn-ea"/>
              <a:cs typeface="+mn-cs"/>
            </a:rPr>
            <a:t> se suaviza y de esa manera el coqueo se hace un proceso placentero y duradero en contraposición si no se usara el bicarbonato de sodio. El bicarbonato de sodio es a la coca lo que el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azúcar</a:t>
          </a:r>
          <a:r>
            <a:rPr lang="es-CO" sz="1100" b="0" i="0">
              <a:solidFill>
                <a:schemeClr val="tx1"/>
              </a:solidFill>
              <a:effectLst/>
              <a:latin typeface="+mn-lt"/>
              <a:ea typeface="+mn-ea"/>
              <a:cs typeface="+mn-cs"/>
            </a:rPr>
            <a:t> al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café</a:t>
          </a:r>
          <a:r>
            <a:rPr lang="es-CO" sz="1100" b="0" i="0">
              <a:solidFill>
                <a:schemeClr val="tx1"/>
              </a:solidFill>
              <a:effectLst/>
              <a:latin typeface="+mn-lt"/>
              <a:ea typeface="+mn-ea"/>
              <a:cs typeface="+mn-cs"/>
            </a:rPr>
            <a:t>.</a:t>
          </a:r>
        </a:p>
        <a:p>
          <a:r>
            <a:rPr lang="es-CO" sz="1100" b="0" i="0">
              <a:solidFill>
                <a:schemeClr val="tx1"/>
              </a:solidFill>
              <a:effectLst/>
              <a:latin typeface="+mn-lt"/>
              <a:ea typeface="+mn-ea"/>
              <a:cs typeface="+mn-cs"/>
            </a:rPr>
            <a:t>Para la limpieza doméstica se usa por su poder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abrasivo</a:t>
          </a:r>
          <a:r>
            <a:rPr lang="es-CO" sz="1100" b="0" i="0">
              <a:solidFill>
                <a:schemeClr val="tx1"/>
              </a:solidFill>
              <a:effectLst/>
              <a:latin typeface="+mn-lt"/>
              <a:ea typeface="+mn-ea"/>
              <a:cs typeface="+mn-cs"/>
            </a:rPr>
            <a:t> y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desodorizante</a:t>
          </a:r>
          <a:r>
            <a:rPr lang="es-CO" sz="1100" b="0" i="0">
              <a:solidFill>
                <a:schemeClr val="tx1"/>
              </a:solidFill>
              <a:effectLst/>
              <a:latin typeface="+mn-lt"/>
              <a:ea typeface="+mn-ea"/>
              <a:cs typeface="+mn-cs"/>
            </a:rPr>
            <a:t> (por ejemplo, para quitar el olor "a nuevo" de las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neveras</a:t>
          </a:r>
          <a:r>
            <a:rPr lang="es-CO" sz="1100" b="0" i="0">
              <a:solidFill>
                <a:schemeClr val="tx1"/>
              </a:solidFill>
              <a:effectLst/>
              <a:latin typeface="+mn-lt"/>
              <a:ea typeface="+mn-ea"/>
              <a:cs typeface="+mn-cs"/>
            </a:rPr>
            <a:t>). Frotando con un paño y bicarbonato se limpia también 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plata</a:t>
          </a:r>
          <a:r>
            <a:rPr lang="es-CO" sz="1100" b="0" i="0">
              <a:solidFill>
                <a:schemeClr val="tx1"/>
              </a:solidFill>
              <a:effectLst/>
              <a:latin typeface="+mn-lt"/>
              <a:ea typeface="+mn-ea"/>
              <a:cs typeface="+mn-cs"/>
            </a:rPr>
            <a:t>.</a:t>
          </a:r>
        </a:p>
        <a:p>
          <a:r>
            <a:rPr lang="es-CO" sz="1100" b="0" i="0">
              <a:solidFill>
                <a:schemeClr val="tx1"/>
              </a:solidFill>
              <a:effectLst/>
              <a:latin typeface="+mn-lt"/>
              <a:ea typeface="+mn-ea"/>
              <a:cs typeface="+mn-cs"/>
            </a:rPr>
            <a:t>Es ampliamente usado en cosmética natural, tanto como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desodorante</a:t>
          </a:r>
          <a:r>
            <a:rPr lang="es-CO" sz="1100" b="0" i="0">
              <a:solidFill>
                <a:schemeClr val="tx1"/>
              </a:solidFill>
              <a:effectLst/>
              <a:latin typeface="+mn-lt"/>
              <a:ea typeface="+mn-ea"/>
              <a:cs typeface="+mn-cs"/>
            </a:rPr>
            <a:t> (se frota en la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axila</a:t>
          </a:r>
          <a:r>
            <a:rPr lang="es-CO" sz="1100" b="0" i="0">
              <a:solidFill>
                <a:schemeClr val="tx1"/>
              </a:solidFill>
              <a:effectLst/>
              <a:latin typeface="+mn-lt"/>
              <a:ea typeface="+mn-ea"/>
              <a:cs typeface="+mn-cs"/>
            </a:rPr>
            <a:t> húmeda) como sustituto del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champú</a:t>
          </a:r>
          <a:r>
            <a:rPr lang="es-CO" sz="1100" b="0" i="0">
              <a:solidFill>
                <a:schemeClr val="tx1"/>
              </a:solidFill>
              <a:effectLst/>
              <a:latin typeface="+mn-lt"/>
              <a:ea typeface="+mn-ea"/>
              <a:cs typeface="+mn-cs"/>
            </a:rPr>
            <a:t>. Es también desodorante de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pies</a:t>
          </a:r>
          <a:r>
            <a:rPr lang="es-CO" sz="1100" b="0" i="0">
              <a:solidFill>
                <a:schemeClr val="tx1"/>
              </a:solidFill>
              <a:effectLst/>
              <a:latin typeface="+mn-lt"/>
              <a:ea typeface="+mn-ea"/>
              <a:cs typeface="+mn-cs"/>
            </a:rPr>
            <a:t> —en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China</a:t>
          </a:r>
          <a:r>
            <a:rPr lang="es-CO" sz="1100" b="0" i="0">
              <a:solidFill>
                <a:schemeClr val="tx1"/>
              </a:solidFill>
              <a:effectLst/>
              <a:latin typeface="+mn-lt"/>
              <a:ea typeface="+mn-ea"/>
              <a:cs typeface="+mn-cs"/>
            </a:rPr>
            <a:t> se usa para lavarse los pies—. Se usa además como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blanqueador dental</a:t>
          </a:r>
          <a:r>
            <a:rPr lang="es-CO" sz="1100" b="0" i="0">
              <a:solidFill>
                <a:schemeClr val="tx1"/>
              </a:solidFill>
              <a:effectLst/>
              <a:latin typeface="+mn-lt"/>
              <a:ea typeface="+mn-ea"/>
              <a:cs typeface="+mn-cs"/>
            </a:rPr>
            <a:t> ya que pule la superficie del </a:t>
          </a:r>
          <a:r>
            <a:rPr lang="es-CO" sz="1100" b="0" i="0" u="none" strike="noStrike">
              <a:solidFill>
                <a:schemeClr val="tx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esmalte</a:t>
          </a:r>
          <a:r>
            <a:rPr lang="es-CO" sz="1100" b="0" i="0">
              <a:solidFill>
                <a:schemeClr val="tx1"/>
              </a:solidFill>
              <a:effectLst/>
              <a:latin typeface="+mn-lt"/>
              <a:ea typeface="+mn-ea"/>
              <a:cs typeface="+mn-cs"/>
            </a:rPr>
            <a:t>. En efecto, el bicarbonato ayuda a neutralizar cualquier tipo de malos olores.</a:t>
          </a:r>
        </a:p>
        <a:p>
          <a:endParaRPr lang="es-CO" sz="1100"/>
        </a:p>
      </xdr:txBody>
    </xdr:sp>
    <xdr:clientData/>
  </xdr:twoCellAnchor>
  <xdr:twoCellAnchor>
    <xdr:from>
      <xdr:col>12</xdr:col>
      <xdr:colOff>123825</xdr:colOff>
      <xdr:row>6</xdr:row>
      <xdr:rowOff>95250</xdr:rowOff>
    </xdr:from>
    <xdr:to>
      <xdr:col>12</xdr:col>
      <xdr:colOff>800100</xdr:colOff>
      <xdr:row>7</xdr:row>
      <xdr:rowOff>238125</xdr:rowOff>
    </xdr:to>
    <xdr:sp macro="[0]!DescripMateriaPrima" textlink="">
      <xdr:nvSpPr>
        <xdr:cNvPr id="12" name="Rectángulo 11">
          <a:extLst>
            <a:ext uri="{FF2B5EF4-FFF2-40B4-BE49-F238E27FC236}">
              <a16:creationId xmlns:a16="http://schemas.microsoft.com/office/drawing/2014/main" id="{F3183468-D331-4A28-9A10-EF97D9FB0846}"/>
            </a:ext>
          </a:extLst>
        </xdr:cNvPr>
        <xdr:cNvSpPr/>
      </xdr:nvSpPr>
      <xdr:spPr>
        <a:xfrm>
          <a:off x="11830050" y="1238250"/>
          <a:ext cx="676275" cy="381000"/>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l"/>
          <a:r>
            <a:rPr lang="es-CO" sz="1100" b="1"/>
            <a:t>BUSCAR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396875</xdr:colOff>
      <xdr:row>159</xdr:row>
      <xdr:rowOff>102054</xdr:rowOff>
    </xdr:from>
    <xdr:to>
      <xdr:col>13</xdr:col>
      <xdr:colOff>56696</xdr:colOff>
      <xdr:row>182</xdr:row>
      <xdr:rowOff>90714</xdr:rowOff>
    </xdr:to>
    <xdr:sp macro="" textlink="">
      <xdr:nvSpPr>
        <xdr:cNvPr id="3" name="Rectángulo: esquinas redondeadas 2">
          <a:extLst>
            <a:ext uri="{FF2B5EF4-FFF2-40B4-BE49-F238E27FC236}">
              <a16:creationId xmlns:a16="http://schemas.microsoft.com/office/drawing/2014/main" id="{6546EB6E-A89B-4110-A918-A44F2FB935E4}"/>
            </a:ext>
          </a:extLst>
        </xdr:cNvPr>
        <xdr:cNvSpPr/>
      </xdr:nvSpPr>
      <xdr:spPr>
        <a:xfrm>
          <a:off x="2676071" y="30752143"/>
          <a:ext cx="7257143" cy="4422321"/>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s-CO" sz="8000" b="1">
              <a:solidFill>
                <a:schemeClr val="bg1"/>
              </a:solidFill>
              <a:latin typeface="Arial Black" panose="020B0A04020102020204" pitchFamily="34" charset="0"/>
            </a:rPr>
            <a:t>FORMULA OCULTA</a:t>
          </a:r>
        </a:p>
      </xdr:txBody>
    </xdr:sp>
    <xdr:clientData/>
  </xdr:twoCellAnchor>
  <xdr:twoCellAnchor editAs="oneCell">
    <xdr:from>
      <xdr:col>15</xdr:col>
      <xdr:colOff>200025</xdr:colOff>
      <xdr:row>3</xdr:row>
      <xdr:rowOff>57150</xdr:rowOff>
    </xdr:from>
    <xdr:to>
      <xdr:col>25</xdr:col>
      <xdr:colOff>247650</xdr:colOff>
      <xdr:row>34</xdr:row>
      <xdr:rowOff>0</xdr:rowOff>
    </xdr:to>
    <xdr:sp macro="" textlink="">
      <xdr:nvSpPr>
        <xdr:cNvPr id="55591" name="AutoShape 295">
          <a:extLst>
            <a:ext uri="{FF2B5EF4-FFF2-40B4-BE49-F238E27FC236}">
              <a16:creationId xmlns:a16="http://schemas.microsoft.com/office/drawing/2014/main" id="{7498D54D-A238-4BC4-864E-1471B0BEBEC9}"/>
            </a:ext>
          </a:extLst>
        </xdr:cNvPr>
        <xdr:cNvSpPr>
          <a:spLocks noChangeAspect="1" noChangeArrowheads="1"/>
        </xdr:cNvSpPr>
      </xdr:nvSpPr>
      <xdr:spPr bwMode="auto">
        <a:xfrm>
          <a:off x="11630025" y="628650"/>
          <a:ext cx="7667625" cy="58483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361950</xdr:colOff>
      <xdr:row>0</xdr:row>
      <xdr:rowOff>142875</xdr:rowOff>
    </xdr:from>
    <xdr:to>
      <xdr:col>11</xdr:col>
      <xdr:colOff>400050</xdr:colOff>
      <xdr:row>31</xdr:row>
      <xdr:rowOff>76200</xdr:rowOff>
    </xdr:to>
    <xdr:sp macro="" textlink="">
      <xdr:nvSpPr>
        <xdr:cNvPr id="55946" name="AutoShape 650">
          <a:extLst>
            <a:ext uri="{FF2B5EF4-FFF2-40B4-BE49-F238E27FC236}">
              <a16:creationId xmlns:a16="http://schemas.microsoft.com/office/drawing/2014/main" id="{83F2D56A-07A1-428E-9457-72A88D5CE5C8}"/>
            </a:ext>
          </a:extLst>
        </xdr:cNvPr>
        <xdr:cNvSpPr>
          <a:spLocks noChangeAspect="1" noChangeArrowheads="1"/>
        </xdr:cNvSpPr>
      </xdr:nvSpPr>
      <xdr:spPr bwMode="auto">
        <a:xfrm>
          <a:off x="1123950" y="142875"/>
          <a:ext cx="7658100" cy="5838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26762</xdr:colOff>
          <xdr:row>1</xdr:row>
          <xdr:rowOff>113737</xdr:rowOff>
        </xdr:from>
        <xdr:to>
          <xdr:col>10</xdr:col>
          <xdr:colOff>737055</xdr:colOff>
          <xdr:row>29</xdr:row>
          <xdr:rowOff>64861</xdr:rowOff>
        </xdr:to>
        <xdr:pic>
          <xdr:nvPicPr>
            <xdr:cNvPr id="297" name="Imagen 296" hidden="1">
              <a:extLst>
                <a:ext uri="{FF2B5EF4-FFF2-40B4-BE49-F238E27FC236}">
                  <a16:creationId xmlns:a16="http://schemas.microsoft.com/office/drawing/2014/main" id="{E2B7C755-9C3B-4AE1-A2E8-7E2ABAB0C4CB}"/>
                </a:ext>
              </a:extLst>
            </xdr:cNvPr>
            <xdr:cNvPicPr>
              <a:picLocks noChangeAspect="1" noChangeArrowheads="1"/>
              <a:extLst>
                <a:ext uri="{84589F7E-364E-4C9E-8A38-B11213B215E9}">
                  <a14:cameraTool cellRange="Formulas!$A$10:$H$31" spid="_x0000_s95119"/>
                </a:ext>
              </a:extLst>
            </xdr:cNvPicPr>
          </xdr:nvPicPr>
          <xdr:blipFill>
            <a:blip xmlns:r="http://schemas.openxmlformats.org/officeDocument/2006/relationships" r:embed="rId1"/>
            <a:srcRect/>
            <a:stretch>
              <a:fillRect/>
            </a:stretch>
          </xdr:blipFill>
          <xdr:spPr bwMode="auto">
            <a:xfrm>
              <a:off x="1546226" y="306505"/>
              <a:ext cx="6788150" cy="5348624"/>
            </a:xfrm>
            <a:prstGeom prst="rect">
              <a:avLst/>
            </a:prstGeom>
            <a:ln w="127000" cap="rnd">
              <a:solidFill>
                <a:srgbClr val="FFFFFF"/>
              </a:solidFill>
            </a:ln>
            <a:effectLst>
              <a:outerShdw blurRad="76200" dist="95250" dir="10500000" sx="97000" sy="23000" kx="900000" algn="br" rotWithShape="0">
                <a:srgbClr val="000000">
                  <a:alpha val="20000"/>
                </a:srgbClr>
              </a:outerShdw>
            </a:effectLst>
            <a:scene3d>
              <a:camera prst="orthographicFront"/>
              <a:lightRig rig="twoPt" dir="t">
                <a:rot lat="0" lon="0" rev="7800000"/>
              </a:lightRig>
            </a:scene3d>
            <a:sp3d contourW="6350">
              <a:bevelT w="50800" h="16510"/>
              <a:contourClr>
                <a:srgbClr val="C0C0C0"/>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33110</xdr:colOff>
          <xdr:row>1</xdr:row>
          <xdr:rowOff>70068</xdr:rowOff>
        </xdr:from>
        <xdr:to>
          <xdr:col>10</xdr:col>
          <xdr:colOff>635000</xdr:colOff>
          <xdr:row>28</xdr:row>
          <xdr:rowOff>36740</xdr:rowOff>
        </xdr:to>
        <xdr:pic>
          <xdr:nvPicPr>
            <xdr:cNvPr id="298" name="Imagen 297" hidden="1">
              <a:extLst>
                <a:ext uri="{FF2B5EF4-FFF2-40B4-BE49-F238E27FC236}">
                  <a16:creationId xmlns:a16="http://schemas.microsoft.com/office/drawing/2014/main" id="{7E6CAFA0-1F4B-47D8-9D92-ED27AD0EEBDD}"/>
                </a:ext>
              </a:extLst>
            </xdr:cNvPr>
            <xdr:cNvPicPr>
              <a:picLocks noChangeAspect="1" noChangeArrowheads="1"/>
              <a:extLst>
                <a:ext uri="{84589F7E-364E-4C9E-8A38-B11213B215E9}">
                  <a14:cameraTool cellRange="Formulas!$I$10:$P$31" spid="_x0000_s95120"/>
                </a:ext>
              </a:extLst>
            </xdr:cNvPicPr>
          </xdr:nvPicPr>
          <xdr:blipFill>
            <a:blip xmlns:r="http://schemas.openxmlformats.org/officeDocument/2006/relationships" r:embed="rId2"/>
            <a:srcRect/>
            <a:stretch>
              <a:fillRect/>
            </a:stretch>
          </xdr:blipFill>
          <xdr:spPr bwMode="auto">
            <a:xfrm>
              <a:off x="1552574" y="262836"/>
              <a:ext cx="6679747" cy="5171404"/>
            </a:xfrm>
            <a:prstGeom prst="rect">
              <a:avLst/>
            </a:prstGeom>
            <a:ln w="127000" cap="rnd">
              <a:solidFill>
                <a:srgbClr val="FFFFFF"/>
              </a:solidFill>
            </a:ln>
            <a:effectLst>
              <a:outerShdw blurRad="76200" dist="95250" dir="10500000" sx="97000" sy="23000" kx="900000" algn="br" rotWithShape="0">
                <a:srgbClr val="000000">
                  <a:alpha val="20000"/>
                </a:srgbClr>
              </a:outerShdw>
            </a:effectLst>
            <a:scene3d>
              <a:camera prst="orthographicFront"/>
              <a:lightRig rig="twoPt" dir="t">
                <a:rot lat="0" lon="0" rev="7800000"/>
              </a:lightRig>
            </a:scene3d>
            <a:sp3d contourW="6350">
              <a:bevelT w="50800" h="16510"/>
              <a:contourClr>
                <a:srgbClr val="C0C0C0"/>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734785</xdr:colOff>
          <xdr:row>1</xdr:row>
          <xdr:rowOff>138172</xdr:rowOff>
        </xdr:from>
        <xdr:to>
          <xdr:col>10</xdr:col>
          <xdr:colOff>714375</xdr:colOff>
          <xdr:row>28</xdr:row>
          <xdr:rowOff>171450</xdr:rowOff>
        </xdr:to>
        <xdr:pic>
          <xdr:nvPicPr>
            <xdr:cNvPr id="299" name="Imagen 298" hidden="1">
              <a:extLst>
                <a:ext uri="{FF2B5EF4-FFF2-40B4-BE49-F238E27FC236}">
                  <a16:creationId xmlns:a16="http://schemas.microsoft.com/office/drawing/2014/main" id="{7001688B-657F-4978-8CC3-D180C3DC25AB}"/>
                </a:ext>
              </a:extLst>
            </xdr:cNvPr>
            <xdr:cNvPicPr>
              <a:picLocks noChangeAspect="1" noChangeArrowheads="1"/>
              <a:extLst>
                <a:ext uri="{84589F7E-364E-4C9E-8A38-B11213B215E9}">
                  <a14:cameraTool cellRange="Formulas!$A$33:$H$54" spid="_x0000_s95121"/>
                </a:ext>
              </a:extLst>
            </xdr:cNvPicPr>
          </xdr:nvPicPr>
          <xdr:blipFill>
            <a:blip xmlns:r="http://schemas.openxmlformats.org/officeDocument/2006/relationships" r:embed="rId3"/>
            <a:srcRect/>
            <a:stretch>
              <a:fillRect/>
            </a:stretch>
          </xdr:blipFill>
          <xdr:spPr bwMode="auto">
            <a:xfrm>
              <a:off x="1494517" y="330940"/>
              <a:ext cx="6817179" cy="5238010"/>
            </a:xfrm>
            <a:prstGeom prst="rect">
              <a:avLst/>
            </a:prstGeom>
            <a:ln w="127000" cap="rnd">
              <a:solidFill>
                <a:srgbClr val="FFFFFF"/>
              </a:solidFill>
            </a:ln>
            <a:effectLst>
              <a:outerShdw blurRad="76200" dist="95250" dir="10500000" sx="97000" sy="23000" kx="900000" algn="br" rotWithShape="0">
                <a:srgbClr val="000000">
                  <a:alpha val="20000"/>
                </a:srgbClr>
              </a:outerShdw>
            </a:effectLst>
            <a:scene3d>
              <a:camera prst="orthographicFront"/>
              <a:lightRig rig="twoPt" dir="t">
                <a:rot lat="0" lon="0" rev="7800000"/>
              </a:lightRig>
            </a:scene3d>
            <a:sp3d contourW="6350">
              <a:bevelT w="50800" h="16510"/>
              <a:contourClr>
                <a:srgbClr val="C0C0C0"/>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759280</xdr:colOff>
          <xdr:row>1</xdr:row>
          <xdr:rowOff>78836</xdr:rowOff>
        </xdr:from>
        <xdr:to>
          <xdr:col>11</xdr:col>
          <xdr:colOff>79375</xdr:colOff>
          <xdr:row>28</xdr:row>
          <xdr:rowOff>177799</xdr:rowOff>
        </xdr:to>
        <xdr:pic>
          <xdr:nvPicPr>
            <xdr:cNvPr id="300" name="Imagen 299" hidden="1">
              <a:extLst>
                <a:ext uri="{FF2B5EF4-FFF2-40B4-BE49-F238E27FC236}">
                  <a16:creationId xmlns:a16="http://schemas.microsoft.com/office/drawing/2014/main" id="{5FBB3F68-8E3B-4AF5-9D1E-B17125FFB89E}"/>
                </a:ext>
              </a:extLst>
            </xdr:cNvPr>
            <xdr:cNvPicPr>
              <a:picLocks noChangeAspect="1" noChangeArrowheads="1"/>
              <a:extLst>
                <a:ext uri="{84589F7E-364E-4C9E-8A38-B11213B215E9}">
                  <a14:cameraTool cellRange="Formulas!$I$33:$P$54" spid="_x0000_s95122"/>
                </a:ext>
              </a:extLst>
            </xdr:cNvPicPr>
          </xdr:nvPicPr>
          <xdr:blipFill>
            <a:blip xmlns:r="http://schemas.openxmlformats.org/officeDocument/2006/relationships" r:embed="rId4"/>
            <a:srcRect/>
            <a:stretch>
              <a:fillRect/>
            </a:stretch>
          </xdr:blipFill>
          <xdr:spPr bwMode="auto">
            <a:xfrm>
              <a:off x="1519012" y="271604"/>
              <a:ext cx="6917417" cy="5303695"/>
            </a:xfrm>
            <a:prstGeom prst="rect">
              <a:avLst/>
            </a:prstGeom>
            <a:ln w="127000" cap="rnd">
              <a:solidFill>
                <a:srgbClr val="FFFFFF"/>
              </a:solidFill>
            </a:ln>
            <a:effectLst>
              <a:outerShdw blurRad="76200" dist="95250" dir="10500000" sx="97000" sy="23000" kx="900000" algn="br" rotWithShape="0">
                <a:srgbClr val="000000">
                  <a:alpha val="20000"/>
                </a:srgbClr>
              </a:outerShdw>
            </a:effectLst>
            <a:scene3d>
              <a:camera prst="orthographicFront"/>
              <a:lightRig rig="twoPt" dir="t">
                <a:rot lat="0" lon="0" rev="7800000"/>
              </a:lightRig>
            </a:scene3d>
            <a:sp3d contourW="6350">
              <a:bevelT w="50800" h="16510"/>
              <a:contourClr>
                <a:srgbClr val="C0C0C0"/>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42182</xdr:colOff>
          <xdr:row>1</xdr:row>
          <xdr:rowOff>64640</xdr:rowOff>
        </xdr:from>
        <xdr:to>
          <xdr:col>11</xdr:col>
          <xdr:colOff>-1</xdr:colOff>
          <xdr:row>28</xdr:row>
          <xdr:rowOff>81189</xdr:rowOff>
        </xdr:to>
        <xdr:pic>
          <xdr:nvPicPr>
            <xdr:cNvPr id="301" name="Imagen 300" hidden="1">
              <a:extLst>
                <a:ext uri="{FF2B5EF4-FFF2-40B4-BE49-F238E27FC236}">
                  <a16:creationId xmlns:a16="http://schemas.microsoft.com/office/drawing/2014/main" id="{FE4B53BA-9F5D-4A1C-B085-3FAA2160089C}"/>
                </a:ext>
              </a:extLst>
            </xdr:cNvPr>
            <xdr:cNvPicPr>
              <a:picLocks noChangeAspect="1" noChangeArrowheads="1"/>
              <a:extLst>
                <a:ext uri="{84589F7E-364E-4C9E-8A38-B11213B215E9}">
                  <a14:cameraTool cellRange="Formulas!$A$57:$H$78" spid="_x0000_s95123"/>
                </a:ext>
              </a:extLst>
            </xdr:cNvPicPr>
          </xdr:nvPicPr>
          <xdr:blipFill>
            <a:blip xmlns:r="http://schemas.openxmlformats.org/officeDocument/2006/relationships" r:embed="rId5"/>
            <a:srcRect/>
            <a:stretch>
              <a:fillRect/>
            </a:stretch>
          </xdr:blipFill>
          <xdr:spPr bwMode="auto">
            <a:xfrm>
              <a:off x="1561646" y="257408"/>
              <a:ext cx="6795407" cy="5221281"/>
            </a:xfrm>
            <a:prstGeom prst="rect">
              <a:avLst/>
            </a:prstGeom>
            <a:ln w="127000" cap="rnd">
              <a:solidFill>
                <a:srgbClr val="FFFFFF"/>
              </a:solidFill>
            </a:ln>
            <a:effectLst>
              <a:outerShdw blurRad="76200" dist="95250" dir="10500000" sx="97000" sy="23000" kx="900000" algn="br" rotWithShape="0">
                <a:srgbClr val="000000">
                  <a:alpha val="20000"/>
                </a:srgbClr>
              </a:outerShdw>
            </a:effectLst>
            <a:scene3d>
              <a:camera prst="orthographicFront"/>
              <a:lightRig rig="twoPt" dir="t">
                <a:rot lat="0" lon="0" rev="7800000"/>
              </a:lightRig>
            </a:scene3d>
            <a:sp3d contourW="6350">
              <a:bevelT w="50800" h="16510"/>
              <a:contourClr>
                <a:srgbClr val="C0C0C0"/>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634547</xdr:colOff>
          <xdr:row>1</xdr:row>
          <xdr:rowOff>97007</xdr:rowOff>
        </xdr:from>
        <xdr:to>
          <xdr:col>10</xdr:col>
          <xdr:colOff>714375</xdr:colOff>
          <xdr:row>28</xdr:row>
          <xdr:rowOff>114753</xdr:rowOff>
        </xdr:to>
        <xdr:pic>
          <xdr:nvPicPr>
            <xdr:cNvPr id="302" name="Imagen 301" hidden="1">
              <a:extLst>
                <a:ext uri="{FF2B5EF4-FFF2-40B4-BE49-F238E27FC236}">
                  <a16:creationId xmlns:a16="http://schemas.microsoft.com/office/drawing/2014/main" id="{54EF9E85-CB5C-4AA8-A8B4-65323A545282}"/>
                </a:ext>
              </a:extLst>
            </xdr:cNvPr>
            <xdr:cNvPicPr>
              <a:picLocks noChangeAspect="1" noChangeArrowheads="1"/>
              <a:extLst>
                <a:ext uri="{84589F7E-364E-4C9E-8A38-B11213B215E9}">
                  <a14:cameraTool cellRange="Formulas!$I$57:$P$78" spid="_x0000_s95124"/>
                </a:ext>
              </a:extLst>
            </xdr:cNvPicPr>
          </xdr:nvPicPr>
          <xdr:blipFill>
            <a:blip xmlns:r="http://schemas.openxmlformats.org/officeDocument/2006/relationships" r:embed="rId6"/>
            <a:srcRect/>
            <a:stretch>
              <a:fillRect/>
            </a:stretch>
          </xdr:blipFill>
          <xdr:spPr bwMode="auto">
            <a:xfrm>
              <a:off x="1394279" y="289775"/>
              <a:ext cx="6917417" cy="5222478"/>
            </a:xfrm>
            <a:prstGeom prst="rect">
              <a:avLst/>
            </a:prstGeom>
            <a:ln w="127000" cap="rnd">
              <a:solidFill>
                <a:srgbClr val="FFFFFF"/>
              </a:solidFill>
            </a:ln>
            <a:effectLst>
              <a:outerShdw blurRad="76200" dist="95250" dir="10500000" sx="97000" sy="23000" kx="900000" algn="br" rotWithShape="0">
                <a:srgbClr val="000000">
                  <a:alpha val="20000"/>
                </a:srgbClr>
              </a:outerShdw>
            </a:effectLst>
            <a:scene3d>
              <a:camera prst="orthographicFront"/>
              <a:lightRig rig="twoPt" dir="t">
                <a:rot lat="0" lon="0" rev="7800000"/>
              </a:lightRig>
            </a:scene3d>
            <a:sp3d contourW="6350">
              <a:bevelT w="50800" h="16510"/>
              <a:contourClr>
                <a:srgbClr val="C0C0C0"/>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78014</xdr:colOff>
          <xdr:row>1</xdr:row>
          <xdr:rowOff>48176</xdr:rowOff>
        </xdr:from>
        <xdr:to>
          <xdr:col>11</xdr:col>
          <xdr:colOff>-1</xdr:colOff>
          <xdr:row>28</xdr:row>
          <xdr:rowOff>37193</xdr:rowOff>
        </xdr:to>
        <xdr:pic>
          <xdr:nvPicPr>
            <xdr:cNvPr id="303" name="Imagen 302" hidden="1">
              <a:extLst>
                <a:ext uri="{FF2B5EF4-FFF2-40B4-BE49-F238E27FC236}">
                  <a16:creationId xmlns:a16="http://schemas.microsoft.com/office/drawing/2014/main" id="{4171380D-5D9D-4E72-A09B-F5DC3B4D6504}"/>
                </a:ext>
              </a:extLst>
            </xdr:cNvPr>
            <xdr:cNvPicPr>
              <a:picLocks noChangeAspect="1" noChangeArrowheads="1"/>
              <a:extLst>
                <a:ext uri="{84589F7E-364E-4C9E-8A38-B11213B215E9}">
                  <a14:cameraTool cellRange="Formulas!$A$82:$H$103" spid="_x0000_s95125"/>
                </a:ext>
              </a:extLst>
            </xdr:cNvPicPr>
          </xdr:nvPicPr>
          <xdr:blipFill>
            <a:blip xmlns:r="http://schemas.openxmlformats.org/officeDocument/2006/relationships" r:embed="rId7"/>
            <a:srcRect/>
            <a:stretch>
              <a:fillRect/>
            </a:stretch>
          </xdr:blipFill>
          <xdr:spPr bwMode="auto">
            <a:xfrm>
              <a:off x="1597478" y="240944"/>
              <a:ext cx="6759575" cy="5193749"/>
            </a:xfrm>
            <a:prstGeom prst="rect">
              <a:avLst/>
            </a:prstGeom>
            <a:ln w="127000" cap="rnd">
              <a:solidFill>
                <a:srgbClr val="FFFFFF"/>
              </a:solidFill>
            </a:ln>
            <a:effectLst>
              <a:outerShdw blurRad="76200" dist="95250" dir="10500000" sx="97000" sy="23000" kx="900000" algn="br" rotWithShape="0">
                <a:srgbClr val="000000">
                  <a:alpha val="20000"/>
                </a:srgbClr>
              </a:outerShdw>
            </a:effectLst>
            <a:scene3d>
              <a:camera prst="orthographicFront"/>
              <a:lightRig rig="twoPt" dir="t">
                <a:rot lat="0" lon="0" rev="7800000"/>
              </a:lightRig>
            </a:scene3d>
            <a:sp3d contourW="6350">
              <a:bevelT w="50800" h="16510"/>
              <a:contourClr>
                <a:srgbClr val="C0C0C0"/>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34471</xdr:colOff>
          <xdr:row>1</xdr:row>
          <xdr:rowOff>54489</xdr:rowOff>
        </xdr:from>
        <xdr:to>
          <xdr:col>11</xdr:col>
          <xdr:colOff>90713</xdr:colOff>
          <xdr:row>28</xdr:row>
          <xdr:rowOff>54429</xdr:rowOff>
        </xdr:to>
        <xdr:pic>
          <xdr:nvPicPr>
            <xdr:cNvPr id="304" name="Imagen 303">
              <a:extLst>
                <a:ext uri="{FF2B5EF4-FFF2-40B4-BE49-F238E27FC236}">
                  <a16:creationId xmlns:a16="http://schemas.microsoft.com/office/drawing/2014/main" id="{62BD6D4D-F7A6-4E06-880A-B9CC4FF85F00}"/>
                </a:ext>
              </a:extLst>
            </xdr:cNvPr>
            <xdr:cNvPicPr>
              <a:picLocks noChangeAspect="1" noChangeArrowheads="1"/>
              <a:extLst>
                <a:ext uri="{84589F7E-364E-4C9E-8A38-B11213B215E9}">
                  <a14:cameraTool cellRange="Formulas!$I$82:$P$103" spid="_x0000_s95126"/>
                </a:ext>
              </a:extLst>
            </xdr:cNvPicPr>
          </xdr:nvPicPr>
          <xdr:blipFill>
            <a:blip xmlns:r="http://schemas.openxmlformats.org/officeDocument/2006/relationships" r:embed="rId8"/>
            <a:srcRect/>
            <a:stretch>
              <a:fillRect/>
            </a:stretch>
          </xdr:blipFill>
          <xdr:spPr bwMode="auto">
            <a:xfrm>
              <a:off x="1553935" y="247257"/>
              <a:ext cx="6893832" cy="5204672"/>
            </a:xfrm>
            <a:prstGeom prst="rect">
              <a:avLst/>
            </a:prstGeom>
            <a:ln w="127000" cap="rnd">
              <a:solidFill>
                <a:srgbClr val="FFFFFF"/>
              </a:solidFill>
            </a:ln>
            <a:effectLst>
              <a:outerShdw blurRad="76200" dist="95250" dir="10500000" sx="97000" sy="23000" kx="900000" algn="br" rotWithShape="0">
                <a:srgbClr val="000000">
                  <a:alpha val="20000"/>
                </a:srgbClr>
              </a:outerShdw>
            </a:effectLst>
            <a:scene3d>
              <a:camera prst="orthographicFront"/>
              <a:lightRig rig="twoPt" dir="t">
                <a:rot lat="0" lon="0" rev="7800000"/>
              </a:lightRig>
            </a:scene3d>
            <a:sp3d contourW="6350">
              <a:bevelT w="50800" h="16510"/>
              <a:contourClr>
                <a:srgbClr val="C0C0C0"/>
              </a:contourClr>
            </a:sp3d>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390525</xdr:colOff>
      <xdr:row>2</xdr:row>
      <xdr:rowOff>142875</xdr:rowOff>
    </xdr:from>
    <xdr:to>
      <xdr:col>9</xdr:col>
      <xdr:colOff>657224</xdr:colOff>
      <xdr:row>3</xdr:row>
      <xdr:rowOff>200025</xdr:rowOff>
    </xdr:to>
    <xdr:sp macro="" textlink="">
      <xdr:nvSpPr>
        <xdr:cNvPr id="6" name="Rectángulo: esquinas redondeadas 5">
          <a:extLst>
            <a:ext uri="{FF2B5EF4-FFF2-40B4-BE49-F238E27FC236}">
              <a16:creationId xmlns:a16="http://schemas.microsoft.com/office/drawing/2014/main" id="{D291E08F-A3D5-4547-964E-816CC5D19432}"/>
            </a:ext>
          </a:extLst>
        </xdr:cNvPr>
        <xdr:cNvSpPr/>
      </xdr:nvSpPr>
      <xdr:spPr>
        <a:xfrm>
          <a:off x="3495675" y="733425"/>
          <a:ext cx="4838699" cy="352425"/>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overflow" horzOverflow="overflow" wrap="none" lIns="1080000" rtlCol="0" anchor="ctr"/>
        <a:lstStyle/>
        <a:p>
          <a:pPr algn="l"/>
          <a:r>
            <a:rPr lang="es-CO" sz="1600" b="1">
              <a:solidFill>
                <a:schemeClr val="tx1"/>
              </a:solidFill>
            </a:rPr>
            <a:t>      MENU</a:t>
          </a:r>
          <a:r>
            <a:rPr lang="es-CO" sz="1600" b="1" baseline="0">
              <a:solidFill>
                <a:schemeClr val="tx1"/>
              </a:solidFill>
            </a:rPr>
            <a:t> DE PRODUCTOS</a:t>
          </a:r>
          <a:endParaRPr lang="es-CO" sz="1600" b="1">
            <a:solidFill>
              <a:schemeClr val="tx1"/>
            </a:solidFill>
          </a:endParaRPr>
        </a:p>
      </xdr:txBody>
    </xdr:sp>
    <xdr:clientData/>
  </xdr:twoCellAnchor>
  <xdr:twoCellAnchor>
    <xdr:from>
      <xdr:col>10</xdr:col>
      <xdr:colOff>228600</xdr:colOff>
      <xdr:row>4</xdr:row>
      <xdr:rowOff>38101</xdr:rowOff>
    </xdr:from>
    <xdr:to>
      <xdr:col>14</xdr:col>
      <xdr:colOff>314325</xdr:colOff>
      <xdr:row>12</xdr:row>
      <xdr:rowOff>200025</xdr:rowOff>
    </xdr:to>
    <xdr:grpSp>
      <xdr:nvGrpSpPr>
        <xdr:cNvPr id="12" name="Grupo 11" hidden="1">
          <a:extLst>
            <a:ext uri="{FF2B5EF4-FFF2-40B4-BE49-F238E27FC236}">
              <a16:creationId xmlns:a16="http://schemas.microsoft.com/office/drawing/2014/main" id="{192F6362-3B41-431C-8704-276861167436}"/>
            </a:ext>
          </a:extLst>
        </xdr:cNvPr>
        <xdr:cNvGrpSpPr/>
      </xdr:nvGrpSpPr>
      <xdr:grpSpPr>
        <a:xfrm>
          <a:off x="7629525" y="1238251"/>
          <a:ext cx="3133725" cy="1904999"/>
          <a:chOff x="8905875" y="854735"/>
          <a:chExt cx="3133725" cy="2657474"/>
        </a:xfrm>
      </xdr:grpSpPr>
      <xdr:pic>
        <xdr:nvPicPr>
          <xdr:cNvPr id="10" name="Imagen 9" hidden="1">
            <a:extLst>
              <a:ext uri="{FF2B5EF4-FFF2-40B4-BE49-F238E27FC236}">
                <a16:creationId xmlns:a16="http://schemas.microsoft.com/office/drawing/2014/main" id="{DA2EE590-A99B-4618-8566-CCEFE6115B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905875" y="854735"/>
            <a:ext cx="3133725" cy="2657474"/>
          </a:xfrm>
          <a:prstGeom prst="rect">
            <a:avLst/>
          </a:prstGeom>
        </xdr:spPr>
      </xdr:pic>
      <xdr:sp macro="" textlink="">
        <xdr:nvSpPr>
          <xdr:cNvPr id="11" name="Rectángulo 10" hidden="1">
            <a:extLst>
              <a:ext uri="{FF2B5EF4-FFF2-40B4-BE49-F238E27FC236}">
                <a16:creationId xmlns:a16="http://schemas.microsoft.com/office/drawing/2014/main" id="{F5478ADE-91C0-4AA9-B887-3B4DEE9EC866}"/>
              </a:ext>
            </a:extLst>
          </xdr:cNvPr>
          <xdr:cNvSpPr/>
        </xdr:nvSpPr>
        <xdr:spPr>
          <a:xfrm>
            <a:off x="9426386" y="964698"/>
            <a:ext cx="1968872" cy="374141"/>
          </a:xfrm>
          <a:prstGeom prst="rect">
            <a:avLst/>
          </a:prstGeom>
          <a:noFill/>
        </xdr:spPr>
        <xdr:txBody>
          <a:bodyPr wrap="none" lIns="91440" tIns="45720" rIns="91440" bIns="45720">
            <a:sp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Lavaplatos</a:t>
            </a:r>
            <a:r>
              <a:rPr lang="es-ES" sz="18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Liquido</a:t>
            </a:r>
            <a:endPar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grpSp>
    <xdr:clientData/>
  </xdr:twoCellAnchor>
  <xdr:twoCellAnchor>
    <xdr:from>
      <xdr:col>10</xdr:col>
      <xdr:colOff>590550</xdr:colOff>
      <xdr:row>3</xdr:row>
      <xdr:rowOff>47626</xdr:rowOff>
    </xdr:from>
    <xdr:to>
      <xdr:col>14</xdr:col>
      <xdr:colOff>676275</xdr:colOff>
      <xdr:row>11</xdr:row>
      <xdr:rowOff>209550</xdr:rowOff>
    </xdr:to>
    <xdr:grpSp>
      <xdr:nvGrpSpPr>
        <xdr:cNvPr id="19" name="Grupo 18" hidden="1">
          <a:extLst>
            <a:ext uri="{FF2B5EF4-FFF2-40B4-BE49-F238E27FC236}">
              <a16:creationId xmlns:a16="http://schemas.microsoft.com/office/drawing/2014/main" id="{4F4C355D-DD41-4DA4-9AF1-9DB195925D1A}"/>
            </a:ext>
          </a:extLst>
        </xdr:cNvPr>
        <xdr:cNvGrpSpPr/>
      </xdr:nvGrpSpPr>
      <xdr:grpSpPr>
        <a:xfrm>
          <a:off x="7991475" y="942976"/>
          <a:ext cx="3133725" cy="2009774"/>
          <a:chOff x="8515350" y="1943101"/>
          <a:chExt cx="3133725" cy="2524124"/>
        </a:xfrm>
      </xdr:grpSpPr>
      <xdr:pic>
        <xdr:nvPicPr>
          <xdr:cNvPr id="17" name="Imagen 16" hidden="1">
            <a:extLst>
              <a:ext uri="{FF2B5EF4-FFF2-40B4-BE49-F238E27FC236}">
                <a16:creationId xmlns:a16="http://schemas.microsoft.com/office/drawing/2014/main" id="{9F6D7038-0137-4E0C-B125-6437960C0B9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15350" y="1943101"/>
            <a:ext cx="3133725" cy="2524124"/>
          </a:xfrm>
          <a:prstGeom prst="rect">
            <a:avLst/>
          </a:prstGeom>
        </xdr:spPr>
      </xdr:pic>
      <xdr:sp macro="" textlink="">
        <xdr:nvSpPr>
          <xdr:cNvPr id="18" name="Rectángulo 17" hidden="1">
            <a:extLst>
              <a:ext uri="{FF2B5EF4-FFF2-40B4-BE49-F238E27FC236}">
                <a16:creationId xmlns:a16="http://schemas.microsoft.com/office/drawing/2014/main" id="{DD0421B4-0007-4490-9161-585FB771049D}"/>
              </a:ext>
            </a:extLst>
          </xdr:cNvPr>
          <xdr:cNvSpPr/>
        </xdr:nvSpPr>
        <xdr:spPr>
          <a:xfrm>
            <a:off x="8874834" y="1999921"/>
            <a:ext cx="2176623" cy="374141"/>
          </a:xfrm>
          <a:prstGeom prst="rect">
            <a:avLst/>
          </a:prstGeom>
          <a:noFill/>
        </xdr:spPr>
        <xdr:txBody>
          <a:bodyPr wrap="none" lIns="91440" tIns="45720" rIns="91440" bIns="45720">
            <a:no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Lavaplatos</a:t>
            </a:r>
            <a:r>
              <a:rPr lang="es-ES" sz="18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en Crema</a:t>
            </a:r>
            <a:endPar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grpSp>
    <xdr:clientData/>
  </xdr:twoCellAnchor>
  <xdr:twoCellAnchor>
    <xdr:from>
      <xdr:col>10</xdr:col>
      <xdr:colOff>295275</xdr:colOff>
      <xdr:row>4</xdr:row>
      <xdr:rowOff>9525</xdr:rowOff>
    </xdr:from>
    <xdr:to>
      <xdr:col>14</xdr:col>
      <xdr:colOff>381000</xdr:colOff>
      <xdr:row>12</xdr:row>
      <xdr:rowOff>171449</xdr:rowOff>
    </xdr:to>
    <xdr:grpSp>
      <xdr:nvGrpSpPr>
        <xdr:cNvPr id="26" name="Grupo 25" hidden="1">
          <a:extLst>
            <a:ext uri="{FF2B5EF4-FFF2-40B4-BE49-F238E27FC236}">
              <a16:creationId xmlns:a16="http://schemas.microsoft.com/office/drawing/2014/main" id="{93CB8F6B-2331-4510-A7A0-DAFE5C08F908}"/>
            </a:ext>
          </a:extLst>
        </xdr:cNvPr>
        <xdr:cNvGrpSpPr/>
      </xdr:nvGrpSpPr>
      <xdr:grpSpPr>
        <a:xfrm>
          <a:off x="7696200" y="1209675"/>
          <a:ext cx="3133725" cy="1914524"/>
          <a:chOff x="9429750" y="1990725"/>
          <a:chExt cx="3133725" cy="2524124"/>
        </a:xfrm>
      </xdr:grpSpPr>
      <xdr:pic>
        <xdr:nvPicPr>
          <xdr:cNvPr id="24" name="Imagen 23" hidden="1">
            <a:extLst>
              <a:ext uri="{FF2B5EF4-FFF2-40B4-BE49-F238E27FC236}">
                <a16:creationId xmlns:a16="http://schemas.microsoft.com/office/drawing/2014/main" id="{F4B30E68-7598-4983-B092-8044A1C4173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429750" y="1990725"/>
            <a:ext cx="3133725" cy="2524124"/>
          </a:xfrm>
          <a:prstGeom prst="rect">
            <a:avLst/>
          </a:prstGeom>
        </xdr:spPr>
      </xdr:pic>
      <xdr:sp macro="" textlink="">
        <xdr:nvSpPr>
          <xdr:cNvPr id="25" name="Rectángulo 24" hidden="1">
            <a:extLst>
              <a:ext uri="{FF2B5EF4-FFF2-40B4-BE49-F238E27FC236}">
                <a16:creationId xmlns:a16="http://schemas.microsoft.com/office/drawing/2014/main" id="{58F133F7-1E48-48AE-B3FD-0BD3E2BE4946}"/>
              </a:ext>
            </a:extLst>
          </xdr:cNvPr>
          <xdr:cNvSpPr/>
        </xdr:nvSpPr>
        <xdr:spPr>
          <a:xfrm>
            <a:off x="9824211" y="2047545"/>
            <a:ext cx="2106667" cy="374141"/>
          </a:xfrm>
          <a:prstGeom prst="rect">
            <a:avLst/>
          </a:prstGeom>
          <a:noFill/>
        </xdr:spPr>
        <xdr:txBody>
          <a:bodyPr wrap="none" lIns="91440" tIns="45720" rIns="91440" bIns="45720">
            <a:no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Detergente</a:t>
            </a:r>
            <a:r>
              <a:rPr lang="es-ES" sz="18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de Ropa</a:t>
            </a:r>
            <a:endPar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grpSp>
    <xdr:clientData/>
  </xdr:twoCellAnchor>
  <xdr:twoCellAnchor>
    <xdr:from>
      <xdr:col>10</xdr:col>
      <xdr:colOff>133350</xdr:colOff>
      <xdr:row>4</xdr:row>
      <xdr:rowOff>57150</xdr:rowOff>
    </xdr:from>
    <xdr:to>
      <xdr:col>14</xdr:col>
      <xdr:colOff>219075</xdr:colOff>
      <xdr:row>12</xdr:row>
      <xdr:rowOff>219074</xdr:rowOff>
    </xdr:to>
    <xdr:grpSp>
      <xdr:nvGrpSpPr>
        <xdr:cNvPr id="33" name="Grupo 32" hidden="1">
          <a:extLst>
            <a:ext uri="{FF2B5EF4-FFF2-40B4-BE49-F238E27FC236}">
              <a16:creationId xmlns:a16="http://schemas.microsoft.com/office/drawing/2014/main" id="{BE22CD8E-104B-4892-BDA3-43E8ADB90376}"/>
            </a:ext>
          </a:extLst>
        </xdr:cNvPr>
        <xdr:cNvGrpSpPr/>
      </xdr:nvGrpSpPr>
      <xdr:grpSpPr>
        <a:xfrm>
          <a:off x="7534275" y="1257300"/>
          <a:ext cx="3133725" cy="1885949"/>
          <a:chOff x="9344025" y="1533525"/>
          <a:chExt cx="3133725" cy="2524124"/>
        </a:xfrm>
      </xdr:grpSpPr>
      <xdr:pic>
        <xdr:nvPicPr>
          <xdr:cNvPr id="31" name="Imagen 30" hidden="1">
            <a:extLst>
              <a:ext uri="{FF2B5EF4-FFF2-40B4-BE49-F238E27FC236}">
                <a16:creationId xmlns:a16="http://schemas.microsoft.com/office/drawing/2014/main" id="{DA6E4FC2-CF03-4C28-AF9C-B0D2106E5B8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44025" y="1533525"/>
            <a:ext cx="3133725" cy="2524124"/>
          </a:xfrm>
          <a:prstGeom prst="rect">
            <a:avLst/>
          </a:prstGeom>
        </xdr:spPr>
      </xdr:pic>
      <xdr:sp macro="" textlink="">
        <xdr:nvSpPr>
          <xdr:cNvPr id="32" name="Rectángulo 31" hidden="1">
            <a:extLst>
              <a:ext uri="{FF2B5EF4-FFF2-40B4-BE49-F238E27FC236}">
                <a16:creationId xmlns:a16="http://schemas.microsoft.com/office/drawing/2014/main" id="{98F31819-C4DC-429C-9B19-B841CAC6AB1D}"/>
              </a:ext>
            </a:extLst>
          </xdr:cNvPr>
          <xdr:cNvSpPr/>
        </xdr:nvSpPr>
        <xdr:spPr>
          <a:xfrm>
            <a:off x="9531186" y="1590345"/>
            <a:ext cx="2521268" cy="374141"/>
          </a:xfrm>
          <a:prstGeom prst="rect">
            <a:avLst/>
          </a:prstGeom>
          <a:noFill/>
        </xdr:spPr>
        <xdr:txBody>
          <a:bodyPr wrap="none" lIns="91440" tIns="45720" rIns="91440" bIns="45720">
            <a:no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Multiuso</a:t>
            </a:r>
            <a:r>
              <a:rPr lang="es-ES" sz="18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Desengrasante</a:t>
            </a:r>
            <a:endPar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grpSp>
    <xdr:clientData/>
  </xdr:twoCellAnchor>
  <xdr:twoCellAnchor>
    <xdr:from>
      <xdr:col>9</xdr:col>
      <xdr:colOff>733425</xdr:colOff>
      <xdr:row>4</xdr:row>
      <xdr:rowOff>19050</xdr:rowOff>
    </xdr:from>
    <xdr:to>
      <xdr:col>14</xdr:col>
      <xdr:colOff>57150</xdr:colOff>
      <xdr:row>12</xdr:row>
      <xdr:rowOff>180974</xdr:rowOff>
    </xdr:to>
    <xdr:grpSp>
      <xdr:nvGrpSpPr>
        <xdr:cNvPr id="40" name="Grupo 39" hidden="1">
          <a:extLst>
            <a:ext uri="{FF2B5EF4-FFF2-40B4-BE49-F238E27FC236}">
              <a16:creationId xmlns:a16="http://schemas.microsoft.com/office/drawing/2014/main" id="{5268D593-B4D4-48B9-A51F-08C561A03C85}"/>
            </a:ext>
          </a:extLst>
        </xdr:cNvPr>
        <xdr:cNvGrpSpPr/>
      </xdr:nvGrpSpPr>
      <xdr:grpSpPr>
        <a:xfrm>
          <a:off x="7372350" y="1219200"/>
          <a:ext cx="3133725" cy="1914524"/>
          <a:chOff x="9172575" y="904875"/>
          <a:chExt cx="3133725" cy="2524124"/>
        </a:xfrm>
      </xdr:grpSpPr>
      <xdr:pic>
        <xdr:nvPicPr>
          <xdr:cNvPr id="38" name="Imagen 37" hidden="1">
            <a:extLst>
              <a:ext uri="{FF2B5EF4-FFF2-40B4-BE49-F238E27FC236}">
                <a16:creationId xmlns:a16="http://schemas.microsoft.com/office/drawing/2014/main" id="{AAF9C3ED-5E96-47A4-83F0-53CA149A141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172575" y="904875"/>
            <a:ext cx="3133725" cy="2524124"/>
          </a:xfrm>
          <a:prstGeom prst="rect">
            <a:avLst/>
          </a:prstGeom>
        </xdr:spPr>
      </xdr:pic>
      <xdr:sp macro="" textlink="">
        <xdr:nvSpPr>
          <xdr:cNvPr id="39" name="Rectángulo 38" hidden="1">
            <a:extLst>
              <a:ext uri="{FF2B5EF4-FFF2-40B4-BE49-F238E27FC236}">
                <a16:creationId xmlns:a16="http://schemas.microsoft.com/office/drawing/2014/main" id="{FEDF4B52-2C88-4399-9288-3C26E2E17DBB}"/>
              </a:ext>
            </a:extLst>
          </xdr:cNvPr>
          <xdr:cNvSpPr/>
        </xdr:nvSpPr>
        <xdr:spPr>
          <a:xfrm>
            <a:off x="9515676" y="961695"/>
            <a:ext cx="2209387" cy="374141"/>
          </a:xfrm>
          <a:prstGeom prst="rect">
            <a:avLst/>
          </a:prstGeom>
          <a:noFill/>
        </xdr:spPr>
        <xdr:txBody>
          <a:bodyPr wrap="none" lIns="91440" tIns="45720" rIns="91440" bIns="45720">
            <a:no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Desinfectante</a:t>
            </a:r>
            <a:r>
              <a:rPr lang="es-ES" sz="18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Herbal</a:t>
            </a:r>
            <a:endPar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grpSp>
    <xdr:clientData/>
  </xdr:twoCellAnchor>
  <xdr:twoCellAnchor>
    <xdr:from>
      <xdr:col>10</xdr:col>
      <xdr:colOff>447675</xdr:colOff>
      <xdr:row>3</xdr:row>
      <xdr:rowOff>28575</xdr:rowOff>
    </xdr:from>
    <xdr:to>
      <xdr:col>14</xdr:col>
      <xdr:colOff>533400</xdr:colOff>
      <xdr:row>11</xdr:row>
      <xdr:rowOff>190499</xdr:rowOff>
    </xdr:to>
    <xdr:grpSp>
      <xdr:nvGrpSpPr>
        <xdr:cNvPr id="44" name="Grupo 43" hidden="1">
          <a:extLst>
            <a:ext uri="{FF2B5EF4-FFF2-40B4-BE49-F238E27FC236}">
              <a16:creationId xmlns:a16="http://schemas.microsoft.com/office/drawing/2014/main" id="{13A975BD-467A-4B98-84E7-BA508862E0A8}"/>
            </a:ext>
          </a:extLst>
        </xdr:cNvPr>
        <xdr:cNvGrpSpPr/>
      </xdr:nvGrpSpPr>
      <xdr:grpSpPr>
        <a:xfrm>
          <a:off x="7848600" y="923925"/>
          <a:ext cx="3133725" cy="2028824"/>
          <a:chOff x="9191625" y="914400"/>
          <a:chExt cx="3133725" cy="2524124"/>
        </a:xfrm>
      </xdr:grpSpPr>
      <xdr:pic>
        <xdr:nvPicPr>
          <xdr:cNvPr id="42" name="Imagen 41" hidden="1">
            <a:extLst>
              <a:ext uri="{FF2B5EF4-FFF2-40B4-BE49-F238E27FC236}">
                <a16:creationId xmlns:a16="http://schemas.microsoft.com/office/drawing/2014/main" id="{15D4A5C1-8E7F-4613-BCB5-E20BE78B77A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191625" y="914400"/>
            <a:ext cx="3133725" cy="2524124"/>
          </a:xfrm>
          <a:prstGeom prst="rect">
            <a:avLst/>
          </a:prstGeom>
        </xdr:spPr>
      </xdr:pic>
      <xdr:sp macro="" textlink="">
        <xdr:nvSpPr>
          <xdr:cNvPr id="43" name="Rectángulo 42" hidden="1">
            <a:extLst>
              <a:ext uri="{FF2B5EF4-FFF2-40B4-BE49-F238E27FC236}">
                <a16:creationId xmlns:a16="http://schemas.microsoft.com/office/drawing/2014/main" id="{75785A3B-A5E6-4D5E-B12A-3D5996F1E403}"/>
              </a:ext>
            </a:extLst>
          </xdr:cNvPr>
          <xdr:cNvSpPr/>
        </xdr:nvSpPr>
        <xdr:spPr>
          <a:xfrm>
            <a:off x="9609622" y="971220"/>
            <a:ext cx="2059603" cy="374141"/>
          </a:xfrm>
          <a:prstGeom prst="rect">
            <a:avLst/>
          </a:prstGeom>
          <a:noFill/>
        </xdr:spPr>
        <xdr:txBody>
          <a:bodyPr wrap="none" lIns="91440" tIns="45720" rIns="91440" bIns="45720">
            <a:no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Suavizante</a:t>
            </a:r>
            <a:r>
              <a:rPr lang="es-ES" sz="18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de Ropa</a:t>
            </a:r>
            <a:endPar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grpSp>
    <xdr:clientData/>
  </xdr:twoCellAnchor>
  <xdr:twoCellAnchor>
    <xdr:from>
      <xdr:col>10</xdr:col>
      <xdr:colOff>295275</xdr:colOff>
      <xdr:row>4</xdr:row>
      <xdr:rowOff>47625</xdr:rowOff>
    </xdr:from>
    <xdr:to>
      <xdr:col>14</xdr:col>
      <xdr:colOff>381000</xdr:colOff>
      <xdr:row>12</xdr:row>
      <xdr:rowOff>209549</xdr:rowOff>
    </xdr:to>
    <xdr:grpSp>
      <xdr:nvGrpSpPr>
        <xdr:cNvPr id="51" name="Grupo 50">
          <a:extLst>
            <a:ext uri="{FF2B5EF4-FFF2-40B4-BE49-F238E27FC236}">
              <a16:creationId xmlns:a16="http://schemas.microsoft.com/office/drawing/2014/main" id="{29EC2D0B-CF3B-4EA0-8414-EE89A7292DC3}"/>
            </a:ext>
          </a:extLst>
        </xdr:cNvPr>
        <xdr:cNvGrpSpPr/>
      </xdr:nvGrpSpPr>
      <xdr:grpSpPr>
        <a:xfrm>
          <a:off x="7696200" y="1247775"/>
          <a:ext cx="3133725" cy="1895474"/>
          <a:chOff x="9210675" y="923925"/>
          <a:chExt cx="3133725" cy="2524124"/>
        </a:xfrm>
      </xdr:grpSpPr>
      <xdr:pic>
        <xdr:nvPicPr>
          <xdr:cNvPr id="49" name="Imagen 48">
            <a:extLst>
              <a:ext uri="{FF2B5EF4-FFF2-40B4-BE49-F238E27FC236}">
                <a16:creationId xmlns:a16="http://schemas.microsoft.com/office/drawing/2014/main" id="{F34D1D32-A4EC-49E2-B7FD-BCD2E2D7A6B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10675" y="923925"/>
            <a:ext cx="3133725" cy="2524124"/>
          </a:xfrm>
          <a:prstGeom prst="rect">
            <a:avLst/>
          </a:prstGeom>
        </xdr:spPr>
      </xdr:pic>
      <xdr:sp macro="" textlink="">
        <xdr:nvSpPr>
          <xdr:cNvPr id="50" name="Rectángulo 49">
            <a:extLst>
              <a:ext uri="{FF2B5EF4-FFF2-40B4-BE49-F238E27FC236}">
                <a16:creationId xmlns:a16="http://schemas.microsoft.com/office/drawing/2014/main" id="{73A294C1-A3ED-419F-BFF3-2CB30A857DB3}"/>
              </a:ext>
            </a:extLst>
          </xdr:cNvPr>
          <xdr:cNvSpPr/>
        </xdr:nvSpPr>
        <xdr:spPr>
          <a:xfrm>
            <a:off x="9834301" y="980745"/>
            <a:ext cx="1648336" cy="374141"/>
          </a:xfrm>
          <a:prstGeom prst="rect">
            <a:avLst/>
          </a:prstGeom>
          <a:noFill/>
        </xdr:spPr>
        <xdr:txBody>
          <a:bodyPr wrap="none" lIns="91440" tIns="45720" rIns="91440" bIns="45720">
            <a:no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Cloro</a:t>
            </a:r>
            <a:r>
              <a:rPr lang="es-ES" sz="18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Jabonoso</a:t>
            </a:r>
            <a:endPar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grpSp>
    <xdr:clientData/>
  </xdr:twoCellAnchor>
  <xdr:twoCellAnchor>
    <xdr:from>
      <xdr:col>10</xdr:col>
      <xdr:colOff>495300</xdr:colOff>
      <xdr:row>3</xdr:row>
      <xdr:rowOff>47625</xdr:rowOff>
    </xdr:from>
    <xdr:to>
      <xdr:col>14</xdr:col>
      <xdr:colOff>581025</xdr:colOff>
      <xdr:row>11</xdr:row>
      <xdr:rowOff>209549</xdr:rowOff>
    </xdr:to>
    <xdr:grpSp>
      <xdr:nvGrpSpPr>
        <xdr:cNvPr id="58" name="Grupo 57" hidden="1">
          <a:extLst>
            <a:ext uri="{FF2B5EF4-FFF2-40B4-BE49-F238E27FC236}">
              <a16:creationId xmlns:a16="http://schemas.microsoft.com/office/drawing/2014/main" id="{E4E274F3-7A28-4845-826C-67C0029F9556}"/>
            </a:ext>
          </a:extLst>
        </xdr:cNvPr>
        <xdr:cNvGrpSpPr/>
      </xdr:nvGrpSpPr>
      <xdr:grpSpPr>
        <a:xfrm>
          <a:off x="7896225" y="942975"/>
          <a:ext cx="3133725" cy="2009774"/>
          <a:chOff x="9239250" y="933450"/>
          <a:chExt cx="3133725" cy="2524124"/>
        </a:xfrm>
      </xdr:grpSpPr>
      <xdr:pic>
        <xdr:nvPicPr>
          <xdr:cNvPr id="56" name="Imagen 55" hidden="1">
            <a:extLst>
              <a:ext uri="{FF2B5EF4-FFF2-40B4-BE49-F238E27FC236}">
                <a16:creationId xmlns:a16="http://schemas.microsoft.com/office/drawing/2014/main" id="{9C1FAA12-D07F-48D6-B05E-2410E11DEBD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39250" y="933450"/>
            <a:ext cx="3133725" cy="2524124"/>
          </a:xfrm>
          <a:prstGeom prst="rect">
            <a:avLst/>
          </a:prstGeom>
        </xdr:spPr>
      </xdr:pic>
      <xdr:sp macro="" textlink="">
        <xdr:nvSpPr>
          <xdr:cNvPr id="57" name="Rectángulo 56" hidden="1">
            <a:extLst>
              <a:ext uri="{FF2B5EF4-FFF2-40B4-BE49-F238E27FC236}">
                <a16:creationId xmlns:a16="http://schemas.microsoft.com/office/drawing/2014/main" id="{CF813324-BDA8-42BF-A89B-D9103E788699}"/>
              </a:ext>
            </a:extLst>
          </xdr:cNvPr>
          <xdr:cNvSpPr/>
        </xdr:nvSpPr>
        <xdr:spPr>
          <a:xfrm>
            <a:off x="9855214" y="990270"/>
            <a:ext cx="1663661" cy="374141"/>
          </a:xfrm>
          <a:prstGeom prst="rect">
            <a:avLst/>
          </a:prstGeom>
          <a:noFill/>
        </xdr:spPr>
        <xdr:txBody>
          <a:bodyPr wrap="none" lIns="91440" tIns="45720" rIns="91440" bIns="45720">
            <a:noAutofit/>
          </a:bodyPr>
          <a:lstStyle/>
          <a:p>
            <a:pPr algn="ctr"/>
            <a:r>
              <a:rPr lang="es-ES" sz="1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Multi-Cerámica</a:t>
            </a:r>
          </a:p>
        </xdr:txBody>
      </xdr:sp>
    </xdr:grpSp>
    <xdr:clientData/>
  </xdr:twoCellAnchor>
  <xdr:twoCellAnchor>
    <xdr:from>
      <xdr:col>3</xdr:col>
      <xdr:colOff>276225</xdr:colOff>
      <xdr:row>4</xdr:row>
      <xdr:rowOff>28575</xdr:rowOff>
    </xdr:from>
    <xdr:to>
      <xdr:col>9</xdr:col>
      <xdr:colOff>714375</xdr:colOff>
      <xdr:row>13</xdr:row>
      <xdr:rowOff>28575</xdr:rowOff>
    </xdr:to>
    <xdr:grpSp>
      <xdr:nvGrpSpPr>
        <xdr:cNvPr id="62" name="Grupo 61">
          <a:extLst>
            <a:ext uri="{FF2B5EF4-FFF2-40B4-BE49-F238E27FC236}">
              <a16:creationId xmlns:a16="http://schemas.microsoft.com/office/drawing/2014/main" id="{F87ABEF9-4C6A-4817-BCC0-666238309458}"/>
            </a:ext>
          </a:extLst>
        </xdr:cNvPr>
        <xdr:cNvGrpSpPr/>
      </xdr:nvGrpSpPr>
      <xdr:grpSpPr>
        <a:xfrm>
          <a:off x="2343150" y="1228725"/>
          <a:ext cx="5010150" cy="1943100"/>
          <a:chOff x="3371850" y="1209675"/>
          <a:chExt cx="5010150" cy="2657475"/>
        </a:xfrm>
      </xdr:grpSpPr>
      <mc:AlternateContent xmlns:mc="http://schemas.openxmlformats.org/markup-compatibility/2006" xmlns:a14="http://schemas.microsoft.com/office/drawing/2010/main">
        <mc:Choice Requires="a14">
          <xdr:graphicFrame macro="">
            <xdr:nvGraphicFramePr>
              <xdr:cNvPr id="60" name="Selector">
                <a:extLst>
                  <a:ext uri="{FF2B5EF4-FFF2-40B4-BE49-F238E27FC236}">
                    <a16:creationId xmlns:a16="http://schemas.microsoft.com/office/drawing/2014/main" id="{145EF111-54C3-44CD-886D-FCFCC50C8595}"/>
                  </a:ext>
                </a:extLst>
              </xdr:cNvPr>
              <xdr:cNvGraphicFramePr/>
            </xdr:nvGraphicFramePr>
            <xdr:xfrm>
              <a:off x="3371850" y="1209675"/>
              <a:ext cx="5010150" cy="2657475"/>
            </xdr:xfrm>
            <a:graphic>
              <a:graphicData uri="http://schemas.microsoft.com/office/drawing/2010/slicer">
                <sle:slicer xmlns:sle="http://schemas.microsoft.com/office/drawing/2010/slicer" name="Selector"/>
              </a:graphicData>
            </a:graphic>
          </xdr:graphicFrame>
        </mc:Choice>
        <mc:Fallback xmlns="">
          <xdr:sp macro="" textlink="">
            <xdr:nvSpPr>
              <xdr:cNvPr id="0" name=""/>
              <xdr:cNvSpPr>
                <a:spLocks noTextEdit="1"/>
              </xdr:cNvSpPr>
            </xdr:nvSpPr>
            <xdr:spPr>
              <a:xfrm>
                <a:off x="3219450" y="1228725"/>
                <a:ext cx="5010150" cy="194310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sp macro="[0]!verproductos" textlink="">
        <xdr:nvSpPr>
          <xdr:cNvPr id="3" name="Rectángulo: esquinas redondeadas 2">
            <a:extLst>
              <a:ext uri="{FF2B5EF4-FFF2-40B4-BE49-F238E27FC236}">
                <a16:creationId xmlns:a16="http://schemas.microsoft.com/office/drawing/2014/main" id="{B4F12EF2-CBFA-421C-AF7C-EC1F29E69E43}"/>
              </a:ext>
            </a:extLst>
          </xdr:cNvPr>
          <xdr:cNvSpPr/>
        </xdr:nvSpPr>
        <xdr:spPr>
          <a:xfrm>
            <a:off x="3819524" y="3105150"/>
            <a:ext cx="504825" cy="21907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overflow" horzOverflow="overflow" wrap="none" lIns="900000" rtlCol="0" anchor="t"/>
          <a:lstStyle/>
          <a:p>
            <a:pPr algn="l"/>
            <a:r>
              <a:rPr lang="es-CO" sz="1100" b="1">
                <a:solidFill>
                  <a:srgbClr val="FF0000"/>
                </a:solidFill>
              </a:rPr>
              <a:t>Display</a:t>
            </a:r>
            <a:r>
              <a:rPr lang="es-CO" sz="1100" b="1" baseline="0">
                <a:solidFill>
                  <a:srgbClr val="FF0000"/>
                </a:solidFill>
              </a:rPr>
              <a:t> Productos</a:t>
            </a:r>
            <a:endParaRPr lang="es-CO" sz="1100" b="1">
              <a:solidFill>
                <a:srgbClr val="FF0000"/>
              </a:solidFill>
            </a:endParaRPr>
          </a:p>
        </xdr:txBody>
      </xdr:sp>
      <xdr:sp macro="" textlink="">
        <xdr:nvSpPr>
          <xdr:cNvPr id="5" name="Rectángulo: esquinas redondeadas 4">
            <a:hlinkClick xmlns:r="http://schemas.openxmlformats.org/officeDocument/2006/relationships" r:id="rId2"/>
            <a:extLst>
              <a:ext uri="{FF2B5EF4-FFF2-40B4-BE49-F238E27FC236}">
                <a16:creationId xmlns:a16="http://schemas.microsoft.com/office/drawing/2014/main" id="{D4D9A380-7F92-4200-8ED7-AF9C2DF5FEC9}"/>
              </a:ext>
            </a:extLst>
          </xdr:cNvPr>
          <xdr:cNvSpPr/>
        </xdr:nvSpPr>
        <xdr:spPr>
          <a:xfrm>
            <a:off x="7458075" y="3095626"/>
            <a:ext cx="514350" cy="20955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overflow" horzOverflow="overflow" wrap="none" lIns="0" rIns="1800000" rtlCol="0" anchor="t"/>
          <a:lstStyle/>
          <a:p>
            <a:pPr algn="l"/>
            <a:r>
              <a:rPr lang="es-CO" sz="1100" b="1">
                <a:solidFill>
                  <a:srgbClr val="FF0000"/>
                </a:solidFill>
              </a:rPr>
              <a:t>Cancelar</a:t>
            </a:r>
          </a:p>
        </xdr:txBody>
      </xdr:sp>
    </xdr:grpSp>
    <xdr:clientData/>
  </xdr:twoCellAnchor>
  <xdr:twoCellAnchor>
    <xdr:from>
      <xdr:col>10</xdr:col>
      <xdr:colOff>685800</xdr:colOff>
      <xdr:row>16</xdr:row>
      <xdr:rowOff>47625</xdr:rowOff>
    </xdr:from>
    <xdr:to>
      <xdr:col>13</xdr:col>
      <xdr:colOff>676275</xdr:colOff>
      <xdr:row>18</xdr:row>
      <xdr:rowOff>9525</xdr:rowOff>
    </xdr:to>
    <xdr:sp macro="" textlink="">
      <xdr:nvSpPr>
        <xdr:cNvPr id="2" name="Flecha: a la derecha 1">
          <a:extLst>
            <a:ext uri="{FF2B5EF4-FFF2-40B4-BE49-F238E27FC236}">
              <a16:creationId xmlns:a16="http://schemas.microsoft.com/office/drawing/2014/main" id="{AC5CC222-9A8E-46B7-8E95-8848E54FBE69}"/>
            </a:ext>
          </a:extLst>
        </xdr:cNvPr>
        <xdr:cNvSpPr/>
      </xdr:nvSpPr>
      <xdr:spPr>
        <a:xfrm>
          <a:off x="8486775" y="4086225"/>
          <a:ext cx="2276475" cy="552450"/>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CO" sz="1600" b="1"/>
            <a:t>Ir</a:t>
          </a:r>
          <a:r>
            <a:rPr lang="es-CO" sz="1600" b="1" baseline="0"/>
            <a:t> a Inventarios</a:t>
          </a:r>
          <a:endParaRPr lang="es-CO" sz="1600" b="1"/>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304799</xdr:colOff>
      <xdr:row>7</xdr:row>
      <xdr:rowOff>42862</xdr:rowOff>
    </xdr:from>
    <xdr:to>
      <xdr:col>15</xdr:col>
      <xdr:colOff>133349</xdr:colOff>
      <xdr:row>19</xdr:row>
      <xdr:rowOff>38100</xdr:rowOff>
    </xdr:to>
    <xdr:graphicFrame macro="">
      <xdr:nvGraphicFramePr>
        <xdr:cNvPr id="2" name="Gráfico 1">
          <a:extLst>
            <a:ext uri="{FF2B5EF4-FFF2-40B4-BE49-F238E27FC236}">
              <a16:creationId xmlns:a16="http://schemas.microsoft.com/office/drawing/2014/main" id="{AD525E1D-DF72-4C6B-86C3-F1E23CCA74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xdr:col>
      <xdr:colOff>582049</xdr:colOff>
      <xdr:row>1</xdr:row>
      <xdr:rowOff>174123</xdr:rowOff>
    </xdr:from>
    <xdr:ext cx="9446753" cy="937629"/>
    <xdr:sp macro="" textlink="">
      <xdr:nvSpPr>
        <xdr:cNvPr id="3" name="Rectángulo 2">
          <a:extLst>
            <a:ext uri="{FF2B5EF4-FFF2-40B4-BE49-F238E27FC236}">
              <a16:creationId xmlns:a16="http://schemas.microsoft.com/office/drawing/2014/main" id="{9AE101B7-7B62-427B-A555-89E60C69CAEB}"/>
            </a:ext>
          </a:extLst>
        </xdr:cNvPr>
        <xdr:cNvSpPr/>
      </xdr:nvSpPr>
      <xdr:spPr>
        <a:xfrm>
          <a:off x="2106049" y="440823"/>
          <a:ext cx="9446753" cy="937629"/>
        </a:xfrm>
        <a:prstGeom prst="rect">
          <a:avLst/>
        </a:prstGeom>
        <a:noFill/>
      </xdr:spPr>
      <xdr:txBody>
        <a:bodyPr wrap="none" lIns="91440" tIns="45720" rIns="91440" bIns="45720">
          <a:spAutoFit/>
        </a:bodyPr>
        <a:lstStyle/>
        <a:p>
          <a:pPr algn="ctr"/>
          <a:r>
            <a:rPr lang="es-ES"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Resumen</a:t>
          </a:r>
          <a:r>
            <a:rPr lang="es-ES" sz="54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de cantidad Producida</a:t>
          </a:r>
          <a:endParaRPr lang="es-ES"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clientData/>
  </xdr:oneCellAnchor>
  <xdr:twoCellAnchor editAs="oneCell">
    <xdr:from>
      <xdr:col>1</xdr:col>
      <xdr:colOff>161926</xdr:colOff>
      <xdr:row>1</xdr:row>
      <xdr:rowOff>238124</xdr:rowOff>
    </xdr:from>
    <xdr:to>
      <xdr:col>2</xdr:col>
      <xdr:colOff>366714</xdr:colOff>
      <xdr:row>4</xdr:row>
      <xdr:rowOff>38099</xdr:rowOff>
    </xdr:to>
    <xdr:pic macro="[0]!ImprimirPDFResumenPro">
      <xdr:nvPicPr>
        <xdr:cNvPr id="5" name="Imagen 4">
          <a:extLst>
            <a:ext uri="{FF2B5EF4-FFF2-40B4-BE49-F238E27FC236}">
              <a16:creationId xmlns:a16="http://schemas.microsoft.com/office/drawing/2014/main" id="{19CD513C-7FA8-470E-9758-47F4A8342C3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2901" y="504824"/>
          <a:ext cx="700088" cy="600075"/>
        </a:xfrm>
        <a:prstGeom prst="rect">
          <a:avLst/>
        </a:prstGeom>
      </xdr:spPr>
    </xdr:pic>
    <xdr:clientData/>
  </xdr:twoCellAnchor>
  <xdr:twoCellAnchor editAs="oneCell">
    <xdr:from>
      <xdr:col>3</xdr:col>
      <xdr:colOff>802085</xdr:colOff>
      <xdr:row>21</xdr:row>
      <xdr:rowOff>53181</xdr:rowOff>
    </xdr:from>
    <xdr:to>
      <xdr:col>4</xdr:col>
      <xdr:colOff>508384</xdr:colOff>
      <xdr:row>30</xdr:row>
      <xdr:rowOff>166290</xdr:rowOff>
    </xdr:to>
    <mc:AlternateContent xmlns:mc="http://schemas.openxmlformats.org/markup-compatibility/2006" xmlns:a14="http://schemas.microsoft.com/office/drawing/2010/main">
      <mc:Choice Requires="a14">
        <xdr:graphicFrame macro="">
          <xdr:nvGraphicFramePr>
            <xdr:cNvPr id="4" name="FECHA">
              <a:extLst>
                <a:ext uri="{FF2B5EF4-FFF2-40B4-BE49-F238E27FC236}">
                  <a16:creationId xmlns:a16="http://schemas.microsoft.com/office/drawing/2014/main" id="{83555875-5F03-4F50-9B96-3C7438604597}"/>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2240757" y="559950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xdr:col>
      <xdr:colOff>57944</xdr:colOff>
      <xdr:row>21</xdr:row>
      <xdr:rowOff>63104</xdr:rowOff>
    </xdr:from>
    <xdr:to>
      <xdr:col>3</xdr:col>
      <xdr:colOff>626666</xdr:colOff>
      <xdr:row>30</xdr:row>
      <xdr:rowOff>176213</xdr:rowOff>
    </xdr:to>
    <mc:AlternateContent xmlns:mc="http://schemas.openxmlformats.org/markup-compatibility/2006" xmlns:a14="http://schemas.microsoft.com/office/drawing/2010/main">
      <mc:Choice Requires="a14">
        <xdr:graphicFrame macro="">
          <xdr:nvGraphicFramePr>
            <xdr:cNvPr id="6" name="Producto">
              <a:extLst>
                <a:ext uri="{FF2B5EF4-FFF2-40B4-BE49-F238E27FC236}">
                  <a16:creationId xmlns:a16="http://schemas.microsoft.com/office/drawing/2014/main" id="{12BB4362-9E82-468A-83CB-C82DF9A22548}"/>
                </a:ext>
              </a:extLst>
            </xdr:cNvPr>
            <xdr:cNvGraphicFramePr/>
          </xdr:nvGraphicFramePr>
          <xdr:xfrm>
            <a:off x="0" y="0"/>
            <a:ext cx="0" cy="0"/>
          </xdr:xfrm>
          <a:graphic>
            <a:graphicData uri="http://schemas.microsoft.com/office/drawing/2010/slicer">
              <sle:slicer xmlns:sle="http://schemas.microsoft.com/office/drawing/2010/slicer" name="Producto"/>
            </a:graphicData>
          </a:graphic>
        </xdr:graphicFrame>
      </mc:Choice>
      <mc:Fallback xmlns="">
        <xdr:sp macro="" textlink="">
          <xdr:nvSpPr>
            <xdr:cNvPr id="0" name=""/>
            <xdr:cNvSpPr>
              <a:spLocks noTextEdit="1"/>
            </xdr:cNvSpPr>
          </xdr:nvSpPr>
          <xdr:spPr>
            <a:xfrm>
              <a:off x="236538" y="5609432"/>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4</xdr:col>
      <xdr:colOff>518770</xdr:colOff>
      <xdr:row>21</xdr:row>
      <xdr:rowOff>6760</xdr:rowOff>
    </xdr:from>
    <xdr:to>
      <xdr:col>13</xdr:col>
      <xdr:colOff>661644</xdr:colOff>
      <xdr:row>31</xdr:row>
      <xdr:rowOff>71054</xdr:rowOff>
    </xdr:to>
    <xdr:graphicFrame macro="">
      <xdr:nvGraphicFramePr>
        <xdr:cNvPr id="10" name="Gráfico 9">
          <a:extLst>
            <a:ext uri="{FF2B5EF4-FFF2-40B4-BE49-F238E27FC236}">
              <a16:creationId xmlns:a16="http://schemas.microsoft.com/office/drawing/2014/main" id="{BA86276C-A667-4FB0-A163-D5056ED61D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612913</xdr:colOff>
      <xdr:row>2</xdr:row>
      <xdr:rowOff>99391</xdr:rowOff>
    </xdr:from>
    <xdr:to>
      <xdr:col>8</xdr:col>
      <xdr:colOff>1010478</xdr:colOff>
      <xdr:row>3</xdr:row>
      <xdr:rowOff>256761</xdr:rowOff>
    </xdr:to>
    <xdr:sp macro="" textlink="">
      <xdr:nvSpPr>
        <xdr:cNvPr id="6" name="Rectángulo 5">
          <a:hlinkClick xmlns:r="http://schemas.openxmlformats.org/officeDocument/2006/relationships" r:id="rId1"/>
          <a:extLst>
            <a:ext uri="{FF2B5EF4-FFF2-40B4-BE49-F238E27FC236}">
              <a16:creationId xmlns:a16="http://schemas.microsoft.com/office/drawing/2014/main" id="{C9880A5C-2DD5-4FC0-84E9-F1BAC837FABD}"/>
            </a:ext>
          </a:extLst>
        </xdr:cNvPr>
        <xdr:cNvSpPr/>
      </xdr:nvSpPr>
      <xdr:spPr>
        <a:xfrm>
          <a:off x="10055087" y="480391"/>
          <a:ext cx="1325217" cy="34787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CO" sz="1600" b="1"/>
            <a:t>Movimiento</a:t>
          </a:r>
        </a:p>
      </xdr:txBody>
    </xdr:sp>
    <xdr:clientData/>
  </xdr:twoCellAnchor>
  <xdr:twoCellAnchor editAs="absolute">
    <xdr:from>
      <xdr:col>4</xdr:col>
      <xdr:colOff>465482</xdr:colOff>
      <xdr:row>1</xdr:row>
      <xdr:rowOff>1</xdr:rowOff>
    </xdr:from>
    <xdr:to>
      <xdr:col>6</xdr:col>
      <xdr:colOff>1225826</xdr:colOff>
      <xdr:row>3</xdr:row>
      <xdr:rowOff>298174</xdr:rowOff>
    </xdr:to>
    <mc:AlternateContent xmlns:mc="http://schemas.openxmlformats.org/markup-compatibility/2006" xmlns:sle15="http://schemas.microsoft.com/office/drawing/2012/slicer">
      <mc:Choice Requires="sle15">
        <xdr:graphicFrame macro="">
          <xdr:nvGraphicFramePr>
            <xdr:cNvPr id="7" name="EXISTENCIA DE INVENTARIO">
              <a:extLst>
                <a:ext uri="{FF2B5EF4-FFF2-40B4-BE49-F238E27FC236}">
                  <a16:creationId xmlns:a16="http://schemas.microsoft.com/office/drawing/2014/main" id="{9BF5F7AF-7981-46CF-8073-55AD65B9A82D}"/>
                </a:ext>
              </a:extLst>
            </xdr:cNvPr>
            <xdr:cNvGraphicFramePr/>
          </xdr:nvGraphicFramePr>
          <xdr:xfrm>
            <a:off x="0" y="0"/>
            <a:ext cx="0" cy="0"/>
          </xdr:xfrm>
          <a:graphic>
            <a:graphicData uri="http://schemas.microsoft.com/office/drawing/2010/slicer">
              <sle:slicer xmlns:sle="http://schemas.microsoft.com/office/drawing/2010/slicer" name="EXISTENCIA DE INVENTARIO"/>
            </a:graphicData>
          </a:graphic>
        </xdr:graphicFrame>
      </mc:Choice>
      <mc:Fallback xmlns="">
        <xdr:sp macro="" textlink="">
          <xdr:nvSpPr>
            <xdr:cNvPr id="0" name=""/>
            <xdr:cNvSpPr>
              <a:spLocks noTextEdit="1"/>
            </xdr:cNvSpPr>
          </xdr:nvSpPr>
          <xdr:spPr>
            <a:xfrm>
              <a:off x="5285960" y="190501"/>
              <a:ext cx="3841475" cy="679173"/>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absolute">
    <xdr:from>
      <xdr:col>4</xdr:col>
      <xdr:colOff>295274</xdr:colOff>
      <xdr:row>1</xdr:row>
      <xdr:rowOff>228600</xdr:rowOff>
    </xdr:from>
    <xdr:to>
      <xdr:col>8</xdr:col>
      <xdr:colOff>990599</xdr:colOff>
      <xdr:row>1</xdr:row>
      <xdr:rowOff>1200150</xdr:rowOff>
    </xdr:to>
    <mc:AlternateContent xmlns:mc="http://schemas.openxmlformats.org/markup-compatibility/2006" xmlns:sle15="http://schemas.microsoft.com/office/drawing/2012/slicer">
      <mc:Choice Requires="sle15">
        <xdr:graphicFrame macro="">
          <xdr:nvGraphicFramePr>
            <xdr:cNvPr id="45" name="Producto 1">
              <a:extLst>
                <a:ext uri="{FF2B5EF4-FFF2-40B4-BE49-F238E27FC236}">
                  <a16:creationId xmlns:a16="http://schemas.microsoft.com/office/drawing/2014/main" id="{CFD26D0D-C831-41D1-AFCD-1C90076495B9}"/>
                </a:ext>
              </a:extLst>
            </xdr:cNvPr>
            <xdr:cNvGraphicFramePr/>
          </xdr:nvGraphicFramePr>
          <xdr:xfrm>
            <a:off x="0" y="0"/>
            <a:ext cx="0" cy="0"/>
          </xdr:xfrm>
          <a:graphic>
            <a:graphicData uri="http://schemas.microsoft.com/office/drawing/2010/slicer">
              <sle:slicer xmlns:sle="http://schemas.microsoft.com/office/drawing/2010/slicer" name="Producto 1"/>
            </a:graphicData>
          </a:graphic>
        </xdr:graphicFrame>
      </mc:Choice>
      <mc:Fallback xmlns="">
        <xdr:sp macro="" textlink="">
          <xdr:nvSpPr>
            <xdr:cNvPr id="0" name=""/>
            <xdr:cNvSpPr>
              <a:spLocks noTextEdit="1"/>
            </xdr:cNvSpPr>
          </xdr:nvSpPr>
          <xdr:spPr>
            <a:xfrm>
              <a:off x="4324349" y="419100"/>
              <a:ext cx="6029325" cy="97155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xdr:from>
      <xdr:col>9</xdr:col>
      <xdr:colOff>352425</xdr:colOff>
      <xdr:row>1</xdr:row>
      <xdr:rowOff>552450</xdr:rowOff>
    </xdr:from>
    <xdr:to>
      <xdr:col>10</xdr:col>
      <xdr:colOff>28575</xdr:colOff>
      <xdr:row>1</xdr:row>
      <xdr:rowOff>1162050</xdr:rowOff>
    </xdr:to>
    <xdr:sp macro="" textlink="">
      <xdr:nvSpPr>
        <xdr:cNvPr id="54" name="Flecha: hacia abajo 53">
          <a:extLst>
            <a:ext uri="{FF2B5EF4-FFF2-40B4-BE49-F238E27FC236}">
              <a16:creationId xmlns:a16="http://schemas.microsoft.com/office/drawing/2014/main" id="{5BC08F7B-C4AD-4373-9A7F-6EA6B7094218}"/>
            </a:ext>
          </a:extLst>
        </xdr:cNvPr>
        <xdr:cNvSpPr/>
      </xdr:nvSpPr>
      <xdr:spPr>
        <a:xfrm>
          <a:off x="10715625" y="742950"/>
          <a:ext cx="438150" cy="6096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10</xdr:col>
      <xdr:colOff>95250</xdr:colOff>
      <xdr:row>1</xdr:row>
      <xdr:rowOff>571500</xdr:rowOff>
    </xdr:from>
    <xdr:to>
      <xdr:col>10</xdr:col>
      <xdr:colOff>533400</xdr:colOff>
      <xdr:row>1</xdr:row>
      <xdr:rowOff>1152525</xdr:rowOff>
    </xdr:to>
    <xdr:sp macro="" textlink="">
      <xdr:nvSpPr>
        <xdr:cNvPr id="56" name="Flecha: hacia abajo 55">
          <a:extLst>
            <a:ext uri="{FF2B5EF4-FFF2-40B4-BE49-F238E27FC236}">
              <a16:creationId xmlns:a16="http://schemas.microsoft.com/office/drawing/2014/main" id="{6A0040AC-0504-4C7F-860A-2B4E3AC39739}"/>
            </a:ext>
          </a:extLst>
        </xdr:cNvPr>
        <xdr:cNvSpPr/>
      </xdr:nvSpPr>
      <xdr:spPr>
        <a:xfrm rot="10800000">
          <a:off x="11220450" y="762000"/>
          <a:ext cx="438150" cy="5810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absolute">
    <xdr:from>
      <xdr:col>1</xdr:col>
      <xdr:colOff>523875</xdr:colOff>
      <xdr:row>1</xdr:row>
      <xdr:rowOff>190501</xdr:rowOff>
    </xdr:from>
    <xdr:to>
      <xdr:col>3</xdr:col>
      <xdr:colOff>28575</xdr:colOff>
      <xdr:row>1</xdr:row>
      <xdr:rowOff>1181101</xdr:rowOff>
    </xdr:to>
    <mc:AlternateContent xmlns:mc="http://schemas.openxmlformats.org/markup-compatibility/2006" xmlns:sle15="http://schemas.microsoft.com/office/drawing/2012/slicer">
      <mc:Choice Requires="sle15">
        <xdr:graphicFrame macro="">
          <xdr:nvGraphicFramePr>
            <xdr:cNvPr id="3" name="Ent-Sal">
              <a:extLst>
                <a:ext uri="{FF2B5EF4-FFF2-40B4-BE49-F238E27FC236}">
                  <a16:creationId xmlns:a16="http://schemas.microsoft.com/office/drawing/2014/main" id="{EEC0D3C4-B9CF-44DF-9479-50BF75DCD8ED}"/>
                </a:ext>
              </a:extLst>
            </xdr:cNvPr>
            <xdr:cNvGraphicFramePr/>
          </xdr:nvGraphicFramePr>
          <xdr:xfrm>
            <a:off x="0" y="0"/>
            <a:ext cx="0" cy="0"/>
          </xdr:xfrm>
          <a:graphic>
            <a:graphicData uri="http://schemas.microsoft.com/office/drawing/2010/slicer">
              <sle:slicer xmlns:sle="http://schemas.microsoft.com/office/drawing/2010/slicer" name="Ent-Sal"/>
            </a:graphicData>
          </a:graphic>
        </xdr:graphicFrame>
      </mc:Choice>
      <mc:Fallback xmlns="">
        <xdr:sp macro="" textlink="">
          <xdr:nvSpPr>
            <xdr:cNvPr id="0" name=""/>
            <xdr:cNvSpPr>
              <a:spLocks noTextEdit="1"/>
            </xdr:cNvSpPr>
          </xdr:nvSpPr>
          <xdr:spPr>
            <a:xfrm>
              <a:off x="1285875" y="381001"/>
              <a:ext cx="1828800" cy="9906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editAs="oneCell">
    <xdr:from>
      <xdr:col>6</xdr:col>
      <xdr:colOff>514350</xdr:colOff>
      <xdr:row>2</xdr:row>
      <xdr:rowOff>9525</xdr:rowOff>
    </xdr:from>
    <xdr:to>
      <xdr:col>9</xdr:col>
      <xdr:colOff>57150</xdr:colOff>
      <xdr:row>15</xdr:row>
      <xdr:rowOff>57150</xdr:rowOff>
    </xdr:to>
    <mc:AlternateContent xmlns:mc="http://schemas.openxmlformats.org/markup-compatibility/2006" xmlns:a14="http://schemas.microsoft.com/office/drawing/2010/main">
      <mc:Choice Requires="a14">
        <xdr:graphicFrame macro="">
          <xdr:nvGraphicFramePr>
            <xdr:cNvPr id="2" name="Producto 2">
              <a:extLst>
                <a:ext uri="{FF2B5EF4-FFF2-40B4-BE49-F238E27FC236}">
                  <a16:creationId xmlns:a16="http://schemas.microsoft.com/office/drawing/2014/main" id="{6C18F9C3-0465-45C3-B432-5F58EB878EB5}"/>
                </a:ext>
              </a:extLst>
            </xdr:cNvPr>
            <xdr:cNvGraphicFramePr/>
          </xdr:nvGraphicFramePr>
          <xdr:xfrm>
            <a:off x="0" y="0"/>
            <a:ext cx="0" cy="0"/>
          </xdr:xfrm>
          <a:graphic>
            <a:graphicData uri="http://schemas.microsoft.com/office/drawing/2010/slicer">
              <sle:slicer xmlns:sle="http://schemas.microsoft.com/office/drawing/2010/slicer" name="Producto 2"/>
            </a:graphicData>
          </a:graphic>
        </xdr:graphicFrame>
      </mc:Choice>
      <mc:Fallback xmlns="">
        <xdr:sp macro="" textlink="">
          <xdr:nvSpPr>
            <xdr:cNvPr id="0" name=""/>
            <xdr:cNvSpPr>
              <a:spLocks noTextEdit="1"/>
            </xdr:cNvSpPr>
          </xdr:nvSpPr>
          <xdr:spPr>
            <a:xfrm>
              <a:off x="5267325" y="847725"/>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9</xdr:col>
      <xdr:colOff>342900</xdr:colOff>
      <xdr:row>2</xdr:row>
      <xdr:rowOff>1</xdr:rowOff>
    </xdr:from>
    <xdr:to>
      <xdr:col>11</xdr:col>
      <xdr:colOff>647700</xdr:colOff>
      <xdr:row>12</xdr:row>
      <xdr:rowOff>57150</xdr:rowOff>
    </xdr:to>
    <mc:AlternateContent xmlns:mc="http://schemas.openxmlformats.org/markup-compatibility/2006" xmlns:a14="http://schemas.microsoft.com/office/drawing/2010/main">
      <mc:Choice Requires="a14">
        <xdr:graphicFrame macro="">
          <xdr:nvGraphicFramePr>
            <xdr:cNvPr id="3" name="Existencia">
              <a:extLst>
                <a:ext uri="{FF2B5EF4-FFF2-40B4-BE49-F238E27FC236}">
                  <a16:creationId xmlns:a16="http://schemas.microsoft.com/office/drawing/2014/main" id="{6CCCA5A5-298E-41CA-8FAE-1CB05E1F2659}"/>
                </a:ext>
              </a:extLst>
            </xdr:cNvPr>
            <xdr:cNvGraphicFramePr/>
          </xdr:nvGraphicFramePr>
          <xdr:xfrm>
            <a:off x="0" y="0"/>
            <a:ext cx="0" cy="0"/>
          </xdr:xfrm>
          <a:graphic>
            <a:graphicData uri="http://schemas.microsoft.com/office/drawing/2010/slicer">
              <sle:slicer xmlns:sle="http://schemas.microsoft.com/office/drawing/2010/slicer" name="Existencia"/>
            </a:graphicData>
          </a:graphic>
        </xdr:graphicFrame>
      </mc:Choice>
      <mc:Fallback xmlns="">
        <xdr:sp macro="" textlink="">
          <xdr:nvSpPr>
            <xdr:cNvPr id="0" name=""/>
            <xdr:cNvSpPr>
              <a:spLocks noTextEdit="1"/>
            </xdr:cNvSpPr>
          </xdr:nvSpPr>
          <xdr:spPr>
            <a:xfrm>
              <a:off x="7381875" y="838201"/>
              <a:ext cx="1828800" cy="1962149"/>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11</xdr:col>
      <xdr:colOff>752475</xdr:colOff>
      <xdr:row>1</xdr:row>
      <xdr:rowOff>185737</xdr:rowOff>
    </xdr:from>
    <xdr:to>
      <xdr:col>17</xdr:col>
      <xdr:colOff>752475</xdr:colOff>
      <xdr:row>16</xdr:row>
      <xdr:rowOff>71437</xdr:rowOff>
    </xdr:to>
    <xdr:graphicFrame macro="">
      <xdr:nvGraphicFramePr>
        <xdr:cNvPr id="4" name="Gráfico 3">
          <a:extLst>
            <a:ext uri="{FF2B5EF4-FFF2-40B4-BE49-F238E27FC236}">
              <a16:creationId xmlns:a16="http://schemas.microsoft.com/office/drawing/2014/main" id="{1851FF61-F72E-4DE1-95EB-32DCBCEBDF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285750</xdr:colOff>
      <xdr:row>1</xdr:row>
      <xdr:rowOff>66675</xdr:rowOff>
    </xdr:from>
    <xdr:to>
      <xdr:col>4</xdr:col>
      <xdr:colOff>1362075</xdr:colOff>
      <xdr:row>1</xdr:row>
      <xdr:rowOff>495300</xdr:rowOff>
    </xdr:to>
    <xdr:sp macro="[2]!GuardarFactura" textlink="">
      <xdr:nvSpPr>
        <xdr:cNvPr id="2" name="Rectángulo 1">
          <a:extLst>
            <a:ext uri="{FF2B5EF4-FFF2-40B4-BE49-F238E27FC236}">
              <a16:creationId xmlns:a16="http://schemas.microsoft.com/office/drawing/2014/main" id="{2438DBD6-C2E2-483B-A9E0-C6E724772A35}"/>
            </a:ext>
          </a:extLst>
        </xdr:cNvPr>
        <xdr:cNvSpPr/>
      </xdr:nvSpPr>
      <xdr:spPr bwMode="auto">
        <a:xfrm>
          <a:off x="4924425" y="504825"/>
          <a:ext cx="1885950" cy="428625"/>
        </a:xfrm>
        <a:prstGeom prst="rect">
          <a:avLst/>
        </a:prstGeom>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wrap="square" lIns="18288" tIns="0" rIns="0" bIns="0" rtlCol="0" anchor="ctr" upright="1"/>
        <a:lstStyle/>
        <a:p>
          <a:pPr algn="ctr"/>
          <a:r>
            <a:rPr lang="es-MX" sz="1600">
              <a:solidFill>
                <a:schemeClr val="bg1"/>
              </a:solidFill>
            </a:rPr>
            <a:t>Guardar</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9</xdr:col>
      <xdr:colOff>361950</xdr:colOff>
      <xdr:row>3</xdr:row>
      <xdr:rowOff>85725</xdr:rowOff>
    </xdr:from>
    <xdr:to>
      <xdr:col>11</xdr:col>
      <xdr:colOff>133350</xdr:colOff>
      <xdr:row>7</xdr:row>
      <xdr:rowOff>0</xdr:rowOff>
    </xdr:to>
    <xdr:sp macro="[0]!Abrirayuda1formulario" textlink="">
      <xdr:nvSpPr>
        <xdr:cNvPr id="2" name="Rectángulo: esquinas redondeadas 1">
          <a:extLst>
            <a:ext uri="{FF2B5EF4-FFF2-40B4-BE49-F238E27FC236}">
              <a16:creationId xmlns:a16="http://schemas.microsoft.com/office/drawing/2014/main" id="{99721F14-32A5-4372-8EB3-1789A76E4755}"/>
            </a:ext>
          </a:extLst>
        </xdr:cNvPr>
        <xdr:cNvSpPr/>
      </xdr:nvSpPr>
      <xdr:spPr>
        <a:xfrm>
          <a:off x="10601325" y="657225"/>
          <a:ext cx="1295400" cy="723900"/>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s-CO" sz="1100"/>
            <a:t>AYUDA</a:t>
          </a:r>
          <a:r>
            <a:rPr lang="es-CO" sz="1100" baseline="0"/>
            <a:t> PARA ENTRAR DATOS AUTOMATICOS</a:t>
          </a:r>
          <a:endParaRPr lang="es-CO" sz="1100"/>
        </a:p>
      </xdr:txBody>
    </xdr:sp>
    <xdr:clientData/>
  </xdr:twoCellAnchor>
  <xdr:oneCellAnchor>
    <xdr:from>
      <xdr:col>2</xdr:col>
      <xdr:colOff>320442</xdr:colOff>
      <xdr:row>0</xdr:row>
      <xdr:rowOff>31248</xdr:rowOff>
    </xdr:from>
    <xdr:ext cx="8426922" cy="718466"/>
    <xdr:sp macro="" textlink="">
      <xdr:nvSpPr>
        <xdr:cNvPr id="5" name="Rectángulo 4">
          <a:extLst>
            <a:ext uri="{FF2B5EF4-FFF2-40B4-BE49-F238E27FC236}">
              <a16:creationId xmlns:a16="http://schemas.microsoft.com/office/drawing/2014/main" id="{349EF720-87AD-49E6-801E-0A4BF327A9A4}"/>
            </a:ext>
          </a:extLst>
        </xdr:cNvPr>
        <xdr:cNvSpPr/>
      </xdr:nvSpPr>
      <xdr:spPr>
        <a:xfrm>
          <a:off x="1911117" y="31248"/>
          <a:ext cx="8426922" cy="718466"/>
        </a:xfrm>
        <a:prstGeom prst="rect">
          <a:avLst/>
        </a:prstGeom>
      </xdr:spPr>
      <xdr:style>
        <a:lnRef idx="0">
          <a:schemeClr val="accent3"/>
        </a:lnRef>
        <a:fillRef idx="3">
          <a:schemeClr val="accent3"/>
        </a:fillRef>
        <a:effectRef idx="3">
          <a:schemeClr val="accent3"/>
        </a:effectRef>
        <a:fontRef idx="minor">
          <a:schemeClr val="lt1"/>
        </a:fontRef>
      </xdr:style>
      <xdr:txBody>
        <a:bodyPr wrap="none" lIns="91440" tIns="45720" rIns="91440" bIns="45720">
          <a:spAutoFit/>
        </a:bodyPr>
        <a:lstStyle/>
        <a:p>
          <a:pPr algn="ctr"/>
          <a:r>
            <a:rPr lang="es-ES" sz="4000" b="1" cap="none" spc="0">
              <a:ln w="12700">
                <a:solidFill>
                  <a:schemeClr val="accent3">
                    <a:lumMod val="50000"/>
                  </a:schemeClr>
                </a:solidFill>
                <a:prstDash val="solid"/>
              </a:ln>
              <a:solidFill>
                <a:srgbClr val="FFFF00"/>
              </a:solidFill>
              <a:effectLst>
                <a:innerShdw blurRad="177800">
                  <a:schemeClr val="accent3">
                    <a:lumMod val="50000"/>
                  </a:schemeClr>
                </a:innerShdw>
              </a:effectLst>
            </a:rPr>
            <a:t>Formulario</a:t>
          </a:r>
          <a:r>
            <a:rPr lang="es-ES" sz="4000" b="1" cap="none" spc="0" baseline="0">
              <a:ln w="12700">
                <a:solidFill>
                  <a:schemeClr val="accent3">
                    <a:lumMod val="50000"/>
                  </a:schemeClr>
                </a:solidFill>
                <a:prstDash val="solid"/>
              </a:ln>
              <a:solidFill>
                <a:srgbClr val="FFFF00"/>
              </a:solidFill>
              <a:effectLst>
                <a:innerShdw blurRad="177800">
                  <a:schemeClr val="accent3">
                    <a:lumMod val="50000"/>
                  </a:schemeClr>
                </a:innerShdw>
              </a:effectLst>
            </a:rPr>
            <a:t> de entrada de Proveedores</a:t>
          </a:r>
          <a:endParaRPr lang="es-ES" sz="4000" b="1" cap="none" spc="0">
            <a:ln w="12700">
              <a:solidFill>
                <a:schemeClr val="accent3">
                  <a:lumMod val="50000"/>
                </a:schemeClr>
              </a:solidFill>
              <a:prstDash val="solid"/>
            </a:ln>
            <a:solidFill>
              <a:srgbClr val="FFFF00"/>
            </a:solidFill>
            <a:effectLst>
              <a:innerShdw blurRad="177800">
                <a:schemeClr val="accent3">
                  <a:lumMod val="50000"/>
                </a:schemeClr>
              </a:innerShdw>
            </a:effectLst>
          </a:endParaRPr>
        </a:p>
      </xdr:txBody>
    </xdr:sp>
    <xdr:clientData/>
  </xdr:oneCellAnchor>
  <xdr:twoCellAnchor>
    <xdr:from>
      <xdr:col>9</xdr:col>
      <xdr:colOff>371475</xdr:colOff>
      <xdr:row>7</xdr:row>
      <xdr:rowOff>66675</xdr:rowOff>
    </xdr:from>
    <xdr:to>
      <xdr:col>11</xdr:col>
      <xdr:colOff>142875</xdr:colOff>
      <xdr:row>11</xdr:row>
      <xdr:rowOff>28575</xdr:rowOff>
    </xdr:to>
    <xdr:sp macro="[0]!Abrirayuda1formulario" textlink="">
      <xdr:nvSpPr>
        <xdr:cNvPr id="7" name="Rectángulo: esquinas redondeadas 6">
          <a:hlinkClick xmlns:r="http://schemas.openxmlformats.org/officeDocument/2006/relationships" r:id="rId1"/>
          <a:extLst>
            <a:ext uri="{FF2B5EF4-FFF2-40B4-BE49-F238E27FC236}">
              <a16:creationId xmlns:a16="http://schemas.microsoft.com/office/drawing/2014/main" id="{BC4B9F46-A6F9-47BE-8446-C84C27B29693}"/>
            </a:ext>
          </a:extLst>
        </xdr:cNvPr>
        <xdr:cNvSpPr/>
      </xdr:nvSpPr>
      <xdr:spPr>
        <a:xfrm>
          <a:off x="11296650" y="1447800"/>
          <a:ext cx="1295400" cy="723900"/>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s-CO" sz="1100" b="1"/>
            <a:t>MENU</a:t>
          </a:r>
        </a:p>
        <a:p>
          <a:pPr algn="ctr"/>
          <a:r>
            <a:rPr lang="es-CO" sz="1100" b="1"/>
            <a:t>INICIAL</a:t>
          </a:r>
        </a:p>
      </xdr:txBody>
    </xdr:sp>
    <xdr:clientData/>
  </xdr:twoCellAnchor>
  <xdr:twoCellAnchor>
    <xdr:from>
      <xdr:col>3</xdr:col>
      <xdr:colOff>1147010</xdr:colOff>
      <xdr:row>12</xdr:row>
      <xdr:rowOff>5014</xdr:rowOff>
    </xdr:from>
    <xdr:to>
      <xdr:col>4</xdr:col>
      <xdr:colOff>2429376</xdr:colOff>
      <xdr:row>26</xdr:row>
      <xdr:rowOff>52640</xdr:rowOff>
    </xdr:to>
    <xdr:sp macro="[0]!Cerrarayuda1formulario" textlink="">
      <xdr:nvSpPr>
        <xdr:cNvPr id="4" name="Ayuda1" hidden="1">
          <a:extLst>
            <a:ext uri="{FF2B5EF4-FFF2-40B4-BE49-F238E27FC236}">
              <a16:creationId xmlns:a16="http://schemas.microsoft.com/office/drawing/2014/main" id="{4E55ABBC-AEAE-4BB3-947C-BDFD1016F9A8}"/>
            </a:ext>
          </a:extLst>
        </xdr:cNvPr>
        <xdr:cNvSpPr/>
      </xdr:nvSpPr>
      <xdr:spPr>
        <a:xfrm>
          <a:off x="3503194" y="2341146"/>
          <a:ext cx="3187366" cy="2714626"/>
        </a:xfrm>
        <a:prstGeom prst="wedgeRoundRectCallout">
          <a:avLst>
            <a:gd name="adj1" fmla="val -119473"/>
            <a:gd name="adj2" fmla="val -129100"/>
            <a:gd name="adj3" fmla="val 16667"/>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CO" sz="1100"/>
            <a:t>POR FAVOR SI QUIERE INICIAR EL FORMULARIO AUTOMATICO</a:t>
          </a:r>
          <a:r>
            <a:rPr lang="es-CO" sz="1100" baseline="0"/>
            <a:t> IR A LA </a:t>
          </a:r>
          <a:r>
            <a:rPr lang="es-CO" sz="1400" b="1" baseline="0">
              <a:solidFill>
                <a:srgbClr val="FF0000"/>
              </a:solidFill>
            </a:rPr>
            <a:t>PESTAÑA  GRUPO ESPECIAL </a:t>
          </a:r>
          <a:r>
            <a:rPr lang="es-CO" sz="1100" baseline="0"/>
            <a:t>Y DALE CLIP AL </a:t>
          </a:r>
          <a:r>
            <a:rPr lang="es-CO" sz="1400" b="1" baseline="0">
              <a:solidFill>
                <a:srgbClr val="FF0000"/>
              </a:solidFill>
            </a:rPr>
            <a:t>FORMULARIO</a:t>
          </a:r>
        </a:p>
        <a:p>
          <a:pPr algn="ctr"/>
          <a:endParaRPr lang="es-CO" sz="1100" baseline="0"/>
        </a:p>
        <a:p>
          <a:pPr algn="ctr"/>
          <a:r>
            <a:rPr lang="es-CO" sz="1100" baseline="0"/>
            <a:t>NOTA:ANTES DE REALIZAR LO ANTERIOR  SITUATE DENTRO DE LA </a:t>
          </a:r>
          <a:r>
            <a:rPr lang="es-CO" sz="1100" b="1" baseline="0">
              <a:solidFill>
                <a:srgbClr val="FF0000"/>
              </a:solidFill>
            </a:rPr>
            <a:t>TABLA</a:t>
          </a:r>
          <a:r>
            <a:rPr lang="es-CO" sz="1100" baseline="0"/>
            <a:t> Y DALE CLIP A CUALQUIER CELDA PERTENECIENTE A ESTA</a:t>
          </a:r>
        </a:p>
        <a:p>
          <a:pPr algn="ctr"/>
          <a:endParaRPr lang="es-CO" sz="1100" baseline="0"/>
        </a:p>
        <a:p>
          <a:pPr algn="ctr"/>
          <a:r>
            <a:rPr lang="es-CO" sz="1100" baseline="0"/>
            <a:t>*****DELE CLIP A LA FIGURA PARA CERRARLA******** </a:t>
          </a:r>
        </a:p>
        <a:p>
          <a:pPr algn="l"/>
          <a:endParaRPr lang="es-CO" sz="1100" baseline="0"/>
        </a:p>
        <a:p>
          <a:pPr algn="l"/>
          <a:r>
            <a:rPr lang="es-CO" sz="1100" b="1" baseline="0">
              <a:solidFill>
                <a:srgbClr val="FF0000"/>
              </a:solidFill>
            </a:rPr>
            <a:t>BeEcoInformacion</a:t>
          </a:r>
          <a:endParaRPr lang="es-CO" sz="1100" b="1">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el/Desktop/Materias%20Primas%20y%20Forrmula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ngel/Downloads/Factura%20en%20Excel%20Parte%202%20&#8211;%20Guardar%20detalle%20de%20facturas%20-%20EXCELeINFO/Factura%20en%20Excel%20Parte%202%20&#8211;%20Guardar%20detalle%20de%20facturas%20-%20EXCELeINF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terias Primas"/>
      <sheetName val="Jabon Glicerina"/>
      <sheetName val="Lavaplatos Liq"/>
      <sheetName val="Lavaplatos en crema"/>
      <sheetName val="Det Ropa"/>
      <sheetName val="Limpiador Bic"/>
      <sheetName val="Desinfectante"/>
      <sheetName val="Suavizante"/>
      <sheetName val="Cloro Jabonoso"/>
      <sheetName val="Multiusos Baños"/>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ctura"/>
      <sheetName val="Detalle de facturas"/>
      <sheetName val="Hoja1"/>
      <sheetName val="EXCELeINFO1"/>
      <sheetName val="Clientes"/>
      <sheetName val="Producto"/>
      <sheetName val="Factura en Excel Parte 2 – Guar"/>
    </sheetNames>
    <definedNames>
      <definedName name="GuardarFactura"/>
    </definedNames>
    <sheetDataSet>
      <sheetData sheetId="0"/>
      <sheetData sheetId="1">
        <row r="1">
          <cell r="I1">
            <v>2</v>
          </cell>
        </row>
      </sheetData>
      <sheetData sheetId="2"/>
      <sheetData sheetId="3"/>
      <sheetData sheetId="4"/>
      <sheetData sheetId="5"/>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gel Joaquin Ibañez HIdalgo" refreshedDate="44195.650085185189" createdVersion="6" refreshedVersion="6" minRefreshableVersion="3" recordCount="8" xr:uid="{E1F5EE3A-E501-401B-9C58-9A4D9133C9DB}">
  <cacheSource type="worksheet">
    <worksheetSource name="Productos"/>
  </cacheSource>
  <cacheFields count="7">
    <cacheField name="Codigo" numFmtId="0">
      <sharedItems/>
    </cacheField>
    <cacheField name="Producto" numFmtId="0">
      <sharedItems count="9">
        <s v="Lavaplatos Liquido"/>
        <s v="Lavaplatos en Crema"/>
        <s v="Detergente de Ropa"/>
        <s v="Multiuso Desengrasante"/>
        <s v="Desinfectante Herbal"/>
        <s v="Suavizante de Ropa"/>
        <s v="Cloro Jabonoso"/>
        <s v="Multi-Cerámica"/>
        <s v="Multi_Baño" u="1"/>
      </sharedItems>
    </cacheField>
    <cacheField name="Orden de produccion" numFmtId="0">
      <sharedItems/>
    </cacheField>
    <cacheField name="N° Lote" numFmtId="0">
      <sharedItems/>
    </cacheField>
    <cacheField name="Cantidad" numFmtId="0">
      <sharedItems containsSemiMixedTypes="0" containsString="0" containsNumber="1" containsInteger="1" minValue="200" maxValue="400"/>
    </cacheField>
    <cacheField name="Funciones" numFmtId="0">
      <sharedItems containsSemiMixedTypes="0" containsString="0" containsNumber="1" containsInteger="1" minValue="1" maxValue="8"/>
    </cacheField>
    <cacheField name="Selector" numFmtId="0">
      <sharedItems count="8">
        <s v="Be-1 Lavaplatos Liquido"/>
        <s v="Be-2 Lavaplatos en Crema"/>
        <s v="Be-3 Detergente de Ropa"/>
        <s v="Be-4 Multiuso Desengrasante"/>
        <s v="Be-5 Desinfectante Herbal"/>
        <s v="Be-6 Suavizante de Ropa"/>
        <s v="Be-7 Cloro Jabonoso"/>
        <s v="Be-8 Multi-Cerámica"/>
      </sharedItems>
    </cacheField>
  </cacheFields>
  <extLst>
    <ext xmlns:x14="http://schemas.microsoft.com/office/spreadsheetml/2009/9/main" uri="{725AE2AE-9491-48be-B2B4-4EB974FC3084}">
      <x14:pivotCacheDefinition pivotCacheId="212666878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gel Joaquin Ibañez HIdalgo" refreshedDate="44198.567873726854" createdVersion="6" refreshedVersion="6" minRefreshableVersion="3" recordCount="7" xr:uid="{535F8398-F76E-4002-A185-C44E798B045E}">
  <cacheSource type="worksheet">
    <worksheetSource name="TblCalidad"/>
  </cacheSource>
  <cacheFields count="13">
    <cacheField name="Fecha" numFmtId="170">
      <sharedItems containsSemiMixedTypes="0" containsNonDate="0" containsDate="1" containsString="0" minDate="2020-11-25T00:00:00" maxDate="2020-12-26T00:00:00" count="2">
        <d v="2020-12-25T00:00:00"/>
        <d v="2020-11-25T00:00:00"/>
      </sharedItems>
    </cacheField>
    <cacheField name="Codigo" numFmtId="0">
      <sharedItems/>
    </cacheField>
    <cacheField name="Producto" numFmtId="0">
      <sharedItems count="5">
        <s v="Lavaplatos en Crema"/>
        <s v="Cloro Jabonoso"/>
        <s v="Lavaplatos Liquido"/>
        <s v="Multi-Cerámica"/>
        <s v="Suavizante de Ropa"/>
      </sharedItems>
    </cacheField>
    <cacheField name="Orden" numFmtId="165">
      <sharedItems/>
    </cacheField>
    <cacheField name="Lote" numFmtId="0">
      <sharedItems/>
    </cacheField>
    <cacheField name="Cantidad" numFmtId="1">
      <sharedItems containsSemiMixedTypes="0" containsString="0" containsNumber="1" containsInteger="1" minValue="240" maxValue="400"/>
    </cacheField>
    <cacheField name="PH" numFmtId="1">
      <sharedItems containsSemiMixedTypes="0" containsString="0" containsNumber="1" minValue="6.8" maxValue="11" count="7">
        <n v="9.4"/>
        <n v="10.3"/>
        <n v="9.5"/>
        <n v="6.8"/>
        <n v="11"/>
        <n v="7.5"/>
        <n v="10"/>
      </sharedItems>
    </cacheField>
    <cacheField name="Viscosidad" numFmtId="1">
      <sharedItems containsSemiMixedTypes="0" containsString="0" containsNumber="1" containsInteger="1" minValue="0" maxValue="98"/>
    </cacheField>
    <cacheField name="Densidad" numFmtId="1">
      <sharedItems containsMixedTypes="1" containsNumber="1" minValue="0" maxValue="1.3"/>
    </cacheField>
    <cacheField name="Concentracion" numFmtId="1">
      <sharedItems containsSemiMixedTypes="0" containsString="0" containsNumber="1" minValue="0" maxValue="28"/>
    </cacheField>
    <cacheField name="Apariencia" numFmtId="1">
      <sharedItems/>
    </cacheField>
    <cacheField name="Color" numFmtId="1">
      <sharedItems/>
    </cacheField>
    <cacheField name="Olor" numFmtId="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gel Joaquin Ibañez HIdalgo" refreshedDate="44209.754046875001" createdVersion="6" refreshedVersion="6" minRefreshableVersion="3" recordCount="31" xr:uid="{CD5CFA06-935C-42CB-A375-B97B9B6A6F9D}">
  <cacheSource type="worksheet">
    <worksheetSource name="TablaOrdenesMensual"/>
  </cacheSource>
  <cacheFields count="9">
    <cacheField name="FECHA" numFmtId="168">
      <sharedItems containsSemiMixedTypes="0" containsNonDate="0" containsDate="1" containsString="0" minDate="1900-02-12T00:00:00" maxDate="2021-01-14T00:00:00" count="10">
        <d v="2021-01-13T00:00:00"/>
        <d v="2021-01-04T00:00:00"/>
        <d v="2020-11-30T00:00:00"/>
        <d v="2020-06-30T00:00:00"/>
        <d v="2020-05-30T00:00:00"/>
        <d v="2020-03-30T00:00:00"/>
        <d v="2020-04-30T00:00:00"/>
        <d v="1900-03-13T00:00:00"/>
        <d v="1900-02-12T00:00:00"/>
        <d v="1900-02-14T00:00:00"/>
      </sharedItems>
      <fieldGroup par="8" base="0">
        <rangePr groupBy="months" startDate="1900-02-12T00:00:00" endDate="2021-01-14T00:00:00"/>
        <groupItems count="14">
          <s v="&lt;13/02/1900"/>
          <s v="ene"/>
          <s v="feb"/>
          <s v="mar"/>
          <s v="abr"/>
          <s v="may"/>
          <s v="jun"/>
          <s v="jul"/>
          <s v="ago"/>
          <s v="sep"/>
          <s v="oct"/>
          <s v="nov"/>
          <s v="dic"/>
          <s v="&gt;14/01/2021"/>
        </groupItems>
      </fieldGroup>
    </cacheField>
    <cacheField name="Consecutivo" numFmtId="1">
      <sharedItems containsSemiMixedTypes="0" containsString="0" containsNumber="1" containsInteger="1" minValue="41" maxValue="49"/>
    </cacheField>
    <cacheField name="Codogo" numFmtId="0">
      <sharedItems/>
    </cacheField>
    <cacheField name="Producto" numFmtId="0">
      <sharedItems count="10">
        <s v="Lavaplatos en Crema"/>
        <s v="Desinfectante Herbal"/>
        <s v="Multi-Cerámica"/>
        <s v="Cloro Jabonoso"/>
        <s v="Suavizante de Ropa"/>
        <s v="Lavaplatos Liquido"/>
        <s v="Detergente de Ropa"/>
        <s v="Multiuso Desengrasante"/>
        <s v="Limpido" u="1"/>
        <s v="Multi_Baño" u="1"/>
      </sharedItems>
    </cacheField>
    <cacheField name="Orden" numFmtId="0">
      <sharedItems/>
    </cacheField>
    <cacheField name="Lote" numFmtId="0">
      <sharedItems/>
    </cacheField>
    <cacheField name="Cantidad" numFmtId="0">
      <sharedItems containsSemiMixedTypes="0" containsString="0" containsNumber="1" containsInteger="1" minValue="100" maxValue="500"/>
    </cacheField>
    <cacheField name="Trimestres" numFmtId="0" databaseField="0">
      <fieldGroup base="0">
        <rangePr groupBy="quarters" startDate="1900-02-12T00:00:00" endDate="2021-01-14T00:00:00"/>
        <groupItems count="6">
          <s v="&lt;13/02/1900"/>
          <s v="Trim.1"/>
          <s v="Trim.2"/>
          <s v="Trim.3"/>
          <s v="Trim.4"/>
          <s v="&gt;14/01/2021"/>
        </groupItems>
      </fieldGroup>
    </cacheField>
    <cacheField name="Años" numFmtId="0" databaseField="0">
      <fieldGroup base="0">
        <rangePr groupBy="years" startDate="1900-02-12T00:00:00" endDate="2021-01-14T00:00:00"/>
        <groupItems count="124">
          <s v="&lt;13/02/19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gt;14/01/2021"/>
        </groupItems>
      </fieldGroup>
    </cacheField>
  </cacheFields>
  <extLst>
    <ext xmlns:x14="http://schemas.microsoft.com/office/spreadsheetml/2009/9/main" uri="{725AE2AE-9491-48be-B2B4-4EB974FC3084}">
      <x14:pivotCacheDefinition pivotCacheId="171309327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gel Joaquin Ibañez HIdalgo" refreshedDate="44211.674184490737" createdVersion="6" refreshedVersion="6" minRefreshableVersion="3" recordCount="26" xr:uid="{4DA113C4-91BD-4384-98B2-8AC7D945CE02}">
  <cacheSource type="worksheet">
    <worksheetSource name="Tabla6"/>
  </cacheSource>
  <cacheFields count="8">
    <cacheField name="Fecha" numFmtId="0">
      <sharedItems containsNonDate="0" containsDate="1" containsString="0" containsBlank="1" minDate="2021-01-05T00:00:00" maxDate="2021-01-21T00:00:00"/>
    </cacheField>
    <cacheField name="Movimiento" numFmtId="0">
      <sharedItems containsBlank="1"/>
    </cacheField>
    <cacheField name="Codigo" numFmtId="0">
      <sharedItems/>
    </cacheField>
    <cacheField name="Producto" numFmtId="0">
      <sharedItems count="8">
        <s v="Suavizante de Ropa"/>
        <s v="Lavaplatos Liquido"/>
        <s v="Lavaplatos en Crema"/>
        <s v="Detergente de Ropa"/>
        <s v="Multiuso Desengrasante"/>
        <s v="Desinfectante Herbal"/>
        <s v="Cloro Jabonoso"/>
        <s v="Multi-Cerámica"/>
      </sharedItems>
    </cacheField>
    <cacheField name="Unidad" numFmtId="0">
      <sharedItems/>
    </cacheField>
    <cacheField name="Existencia" numFmtId="0">
      <sharedItems containsSemiMixedTypes="0" containsString="0" containsNumber="1" containsInteger="1" minValue="0" maxValue="610" count="6">
        <n v="480"/>
        <n v="30"/>
        <n v="170"/>
        <n v="0"/>
        <n v="140"/>
        <n v="610"/>
      </sharedItems>
    </cacheField>
    <cacheField name="Ent-Sal" numFmtId="0">
      <sharedItems count="2">
        <s v="ENTRADA"/>
        <s v="SALIDA"/>
      </sharedItems>
    </cacheField>
    <cacheField name="Cantidad" numFmtId="0">
      <sharedItems containsSemiMixedTypes="0" containsString="0" containsNumber="1" containsInteger="1" minValue="-550" maxValue="500"/>
    </cacheField>
  </cacheFields>
  <extLst>
    <ext xmlns:x14="http://schemas.microsoft.com/office/spreadsheetml/2009/9/main" uri="{725AE2AE-9491-48be-B2B4-4EB974FC3084}">
      <x14:pivotCacheDefinition pivotCacheId="10000114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gel Joaquin Ibañez HIdalgo" refreshedDate="44218.721317476855" createdVersion="6" refreshedVersion="6" minRefreshableVersion="3" recordCount="28" xr:uid="{F981F630-CDD5-4006-91A6-ED524F3CBDEC}">
  <cacheSource type="worksheet">
    <worksheetSource name="TablaMateriasPrimas"/>
  </cacheSource>
  <cacheFields count="4">
    <cacheField name="#Item" numFmtId="0">
      <sharedItems containsSemiMixedTypes="0" containsString="0" containsNumber="1" containsInteger="1" minValue="1" maxValue="28"/>
    </cacheField>
    <cacheField name="Materia Prima" numFmtId="0">
      <sharedItems count="27">
        <s v="Acido Sulfonico Lineal"/>
        <s v="Soda caustica escamas"/>
        <s v="Genapol 28%"/>
        <s v="Texapon 70%"/>
        <s v="Trietanolamina 85%"/>
        <s v="Cocoamida"/>
        <s v="CMC alta"/>
        <s v="Acido Acetico"/>
        <s v="Benzoato de sodio"/>
        <s v="Glicerina"/>
        <s v="Propilenglicol"/>
        <s v="Nonil 10 moles (Arkopal)"/>
        <s v="Acido Estearico"/>
        <s v="Alcohol Etilico 96%"/>
        <s v="Acido Fosforico"/>
        <s v="Carbomero 996"/>
        <s v="Polisorbato (tween)"/>
        <s v="ProBetaina"/>
        <s v="Sulfato de Sodio"/>
        <s v="Silicato de sodio"/>
        <s v="Amonio Cuaternario"/>
        <s v="Vinagre Blanco"/>
        <s v="Virutas de Jabon"/>
        <s v="Sal"/>
        <s v="Agua"/>
        <s v="Carbonato de Calcio"/>
        <s v="Bicarbonato de sodio"/>
      </sharedItems>
    </cacheField>
    <cacheField name="Costo x Kg" numFmtId="4">
      <sharedItems containsString="0" containsBlank="1" containsNumber="1" minValue="50" maxValue="370000"/>
    </cacheField>
    <cacheField name="Unidad" numFmtId="0">
      <sharedItems/>
    </cacheField>
  </cacheFields>
  <extLst>
    <ext xmlns:x14="http://schemas.microsoft.com/office/spreadsheetml/2009/9/main" uri="{725AE2AE-9491-48be-B2B4-4EB974FC3084}">
      <x14:pivotCacheDefinition pivotCacheId="1402560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s v="Be-1"/>
    <x v="0"/>
    <s v="Be_LL_224"/>
    <s v="LL-224-01"/>
    <n v="300"/>
    <n v="1"/>
    <x v="0"/>
  </r>
  <r>
    <s v="Be-2"/>
    <x v="1"/>
    <s v="Be_LL_224"/>
    <s v="LL-223-02"/>
    <n v="400"/>
    <n v="2"/>
    <x v="1"/>
  </r>
  <r>
    <s v="Be-3"/>
    <x v="2"/>
    <s v="Be_LL_225"/>
    <s v="LL-223-06"/>
    <n v="300"/>
    <n v="3"/>
    <x v="2"/>
  </r>
  <r>
    <s v="Be-4"/>
    <x v="3"/>
    <s v="Be_LL_227"/>
    <s v="LL-223-08"/>
    <n v="200"/>
    <n v="4"/>
    <x v="3"/>
  </r>
  <r>
    <s v="Be-5"/>
    <x v="4"/>
    <s v="Be_LL_228"/>
    <s v="LL-228-10"/>
    <n v="200"/>
    <n v="5"/>
    <x v="4"/>
  </r>
  <r>
    <s v="Be-6"/>
    <x v="5"/>
    <s v="Be_LL_229"/>
    <s v="LL-223-10"/>
    <n v="300"/>
    <n v="6"/>
    <x v="5"/>
  </r>
  <r>
    <s v="Be-7"/>
    <x v="6"/>
    <s v="Be_LL_230"/>
    <s v="LL-223-11"/>
    <n v="240"/>
    <n v="7"/>
    <x v="6"/>
  </r>
  <r>
    <s v="Be-8"/>
    <x v="7"/>
    <s v="Be_LL_231"/>
    <s v="LL-223-11"/>
    <n v="350"/>
    <n v="8"/>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s v="Be-2"/>
    <x v="0"/>
    <s v="Be_LL_224"/>
    <s v="LL-223-02"/>
    <n v="400"/>
    <x v="0"/>
    <n v="0"/>
    <n v="0"/>
    <n v="0"/>
    <s v="Crema"/>
    <s v="Verde claro"/>
    <s v="Melon"/>
  </r>
  <r>
    <x v="1"/>
    <s v="Be-7"/>
    <x v="1"/>
    <s v="Be_LL_230"/>
    <s v="LL-223-11"/>
    <n v="240"/>
    <x v="1"/>
    <n v="8"/>
    <n v="1.1000000000000001"/>
    <n v="4.3"/>
    <s v="Liquido semi-viscoso"/>
    <s v="Amarilloso"/>
    <s v="Limon"/>
  </r>
  <r>
    <x v="1"/>
    <s v="Be-2"/>
    <x v="0"/>
    <s v="Be_LL_224"/>
    <s v="LL-223-02"/>
    <n v="400"/>
    <x v="2"/>
    <n v="0"/>
    <n v="0"/>
    <n v="0"/>
    <s v="Crema"/>
    <s v="Verde claro"/>
    <s v="Melon"/>
  </r>
  <r>
    <x v="1"/>
    <s v="Be-1"/>
    <x v="2"/>
    <s v="Be_LL_224"/>
    <s v="LL-224-01"/>
    <n v="300"/>
    <x v="3"/>
    <n v="98"/>
    <s v="1.15"/>
    <n v="14.5"/>
    <s v="Liquido viscoso"/>
    <s v="Translucido"/>
    <s v="Herbal"/>
  </r>
  <r>
    <x v="1"/>
    <s v="Be-8"/>
    <x v="3"/>
    <s v="Be_LL_231"/>
    <s v="LL-223-11"/>
    <n v="350"/>
    <x v="4"/>
    <n v="8"/>
    <n v="1.2"/>
    <n v="28"/>
    <s v="Liquido semi-viscoso"/>
    <s v="Translucido"/>
    <s v="Herbal"/>
  </r>
  <r>
    <x v="1"/>
    <s v="Be-6"/>
    <x v="4"/>
    <s v="Be_LL_229"/>
    <s v="LL-223-10"/>
    <n v="300"/>
    <x v="5"/>
    <n v="56"/>
    <n v="1.3"/>
    <n v="5.5"/>
    <s v="Liquido viscoso"/>
    <s v="Azul"/>
    <s v="Floral"/>
  </r>
  <r>
    <x v="1"/>
    <s v="Be-6"/>
    <x v="4"/>
    <s v="Be_LL_229"/>
    <s v="LL-223-10"/>
    <n v="300"/>
    <x v="6"/>
    <n v="10"/>
    <n v="1.1200000000000001"/>
    <n v="7.5"/>
    <s v="Liquido semi viscoso"/>
    <s v="Translucido"/>
    <s v="Neutro"/>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x v="0"/>
    <n v="49"/>
    <s v="Be-2"/>
    <x v="0"/>
    <s v="Be_LL_224"/>
    <s v="LL-223-02"/>
    <n v="150"/>
  </r>
  <r>
    <x v="0"/>
    <n v="49"/>
    <s v="Be-5"/>
    <x v="1"/>
    <s v="Be_LL_228"/>
    <s v="LL-228-10"/>
    <n v="100"/>
  </r>
  <r>
    <x v="1"/>
    <n v="48"/>
    <s v="Be-5"/>
    <x v="1"/>
    <s v="Be_LL_228"/>
    <s v="LL-228-10"/>
    <n v="500"/>
  </r>
  <r>
    <x v="1"/>
    <n v="48"/>
    <s v="Be-8"/>
    <x v="2"/>
    <s v="Be_LL_231"/>
    <s v="LL-223-11"/>
    <n v="400"/>
  </r>
  <r>
    <x v="2"/>
    <n v="47"/>
    <s v="Be-7"/>
    <x v="3"/>
    <s v="Be_LL_230"/>
    <s v="LL-223-11"/>
    <n v="240"/>
  </r>
  <r>
    <x v="2"/>
    <n v="47"/>
    <s v="Be-6"/>
    <x v="4"/>
    <s v="Be_LL_229"/>
    <s v="LL-223-10"/>
    <n v="300"/>
  </r>
  <r>
    <x v="2"/>
    <n v="47"/>
    <s v="Be-6"/>
    <x v="4"/>
    <s v="Be_LL_229"/>
    <s v="LL-223-10"/>
    <n v="300"/>
  </r>
  <r>
    <x v="2"/>
    <n v="47"/>
    <s v="Be-6"/>
    <x v="4"/>
    <s v="Be_LL_229"/>
    <s v="LL-223-10"/>
    <n v="300"/>
  </r>
  <r>
    <x v="2"/>
    <n v="46"/>
    <s v="Be-7"/>
    <x v="3"/>
    <s v="Be_LL_230"/>
    <s v="LL-223-11"/>
    <n v="240"/>
  </r>
  <r>
    <x v="2"/>
    <n v="46"/>
    <s v="Be-2"/>
    <x v="0"/>
    <s v="Be_LL_224"/>
    <s v="LL-223-02"/>
    <n v="400"/>
  </r>
  <r>
    <x v="2"/>
    <n v="46"/>
    <s v="Be-1"/>
    <x v="5"/>
    <s v="Be_LL_224"/>
    <s v="LL-224-01"/>
    <n v="300"/>
  </r>
  <r>
    <x v="2"/>
    <n v="46"/>
    <s v="Be-8"/>
    <x v="2"/>
    <s v="Be_LL_231"/>
    <s v="LL-223-11"/>
    <n v="350"/>
  </r>
  <r>
    <x v="2"/>
    <n v="46"/>
    <s v="Be-6"/>
    <x v="4"/>
    <s v="Be_LL_229"/>
    <s v="LL-223-10"/>
    <n v="300"/>
  </r>
  <r>
    <x v="2"/>
    <n v="46"/>
    <s v="Be-2"/>
    <x v="0"/>
    <s v="Be_LL_224"/>
    <s v="LL-223-02"/>
    <n v="400"/>
  </r>
  <r>
    <x v="2"/>
    <n v="46"/>
    <s v="Be-7"/>
    <x v="3"/>
    <s v="Be_LL_230"/>
    <s v="LL-223-11"/>
    <n v="240"/>
  </r>
  <r>
    <x v="2"/>
    <n v="46"/>
    <s v="Be-2"/>
    <x v="0"/>
    <s v="Be_LL_224"/>
    <s v="LL-223-02"/>
    <n v="400"/>
  </r>
  <r>
    <x v="3"/>
    <n v="46"/>
    <s v="Be-1"/>
    <x v="5"/>
    <s v="Be_LL_224"/>
    <s v="LL-224-01"/>
    <n v="300"/>
  </r>
  <r>
    <x v="2"/>
    <n v="46"/>
    <s v="Be-8"/>
    <x v="2"/>
    <s v="Be_LL_231"/>
    <s v="LL-223-11"/>
    <n v="350"/>
  </r>
  <r>
    <x v="2"/>
    <n v="46"/>
    <s v="Be-6"/>
    <x v="4"/>
    <s v="Be_LL_229"/>
    <s v="LL-223-10"/>
    <n v="300"/>
  </r>
  <r>
    <x v="4"/>
    <n v="46"/>
    <s v="Be-2"/>
    <x v="0"/>
    <s v="Be_LL_224"/>
    <s v="LL-223-02"/>
    <n v="400"/>
  </r>
  <r>
    <x v="2"/>
    <n v="46"/>
    <s v="Be-8"/>
    <x v="2"/>
    <s v="Be_LL_231"/>
    <s v="LL-223-11"/>
    <n v="350"/>
  </r>
  <r>
    <x v="2"/>
    <n v="46"/>
    <s v="Be-6"/>
    <x v="4"/>
    <s v="Be_LL_229"/>
    <s v="LL-223-10"/>
    <n v="300"/>
  </r>
  <r>
    <x v="5"/>
    <n v="46"/>
    <s v="Be-2"/>
    <x v="0"/>
    <s v="Be_LL_224"/>
    <s v="LL-223-02"/>
    <n v="400"/>
  </r>
  <r>
    <x v="2"/>
    <n v="46"/>
    <s v="Be-8"/>
    <x v="2"/>
    <s v="Be_LL_231"/>
    <s v="LL-223-11"/>
    <n v="350"/>
  </r>
  <r>
    <x v="2"/>
    <n v="46"/>
    <s v="Be-5"/>
    <x v="1"/>
    <s v="Be_LL_228"/>
    <s v="LL-228-10"/>
    <n v="200"/>
  </r>
  <r>
    <x v="2"/>
    <n v="46"/>
    <s v="Be-3"/>
    <x v="6"/>
    <s v="Be_LL_225"/>
    <s v="LL-223-06"/>
    <n v="300"/>
  </r>
  <r>
    <x v="4"/>
    <n v="44"/>
    <s v="Be-1"/>
    <x v="5"/>
    <s v="Be_LL_224"/>
    <s v="LL-224-01"/>
    <n v="470"/>
  </r>
  <r>
    <x v="6"/>
    <n v="44"/>
    <s v="Be-1"/>
    <x v="5"/>
    <s v="Be_LL_224"/>
    <s v="LL-224-01"/>
    <n v="500"/>
  </r>
  <r>
    <x v="7"/>
    <n v="42"/>
    <s v="Be-1"/>
    <x v="5"/>
    <s v="Be_LL_224"/>
    <s v="LL-224-01"/>
    <n v="200"/>
  </r>
  <r>
    <x v="8"/>
    <n v="42"/>
    <s v="Be-1"/>
    <x v="5"/>
    <s v="Be_LL_224"/>
    <s v="LL-224-01"/>
    <n v="300"/>
  </r>
  <r>
    <x v="9"/>
    <n v="41"/>
    <s v="Be-4"/>
    <x v="7"/>
    <s v="Be_LL_230"/>
    <s v="LL-223-09"/>
    <n v="46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d v="2021-01-10T00:00:00"/>
    <s v="E-000"/>
    <s v="Be-6"/>
    <x v="0"/>
    <s v="Lts"/>
    <x v="0"/>
    <x v="0"/>
    <n v="300"/>
  </r>
  <r>
    <d v="2021-01-11T00:00:00"/>
    <s v="E-001"/>
    <s v="Be-1"/>
    <x v="1"/>
    <s v="Lts"/>
    <x v="1"/>
    <x v="0"/>
    <n v="220"/>
  </r>
  <r>
    <d v="2021-01-12T00:00:00"/>
    <s v="E-002"/>
    <s v="Be-2"/>
    <x v="2"/>
    <s v="Kgs"/>
    <x v="2"/>
    <x v="0"/>
    <n v="100"/>
  </r>
  <r>
    <d v="2021-01-13T00:00:00"/>
    <s v="E-003"/>
    <s v="Be-3"/>
    <x v="3"/>
    <s v="Lts"/>
    <x v="3"/>
    <x v="0"/>
    <n v="345"/>
  </r>
  <r>
    <d v="2021-01-14T00:00:00"/>
    <s v="E-004"/>
    <s v="Be-4"/>
    <x v="4"/>
    <s v="Lts"/>
    <x v="4"/>
    <x v="0"/>
    <n v="120"/>
  </r>
  <r>
    <d v="2021-01-15T00:00:00"/>
    <s v="E-005"/>
    <s v="Be-5"/>
    <x v="5"/>
    <s v="Lts"/>
    <x v="5"/>
    <x v="0"/>
    <n v="250"/>
  </r>
  <r>
    <d v="2021-01-16T00:00:00"/>
    <s v="E-006"/>
    <s v="Be-6"/>
    <x v="0"/>
    <s v="Lts"/>
    <x v="0"/>
    <x v="0"/>
    <n v="180"/>
  </r>
  <r>
    <d v="2021-01-17T00:00:00"/>
    <s v="E-007"/>
    <s v="Be-7"/>
    <x v="6"/>
    <s v="Lts"/>
    <x v="2"/>
    <x v="0"/>
    <n v="200"/>
  </r>
  <r>
    <d v="2021-01-18T00:00:00"/>
    <s v="E-008"/>
    <s v="Be-8"/>
    <x v="7"/>
    <s v="Lts"/>
    <x v="3"/>
    <x v="0"/>
    <n v="230"/>
  </r>
  <r>
    <d v="2021-01-11T00:00:00"/>
    <s v="S-001"/>
    <s v="Be-2"/>
    <x v="2"/>
    <s v="Kgs"/>
    <x v="2"/>
    <x v="1"/>
    <n v="-130"/>
  </r>
  <r>
    <d v="2021-01-05T00:00:00"/>
    <s v="S-002"/>
    <s v="Be-5"/>
    <x v="5"/>
    <s v="Lts"/>
    <x v="5"/>
    <x v="1"/>
    <n v="-140"/>
  </r>
  <r>
    <d v="2021-01-15T00:00:00"/>
    <s v="S-003"/>
    <s v="Be-1"/>
    <x v="1"/>
    <s v="Lts"/>
    <x v="1"/>
    <x v="1"/>
    <n v="-300"/>
  </r>
  <r>
    <d v="2021-01-20T00:00:00"/>
    <s v="S-004"/>
    <s v="Be-8"/>
    <x v="7"/>
    <s v="Lts"/>
    <x v="3"/>
    <x v="1"/>
    <n v="-80"/>
  </r>
  <r>
    <d v="2021-01-20T00:00:00"/>
    <s v="E-004"/>
    <s v="Be-3"/>
    <x v="3"/>
    <s v="Lts"/>
    <x v="3"/>
    <x v="0"/>
    <n v="300"/>
  </r>
  <r>
    <d v="2021-01-20T00:00:00"/>
    <s v="E-005"/>
    <s v="Be-1"/>
    <x v="1"/>
    <s v="Lts"/>
    <x v="1"/>
    <x v="0"/>
    <n v="500"/>
  </r>
  <r>
    <d v="2021-01-20T00:00:00"/>
    <s v="E-005"/>
    <s v="Be-2"/>
    <x v="2"/>
    <s v="Kgs"/>
    <x v="2"/>
    <x v="0"/>
    <n v="300"/>
  </r>
  <r>
    <d v="2021-01-20T00:00:00"/>
    <s v="E-005"/>
    <s v="Be-3"/>
    <x v="3"/>
    <s v="Lts"/>
    <x v="3"/>
    <x v="1"/>
    <n v="-550"/>
  </r>
  <r>
    <d v="2021-01-20T00:00:00"/>
    <s v="E-005"/>
    <s v="Be-8"/>
    <x v="7"/>
    <s v="Lts"/>
    <x v="3"/>
    <x v="1"/>
    <n v="-150"/>
  </r>
  <r>
    <d v="2021-01-20T00:00:00"/>
    <s v="E-006"/>
    <s v="Be-3"/>
    <x v="3"/>
    <s v="Lts"/>
    <x v="3"/>
    <x v="1"/>
    <n v="-95"/>
  </r>
  <r>
    <d v="2021-01-11T00:00:00"/>
    <s v="E-009"/>
    <s v="Be-1"/>
    <x v="1"/>
    <s v="Lts"/>
    <x v="1"/>
    <x v="0"/>
    <n v="110"/>
  </r>
  <r>
    <d v="2021-01-20T00:00:00"/>
    <s v="E-010"/>
    <s v="Be-7"/>
    <x v="6"/>
    <s v="Lts"/>
    <x v="2"/>
    <x v="1"/>
    <n v="-30"/>
  </r>
  <r>
    <d v="2021-01-20T00:00:00"/>
    <s v="E-011"/>
    <s v="Be-1"/>
    <x v="1"/>
    <s v="Lts"/>
    <x v="1"/>
    <x v="1"/>
    <n v="-200"/>
  </r>
  <r>
    <d v="2021-01-20T00:00:00"/>
    <s v="E-012"/>
    <s v="Be-5"/>
    <x v="5"/>
    <s v="Lts"/>
    <x v="5"/>
    <x v="0"/>
    <n v="500"/>
  </r>
  <r>
    <d v="2021-01-20T00:00:00"/>
    <s v="E-013"/>
    <s v="Be-1"/>
    <x v="1"/>
    <s v="Lts"/>
    <x v="1"/>
    <x v="1"/>
    <n v="-300"/>
  </r>
  <r>
    <d v="2021-01-16T00:00:00"/>
    <s v="E-014"/>
    <s v="Be-2"/>
    <x v="2"/>
    <s v="Kgs"/>
    <x v="2"/>
    <x v="1"/>
    <n v="-100"/>
  </r>
  <r>
    <m/>
    <m/>
    <s v="Be-4"/>
    <x v="4"/>
    <s v="Lts"/>
    <x v="4"/>
    <x v="0"/>
    <n v="2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n v="1"/>
    <x v="0"/>
    <n v="8000"/>
    <s v="Kg"/>
  </r>
  <r>
    <n v="2"/>
    <x v="1"/>
    <n v="6000"/>
    <s v="Kg"/>
  </r>
  <r>
    <n v="3"/>
    <x v="2"/>
    <n v="4250"/>
    <s v="Kg"/>
  </r>
  <r>
    <n v="4"/>
    <x v="3"/>
    <n v="8000"/>
    <s v="Kg"/>
  </r>
  <r>
    <n v="5"/>
    <x v="4"/>
    <n v="14000"/>
    <s v="Kg"/>
  </r>
  <r>
    <n v="6"/>
    <x v="5"/>
    <n v="10500"/>
    <s v="Kg"/>
  </r>
  <r>
    <n v="7"/>
    <x v="6"/>
    <n v="24000"/>
    <s v="Kg"/>
  </r>
  <r>
    <n v="8"/>
    <x v="7"/>
    <n v="5000"/>
    <s v="Kg"/>
  </r>
  <r>
    <n v="9"/>
    <x v="8"/>
    <n v="6000"/>
    <s v="Kg"/>
  </r>
  <r>
    <n v="10"/>
    <x v="9"/>
    <n v="6400"/>
    <s v="Kg"/>
  </r>
  <r>
    <n v="11"/>
    <x v="10"/>
    <n v="9000"/>
    <s v="Kg"/>
  </r>
  <r>
    <n v="12"/>
    <x v="11"/>
    <n v="9500"/>
    <s v="Kg"/>
  </r>
  <r>
    <n v="13"/>
    <x v="12"/>
    <n v="8800"/>
    <s v="Kg"/>
  </r>
  <r>
    <n v="14"/>
    <x v="13"/>
    <n v="5250"/>
    <s v="lts"/>
  </r>
  <r>
    <n v="15"/>
    <x v="14"/>
    <n v="5285.7142857142853"/>
    <s v="Kg"/>
  </r>
  <r>
    <n v="16"/>
    <x v="15"/>
    <n v="370000"/>
    <s v="Kg"/>
  </r>
  <r>
    <n v="17"/>
    <x v="16"/>
    <n v="14000"/>
    <s v="Kg"/>
  </r>
  <r>
    <n v="18"/>
    <x v="17"/>
    <n v="5500"/>
    <s v="Kg"/>
  </r>
  <r>
    <n v="19"/>
    <x v="7"/>
    <m/>
    <s v="Kg"/>
  </r>
  <r>
    <n v="20"/>
    <x v="18"/>
    <n v="3696"/>
    <s v="Kg"/>
  </r>
  <r>
    <n v="21"/>
    <x v="19"/>
    <n v="3400"/>
    <s v="Kg"/>
  </r>
  <r>
    <n v="22"/>
    <x v="20"/>
    <m/>
    <s v="Kg"/>
  </r>
  <r>
    <n v="23"/>
    <x v="21"/>
    <m/>
    <s v="Kg"/>
  </r>
  <r>
    <n v="24"/>
    <x v="22"/>
    <m/>
    <s v="Kg"/>
  </r>
  <r>
    <n v="25"/>
    <x v="23"/>
    <n v="2000"/>
    <s v="Kg"/>
  </r>
  <r>
    <n v="26"/>
    <x v="24"/>
    <n v="50"/>
    <s v="lts"/>
  </r>
  <r>
    <n v="27"/>
    <x v="25"/>
    <n v="4705"/>
    <s v="Kg"/>
  </r>
  <r>
    <n v="28"/>
    <x v="26"/>
    <n v="4200"/>
    <s v="K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2A4C82-A2FD-4B62-A6E8-FCBB69F841A2}" name="TablaDinámica1" cacheId="5" applyNumberFormats="0" applyBorderFormats="0" applyFontFormats="0" applyPatternFormats="0" applyAlignmentFormats="0" applyWidthHeightFormats="1" dataCaption="Valores" updatedVersion="6" minRefreshableVersion="3" useAutoFormatting="1" rowGrandTotals="0" itemPrintTitles="1" createdVersion="6" indent="0" outline="1" outlineData="1" multipleFieldFilters="0" rowHeaderCaption="Producto">
  <location ref="K7:L8" firstHeaderRow="1" firstDataRow="1" firstDataCol="1"/>
  <pivotFields count="4">
    <pivotField showAll="0"/>
    <pivotField axis="axisRow" showAll="0">
      <items count="28">
        <item h="1" x="7"/>
        <item h="1" x="12"/>
        <item h="1" x="14"/>
        <item x="0"/>
        <item h="1" x="24"/>
        <item h="1" x="13"/>
        <item h="1" x="20"/>
        <item h="1" x="8"/>
        <item h="1" x="26"/>
        <item h="1" x="15"/>
        <item h="1" x="25"/>
        <item h="1" x="6"/>
        <item h="1" x="5"/>
        <item h="1" x="2"/>
        <item h="1" x="9"/>
        <item h="1" x="11"/>
        <item h="1" x="16"/>
        <item h="1" x="17"/>
        <item h="1" x="10"/>
        <item h="1" x="23"/>
        <item h="1" x="19"/>
        <item h="1" x="1"/>
        <item h="1" x="18"/>
        <item h="1" x="3"/>
        <item h="1" x="4"/>
        <item h="1" x="21"/>
        <item h="1" x="22"/>
        <item t="default"/>
      </items>
    </pivotField>
    <pivotField dataField="1" showAll="0"/>
    <pivotField showAll="0"/>
  </pivotFields>
  <rowFields count="1">
    <field x="1"/>
  </rowFields>
  <rowItems count="1">
    <i>
      <x v="3"/>
    </i>
  </rowItems>
  <colItems count="1">
    <i/>
  </colItems>
  <dataFields count="1">
    <dataField name="Monto x Kg" fld="2" baseField="0" baseItem="0" numFmtId="164"/>
  </dataFields>
  <formats count="14">
    <format dxfId="138">
      <pivotArea field="1" type="button" dataOnly="0" labelOnly="1" outline="0" axis="axisRow" fieldPosition="0"/>
    </format>
    <format dxfId="137">
      <pivotArea dataOnly="0" labelOnly="1" outline="0" axis="axisValues" fieldPosition="0"/>
    </format>
    <format dxfId="136">
      <pivotArea dataOnly="0" fieldPosition="0">
        <references count="1">
          <reference field="1" count="0"/>
        </references>
      </pivotArea>
    </format>
    <format dxfId="135">
      <pivotArea dataOnly="0" fieldPosition="0">
        <references count="1">
          <reference field="1" count="0"/>
        </references>
      </pivotArea>
    </format>
    <format dxfId="134">
      <pivotArea dataOnly="0" fieldPosition="0">
        <references count="1">
          <reference field="1" count="0"/>
        </references>
      </pivotArea>
    </format>
    <format dxfId="133">
      <pivotArea outline="0" collapsedLevelsAreSubtotals="1" fieldPosition="0"/>
    </format>
    <format dxfId="132">
      <pivotArea outline="0" collapsedLevelsAreSubtotals="1" fieldPosition="0"/>
    </format>
    <format dxfId="131">
      <pivotArea dataOnly="0" labelOnly="1" fieldPosition="0">
        <references count="1">
          <reference field="1" count="0"/>
        </references>
      </pivotArea>
    </format>
    <format dxfId="130">
      <pivotArea outline="0" collapsedLevelsAreSubtotals="1" fieldPosition="0"/>
    </format>
    <format dxfId="129">
      <pivotArea dataOnly="0" labelOnly="1" fieldPosition="0">
        <references count="1">
          <reference field="1" count="0"/>
        </references>
      </pivotArea>
    </format>
    <format dxfId="128">
      <pivotArea outline="0" collapsedLevelsAreSubtotals="1" fieldPosition="0"/>
    </format>
    <format dxfId="127">
      <pivotArea dataOnly="0" labelOnly="1" fieldPosition="0">
        <references count="1">
          <reference field="1" count="0"/>
        </references>
      </pivotArea>
    </format>
    <format dxfId="126">
      <pivotArea outline="0" collapsedLevelsAreSubtotals="1" fieldPosition="0"/>
    </format>
    <format dxfId="125">
      <pivotArea dataOnly="0" labelOnly="1"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F215AB-AB86-46F4-B51B-18156E04A28D}" name="TablaDinámica1" cacheId="1" applyNumberFormats="0" applyBorderFormats="0" applyFontFormats="0" applyPatternFormats="0" applyAlignmentFormats="0" applyWidthHeightFormats="1" dataCaption="Valores" updatedVersion="6" minRefreshableVersion="3" useAutoFormatting="1" rowGrandTotals="0" itemPrintTitles="1" createdVersion="6" indent="0" outline="1" outlineData="1" multipleFieldFilters="0" rowHeaderCaption="Productos">
  <location ref="C5:C6" firstHeaderRow="1" firstDataRow="1" firstDataCol="1"/>
  <pivotFields count="7">
    <pivotField showAll="0"/>
    <pivotField axis="axisRow" showAll="0">
      <items count="10">
        <item x="6"/>
        <item x="4"/>
        <item x="2"/>
        <item x="1"/>
        <item x="0"/>
        <item h="1" m="1" x="8"/>
        <item x="3"/>
        <item x="5"/>
        <item x="7"/>
        <item t="default"/>
      </items>
    </pivotField>
    <pivotField showAll="0"/>
    <pivotField showAll="0"/>
    <pivotField showAll="0"/>
    <pivotField showAll="0"/>
    <pivotField showAll="0">
      <items count="9">
        <item h="1" x="0"/>
        <item h="1" x="1"/>
        <item h="1" x="2"/>
        <item h="1" x="3"/>
        <item h="1" x="4"/>
        <item h="1" x="5"/>
        <item x="6"/>
        <item h="1" x="7"/>
        <item t="default"/>
      </items>
    </pivotField>
  </pivotFields>
  <rowFields count="1">
    <field x="1"/>
  </rowFields>
  <rowItems count="1">
    <i>
      <x/>
    </i>
  </rowItems>
  <colItems count="1">
    <i/>
  </colItems>
  <formats count="21">
    <format dxfId="116">
      <pivotArea type="all" dataOnly="0" outline="0" fieldPosition="0"/>
    </format>
    <format dxfId="115">
      <pivotArea field="1" type="button" dataOnly="0" labelOnly="1" outline="0" axis="axisRow" fieldPosition="0"/>
    </format>
    <format dxfId="114">
      <pivotArea dataOnly="0" labelOnly="1" fieldPosition="0">
        <references count="1">
          <reference field="1" count="1">
            <x v="0"/>
          </reference>
        </references>
      </pivotArea>
    </format>
    <format dxfId="113">
      <pivotArea type="all" dataOnly="0" outline="0" fieldPosition="0"/>
    </format>
    <format dxfId="112">
      <pivotArea field="1" type="button" dataOnly="0" labelOnly="1" outline="0" axis="axisRow" fieldPosition="0"/>
    </format>
    <format dxfId="111">
      <pivotArea dataOnly="0" labelOnly="1" fieldPosition="0">
        <references count="1">
          <reference field="1" count="1">
            <x v="1"/>
          </reference>
        </references>
      </pivotArea>
    </format>
    <format dxfId="110">
      <pivotArea type="all" dataOnly="0" outline="0" fieldPosition="0"/>
    </format>
    <format dxfId="109">
      <pivotArea field="1" type="button" dataOnly="0" labelOnly="1" outline="0" axis="axisRow" fieldPosition="0"/>
    </format>
    <format dxfId="108">
      <pivotArea dataOnly="0" labelOnly="1" fieldPosition="0">
        <references count="1">
          <reference field="1" count="1">
            <x v="1"/>
          </reference>
        </references>
      </pivotArea>
    </format>
    <format dxfId="107">
      <pivotArea type="all" dataOnly="0" outline="0" fieldPosition="0"/>
    </format>
    <format dxfId="106">
      <pivotArea field="1" type="button" dataOnly="0" labelOnly="1" outline="0" axis="axisRow" fieldPosition="0"/>
    </format>
    <format dxfId="105">
      <pivotArea dataOnly="0" labelOnly="1" fieldPosition="0">
        <references count="1">
          <reference field="1" count="0"/>
        </references>
      </pivotArea>
    </format>
    <format dxfId="104">
      <pivotArea type="all" dataOnly="0" outline="0" fieldPosition="0"/>
    </format>
    <format dxfId="103">
      <pivotArea field="1" type="button" dataOnly="0" labelOnly="1" outline="0" axis="axisRow" fieldPosition="0"/>
    </format>
    <format dxfId="102">
      <pivotArea dataOnly="0" labelOnly="1" fieldPosition="0">
        <references count="1">
          <reference field="1" count="1">
            <x v="4"/>
          </reference>
        </references>
      </pivotArea>
    </format>
    <format dxfId="101">
      <pivotArea type="all" dataOnly="0" outline="0" fieldPosition="0"/>
    </format>
    <format dxfId="100">
      <pivotArea field="1" type="button" dataOnly="0" labelOnly="1" outline="0" axis="axisRow" fieldPosition="0"/>
    </format>
    <format dxfId="99">
      <pivotArea dataOnly="0" labelOnly="1" fieldPosition="0">
        <references count="1">
          <reference field="1" count="1">
            <x v="4"/>
          </reference>
        </references>
      </pivotArea>
    </format>
    <format dxfId="98">
      <pivotArea type="all" dataOnly="0" outline="0" fieldPosition="0"/>
    </format>
    <format dxfId="97">
      <pivotArea field="1" type="button" dataOnly="0" labelOnly="1" outline="0" axis="axisRow" fieldPosition="0"/>
    </format>
    <format dxfId="96">
      <pivotArea dataOnly="0" labelOnly="1" fieldPosition="0">
        <references count="1">
          <reference field="1"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D65A31B-7836-4E55-BAEC-4EF35243895F}" name="TablaDinámica2" cacheId="3"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
  <location ref="F22:G28" firstHeaderRow="1" firstDataRow="1" firstDataCol="1"/>
  <pivotFields count="9">
    <pivotField axis="axisRow" numFmtId="168" showAll="0">
      <items count="15">
        <item x="0"/>
        <item x="1"/>
        <item x="2"/>
        <item x="3"/>
        <item x="4"/>
        <item x="5"/>
        <item x="6"/>
        <item x="7"/>
        <item x="8"/>
        <item x="9"/>
        <item x="10"/>
        <item x="11"/>
        <item x="12"/>
        <item x="13"/>
        <item t="default"/>
      </items>
    </pivotField>
    <pivotField numFmtId="1" showAll="0"/>
    <pivotField showAll="0"/>
    <pivotField axis="axisRow" showAll="0">
      <items count="11">
        <item h="1" x="3"/>
        <item h="1" x="1"/>
        <item h="1" x="6"/>
        <item x="0"/>
        <item h="1" x="5"/>
        <item h="1" m="1" x="8"/>
        <item h="1" m="1" x="9"/>
        <item h="1" x="2"/>
        <item h="1" x="7"/>
        <item h="1" x="4"/>
        <item t="default"/>
      </items>
    </pivotField>
    <pivotField showAll="0"/>
    <pivotField showAll="0"/>
    <pivotField dataField="1" showAll="0"/>
    <pivotField showAll="0">
      <items count="7">
        <item sd="0" x="0"/>
        <item sd="0" x="1"/>
        <item sd="0" x="2"/>
        <item sd="0" x="3"/>
        <item sd="0" x="4"/>
        <item x="5"/>
        <item t="default"/>
      </items>
    </pivotField>
    <pivotField showAll="0">
      <items count="12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x="122"/>
        <item x="123"/>
        <item t="default"/>
      </items>
    </pivotField>
  </pivotFields>
  <rowFields count="2">
    <field x="3"/>
    <field x="0"/>
  </rowFields>
  <rowItems count="6">
    <i>
      <x v="3"/>
    </i>
    <i r="1">
      <x v="1"/>
    </i>
    <i r="1">
      <x v="3"/>
    </i>
    <i r="1">
      <x v="5"/>
    </i>
    <i r="1">
      <x v="11"/>
    </i>
    <i t="grand">
      <x/>
    </i>
  </rowItems>
  <colItems count="1">
    <i/>
  </colItems>
  <dataFields count="1">
    <dataField name="Volumen Producido" fld="6" baseField="3" baseItem="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DAE3B04-5345-4C7E-8614-7402CEF63723}" name="TablaDinámica1" cacheId="3"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Productos">
  <location ref="D8:E17" firstHeaderRow="1" firstDataRow="1" firstDataCol="1"/>
  <pivotFields count="9">
    <pivotField numFmtId="168" showAll="0">
      <items count="15">
        <item x="0"/>
        <item x="1"/>
        <item x="2"/>
        <item x="3"/>
        <item x="4"/>
        <item x="5"/>
        <item x="6"/>
        <item x="7"/>
        <item x="8"/>
        <item x="9"/>
        <item x="10"/>
        <item x="11"/>
        <item x="12"/>
        <item x="13"/>
        <item t="default"/>
      </items>
    </pivotField>
    <pivotField numFmtId="1" showAll="0"/>
    <pivotField showAll="0"/>
    <pivotField axis="axisRow" showAll="0">
      <items count="11">
        <item x="3"/>
        <item x="1"/>
        <item x="6"/>
        <item x="0"/>
        <item x="5"/>
        <item m="1" x="8"/>
        <item m="1" x="9"/>
        <item x="2"/>
        <item x="4"/>
        <item x="7"/>
        <item t="default"/>
      </items>
    </pivotField>
    <pivotField showAll="0"/>
    <pivotField showAll="0"/>
    <pivotField dataField="1" showAll="0"/>
    <pivotField showAll="0">
      <items count="7">
        <item x="0"/>
        <item x="1"/>
        <item x="2"/>
        <item x="3"/>
        <item x="4"/>
        <item x="5"/>
        <item t="default"/>
      </items>
    </pivotField>
    <pivotField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s>
  <rowFields count="1">
    <field x="3"/>
  </rowFields>
  <rowItems count="9">
    <i>
      <x/>
    </i>
    <i>
      <x v="1"/>
    </i>
    <i>
      <x v="2"/>
    </i>
    <i>
      <x v="3"/>
    </i>
    <i>
      <x v="4"/>
    </i>
    <i>
      <x v="7"/>
    </i>
    <i>
      <x v="8"/>
    </i>
    <i>
      <x v="9"/>
    </i>
    <i t="grand">
      <x/>
    </i>
  </rowItems>
  <colItems count="1">
    <i/>
  </colItems>
  <dataFields count="1">
    <dataField name="Volumen Vendido" fld="6" baseField="0" baseItem="0"/>
  </dataFields>
  <formats count="12">
    <format dxfId="95">
      <pivotArea type="all" dataOnly="0" outline="0" fieldPosition="0"/>
    </format>
    <format dxfId="94">
      <pivotArea outline="0" collapsedLevelsAreSubtotals="1" fieldPosition="0"/>
    </format>
    <format dxfId="93">
      <pivotArea field="3" type="button" dataOnly="0" labelOnly="1" outline="0" axis="axisRow" fieldPosition="0"/>
    </format>
    <format dxfId="92">
      <pivotArea dataOnly="0" labelOnly="1" fieldPosition="0">
        <references count="1">
          <reference field="3" count="0"/>
        </references>
      </pivotArea>
    </format>
    <format dxfId="91">
      <pivotArea dataOnly="0" labelOnly="1" grandRow="1" outline="0" fieldPosition="0"/>
    </format>
    <format dxfId="90">
      <pivotArea dataOnly="0" labelOnly="1" outline="0" axis="axisValues" fieldPosition="0"/>
    </format>
    <format dxfId="89">
      <pivotArea type="all" dataOnly="0" outline="0" fieldPosition="0"/>
    </format>
    <format dxfId="88">
      <pivotArea outline="0" collapsedLevelsAreSubtotals="1" fieldPosition="0"/>
    </format>
    <format dxfId="87">
      <pivotArea field="3" type="button" dataOnly="0" labelOnly="1" outline="0" axis="axisRow" fieldPosition="0"/>
    </format>
    <format dxfId="86">
      <pivotArea dataOnly="0" labelOnly="1" fieldPosition="0">
        <references count="1">
          <reference field="3" count="0"/>
        </references>
      </pivotArea>
    </format>
    <format dxfId="85">
      <pivotArea dataOnly="0" labelOnly="1" grandRow="1" outline="0" fieldPosition="0"/>
    </format>
    <format dxfId="84">
      <pivotArea dataOnly="0" labelOnly="1" outline="0" axis="axisValues" fieldPosition="0"/>
    </format>
  </format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 chart="0" format="5">
      <pivotArea type="data" outline="0" fieldPosition="0">
        <references count="2">
          <reference field="4294967294" count="1" selected="0">
            <x v="0"/>
          </reference>
          <reference field="3" count="1" selected="0">
            <x v="4"/>
          </reference>
        </references>
      </pivotArea>
    </chartFormat>
    <chartFormat chart="0" format="6">
      <pivotArea type="data" outline="0" fieldPosition="0">
        <references count="2">
          <reference field="4294967294" count="1" selected="0">
            <x v="0"/>
          </reference>
          <reference field="3" count="1" selected="0">
            <x v="7"/>
          </reference>
        </references>
      </pivotArea>
    </chartFormat>
    <chartFormat chart="0" format="7">
      <pivotArea type="data" outline="0" fieldPosition="0">
        <references count="2">
          <reference field="4294967294" count="1" selected="0">
            <x v="0"/>
          </reference>
          <reference field="3" count="1" selected="0">
            <x v="8"/>
          </reference>
        </references>
      </pivotArea>
    </chartFormat>
    <chartFormat chart="0" format="8">
      <pivotArea type="data" outline="0" fieldPosition="0">
        <references count="2">
          <reference field="4294967294" count="1" selected="0">
            <x v="0"/>
          </reference>
          <reference field="3"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9805909-A750-412E-82C7-E86DCAB6745E}" name="TablaDinámica2" cacheId="4" applyNumberFormats="0" applyBorderFormats="0" applyFontFormats="0" applyPatternFormats="0" applyAlignmentFormats="0" applyWidthHeightFormats="1" dataCaption="Valores" grandTotalCaption="En Stock" updatedVersion="6" minRefreshableVersion="3" useAutoFormatting="1" itemPrintTitles="1" createdVersion="6" indent="0" outline="1" outlineData="1" multipleFieldFilters="0" chartFormat="1" rowHeaderCaption="Productos" colHeaderCaption="Cajas">
  <location ref="C3:F13" firstHeaderRow="1" firstDataRow="2" firstDataCol="1"/>
  <pivotFields count="8">
    <pivotField showAll="0"/>
    <pivotField showAll="0"/>
    <pivotField showAll="0"/>
    <pivotField axis="axisRow" showAll="0">
      <items count="9">
        <item x="6"/>
        <item x="5"/>
        <item x="3"/>
        <item x="2"/>
        <item x="1"/>
        <item x="7"/>
        <item x="4"/>
        <item x="0"/>
        <item t="default"/>
      </items>
    </pivotField>
    <pivotField showAll="0"/>
    <pivotField showAll="0">
      <items count="7">
        <item x="3"/>
        <item x="1"/>
        <item x="4"/>
        <item x="2"/>
        <item x="0"/>
        <item x="5"/>
        <item t="default"/>
      </items>
    </pivotField>
    <pivotField axis="axisCol" showAll="0">
      <items count="3">
        <item x="0"/>
        <item x="1"/>
        <item t="default"/>
      </items>
    </pivotField>
    <pivotField dataField="1" showAll="0"/>
  </pivotFields>
  <rowFields count="1">
    <field x="3"/>
  </rowFields>
  <rowItems count="9">
    <i>
      <x/>
    </i>
    <i>
      <x v="1"/>
    </i>
    <i>
      <x v="2"/>
    </i>
    <i>
      <x v="3"/>
    </i>
    <i>
      <x v="4"/>
    </i>
    <i>
      <x v="5"/>
    </i>
    <i>
      <x v="6"/>
    </i>
    <i>
      <x v="7"/>
    </i>
    <i t="grand">
      <x/>
    </i>
  </rowItems>
  <colFields count="1">
    <field x="6"/>
  </colFields>
  <colItems count="3">
    <i>
      <x/>
    </i>
    <i>
      <x v="1"/>
    </i>
    <i t="grand">
      <x/>
    </i>
  </colItems>
  <dataFields count="1">
    <dataField name="Descripcion" fld="7" baseField="0" baseItem="0"/>
  </dataFields>
  <formats count="17">
    <format dxfId="40">
      <pivotArea outline="0" collapsedLevelsAreSubtotals="1" fieldPosition="0">
        <references count="1">
          <reference field="6" count="1" selected="0">
            <x v="0"/>
          </reference>
        </references>
      </pivotArea>
    </format>
    <format dxfId="39">
      <pivotArea field="6" type="button" dataOnly="0" labelOnly="1" outline="0" axis="axisCol" fieldPosition="0"/>
    </format>
    <format dxfId="38">
      <pivotArea dataOnly="0" labelOnly="1" fieldPosition="0">
        <references count="1">
          <reference field="6" count="1">
            <x v="0"/>
          </reference>
        </references>
      </pivotArea>
    </format>
    <format dxfId="37">
      <pivotArea outline="0" collapsedLevelsAreSubtotals="1" fieldPosition="0">
        <references count="1">
          <reference field="6" count="1" selected="0">
            <x v="1"/>
          </reference>
        </references>
      </pivotArea>
    </format>
    <format dxfId="36">
      <pivotArea type="topRight" dataOnly="0" labelOnly="1" outline="0" fieldPosition="0"/>
    </format>
    <format dxfId="35">
      <pivotArea dataOnly="0" labelOnly="1" fieldPosition="0">
        <references count="1">
          <reference field="6" count="1">
            <x v="1"/>
          </reference>
        </references>
      </pivotArea>
    </format>
    <format dxfId="34">
      <pivotArea grandCol="1" outline="0" collapsedLevelsAreSubtotals="1" fieldPosition="0"/>
    </format>
    <format dxfId="33">
      <pivotArea type="all" dataOnly="0" outline="0" fieldPosition="0"/>
    </format>
    <format dxfId="32">
      <pivotArea outline="0" collapsedLevelsAreSubtotals="1" fieldPosition="0"/>
    </format>
    <format dxfId="31">
      <pivotArea type="origin" dataOnly="0" labelOnly="1" outline="0" fieldPosition="0"/>
    </format>
    <format dxfId="30">
      <pivotArea field="6" type="button" dataOnly="0" labelOnly="1" outline="0" axis="axisCol" fieldPosition="0"/>
    </format>
    <format dxfId="29">
      <pivotArea type="topRight" dataOnly="0" labelOnly="1" outline="0" fieldPosition="0"/>
    </format>
    <format dxfId="28">
      <pivotArea field="3" type="button" dataOnly="0" labelOnly="1" outline="0" axis="axisRow" fieldPosition="0"/>
    </format>
    <format dxfId="27">
      <pivotArea dataOnly="0" labelOnly="1" fieldPosition="0">
        <references count="1">
          <reference field="3" count="0"/>
        </references>
      </pivotArea>
    </format>
    <format dxfId="26">
      <pivotArea dataOnly="0" labelOnly="1" grandRow="1" outline="0" fieldPosition="0"/>
    </format>
    <format dxfId="25">
      <pivotArea dataOnly="0" labelOnly="1" fieldPosition="0">
        <references count="1">
          <reference field="6" count="0"/>
        </references>
      </pivotArea>
    </format>
    <format dxfId="24">
      <pivotArea dataOnly="0" labelOnly="1" grandCol="1" outline="0" fieldPosition="0"/>
    </format>
  </formats>
  <chartFormats count="18">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pivotArea type="data" outline="0" fieldPosition="0">
        <references count="3">
          <reference field="4294967294" count="1" selected="0">
            <x v="0"/>
          </reference>
          <reference field="3" count="1" selected="0">
            <x v="0"/>
          </reference>
          <reference field="6" count="1" selected="0">
            <x v="0"/>
          </reference>
        </references>
      </pivotArea>
    </chartFormat>
    <chartFormat chart="0" format="3">
      <pivotArea type="data" outline="0" fieldPosition="0">
        <references count="3">
          <reference field="4294967294" count="1" selected="0">
            <x v="0"/>
          </reference>
          <reference field="3" count="1" selected="0">
            <x v="1"/>
          </reference>
          <reference field="6" count="1" selected="0">
            <x v="0"/>
          </reference>
        </references>
      </pivotArea>
    </chartFormat>
    <chartFormat chart="0" format="4">
      <pivotArea type="data" outline="0" fieldPosition="0">
        <references count="3">
          <reference field="4294967294" count="1" selected="0">
            <x v="0"/>
          </reference>
          <reference field="3" count="1" selected="0">
            <x v="2"/>
          </reference>
          <reference field="6" count="1" selected="0">
            <x v="0"/>
          </reference>
        </references>
      </pivotArea>
    </chartFormat>
    <chartFormat chart="0" format="5">
      <pivotArea type="data" outline="0" fieldPosition="0">
        <references count="3">
          <reference field="4294967294" count="1" selected="0">
            <x v="0"/>
          </reference>
          <reference field="3" count="1" selected="0">
            <x v="3"/>
          </reference>
          <reference field="6" count="1" selected="0">
            <x v="0"/>
          </reference>
        </references>
      </pivotArea>
    </chartFormat>
    <chartFormat chart="0" format="6">
      <pivotArea type="data" outline="0" fieldPosition="0">
        <references count="3">
          <reference field="4294967294" count="1" selected="0">
            <x v="0"/>
          </reference>
          <reference field="3" count="1" selected="0">
            <x v="4"/>
          </reference>
          <reference field="6" count="1" selected="0">
            <x v="0"/>
          </reference>
        </references>
      </pivotArea>
    </chartFormat>
    <chartFormat chart="0" format="7">
      <pivotArea type="data" outline="0" fieldPosition="0">
        <references count="3">
          <reference field="4294967294" count="1" selected="0">
            <x v="0"/>
          </reference>
          <reference field="3" count="1" selected="0">
            <x v="5"/>
          </reference>
          <reference field="6" count="1" selected="0">
            <x v="0"/>
          </reference>
        </references>
      </pivotArea>
    </chartFormat>
    <chartFormat chart="0" format="8">
      <pivotArea type="data" outline="0" fieldPosition="0">
        <references count="3">
          <reference field="4294967294" count="1" selected="0">
            <x v="0"/>
          </reference>
          <reference field="3" count="1" selected="0">
            <x v="6"/>
          </reference>
          <reference field="6" count="1" selected="0">
            <x v="0"/>
          </reference>
        </references>
      </pivotArea>
    </chartFormat>
    <chartFormat chart="0" format="9">
      <pivotArea type="data" outline="0" fieldPosition="0">
        <references count="3">
          <reference field="4294967294" count="1" selected="0">
            <x v="0"/>
          </reference>
          <reference field="3" count="1" selected="0">
            <x v="7"/>
          </reference>
          <reference field="6" count="1" selected="0">
            <x v="0"/>
          </reference>
        </references>
      </pivotArea>
    </chartFormat>
    <chartFormat chart="0" format="10">
      <pivotArea type="data" outline="0" fieldPosition="0">
        <references count="3">
          <reference field="4294967294" count="1" selected="0">
            <x v="0"/>
          </reference>
          <reference field="3" count="1" selected="0">
            <x v="0"/>
          </reference>
          <reference field="6" count="1" selected="0">
            <x v="1"/>
          </reference>
        </references>
      </pivotArea>
    </chartFormat>
    <chartFormat chart="0" format="11">
      <pivotArea type="data" outline="0" fieldPosition="0">
        <references count="3">
          <reference field="4294967294" count="1" selected="0">
            <x v="0"/>
          </reference>
          <reference field="3" count="1" selected="0">
            <x v="1"/>
          </reference>
          <reference field="6" count="1" selected="0">
            <x v="1"/>
          </reference>
        </references>
      </pivotArea>
    </chartFormat>
    <chartFormat chart="0" format="12">
      <pivotArea type="data" outline="0" fieldPosition="0">
        <references count="3">
          <reference field="4294967294" count="1" selected="0">
            <x v="0"/>
          </reference>
          <reference field="3" count="1" selected="0">
            <x v="2"/>
          </reference>
          <reference field="6" count="1" selected="0">
            <x v="1"/>
          </reference>
        </references>
      </pivotArea>
    </chartFormat>
    <chartFormat chart="0" format="13">
      <pivotArea type="data" outline="0" fieldPosition="0">
        <references count="3">
          <reference field="4294967294" count="1" selected="0">
            <x v="0"/>
          </reference>
          <reference field="3" count="1" selected="0">
            <x v="3"/>
          </reference>
          <reference field="6" count="1" selected="0">
            <x v="1"/>
          </reference>
        </references>
      </pivotArea>
    </chartFormat>
    <chartFormat chart="0" format="14">
      <pivotArea type="data" outline="0" fieldPosition="0">
        <references count="3">
          <reference field="4294967294" count="1" selected="0">
            <x v="0"/>
          </reference>
          <reference field="3" count="1" selected="0">
            <x v="4"/>
          </reference>
          <reference field="6" count="1" selected="0">
            <x v="1"/>
          </reference>
        </references>
      </pivotArea>
    </chartFormat>
    <chartFormat chart="0" format="15">
      <pivotArea type="data" outline="0" fieldPosition="0">
        <references count="3">
          <reference field="4294967294" count="1" selected="0">
            <x v="0"/>
          </reference>
          <reference field="3" count="1" selected="0">
            <x v="5"/>
          </reference>
          <reference field="6" count="1" selected="0">
            <x v="1"/>
          </reference>
        </references>
      </pivotArea>
    </chartFormat>
    <chartFormat chart="0" format="16">
      <pivotArea type="data" outline="0" fieldPosition="0">
        <references count="3">
          <reference field="4294967294" count="1" selected="0">
            <x v="0"/>
          </reference>
          <reference field="3" count="1" selected="0">
            <x v="6"/>
          </reference>
          <reference field="6" count="1" selected="0">
            <x v="1"/>
          </reference>
        </references>
      </pivotArea>
    </chartFormat>
    <chartFormat chart="0" format="17">
      <pivotArea type="data" outline="0" fieldPosition="0">
        <references count="3">
          <reference field="4294967294" count="1" selected="0">
            <x v="0"/>
          </reference>
          <reference field="3" count="1" selected="0">
            <x v="7"/>
          </reference>
          <reference field="6" count="1" selected="0">
            <x v="1"/>
          </reference>
        </references>
      </pivotArea>
    </chartFormat>
  </chart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53C0D05-F12D-423F-B52F-0F6F18144056}" name="TablaDinámica3" cacheId="2" applyNumberFormats="0" applyBorderFormats="0" applyFontFormats="0" applyPatternFormats="0" applyAlignmentFormats="0" applyWidthHeightFormats="1" dataCaption="Valores" updatedVersion="6" minRefreshableVersion="3" useAutoFormatting="1" rowGrandTotals="0" colGrandTotals="0" itemPrintTitles="1" createdVersion="6" indent="0" outline="1" outlineData="1" multipleFieldFilters="0">
  <location ref="B5:C7" firstHeaderRow="1" firstDataRow="1" firstDataCol="1" rowPageCount="1" colPageCount="1"/>
  <pivotFields count="13">
    <pivotField axis="axisRow" numFmtId="170" showAll="0">
      <items count="3">
        <item x="1"/>
        <item x="0"/>
        <item t="default"/>
      </items>
    </pivotField>
    <pivotField showAll="0"/>
    <pivotField axis="axisPage" multipleItemSelectionAllowed="1" showAll="0">
      <items count="6">
        <item h="1" x="1"/>
        <item x="0"/>
        <item h="1" x="2"/>
        <item h="1" x="3"/>
        <item h="1" x="4"/>
        <item t="default"/>
      </items>
    </pivotField>
    <pivotField showAll="0"/>
    <pivotField showAll="0"/>
    <pivotField numFmtId="1" showAll="0"/>
    <pivotField dataField="1" numFmtId="1" showAll="0">
      <items count="8">
        <item x="3"/>
        <item x="5"/>
        <item x="0"/>
        <item x="2"/>
        <item x="6"/>
        <item x="1"/>
        <item x="4"/>
        <item t="default"/>
      </items>
    </pivotField>
    <pivotField numFmtId="1" showAll="0"/>
    <pivotField showAll="0"/>
    <pivotField numFmtId="1" showAll="0"/>
    <pivotField showAll="0"/>
    <pivotField showAll="0"/>
    <pivotField showAll="0"/>
  </pivotFields>
  <rowFields count="1">
    <field x="0"/>
  </rowFields>
  <rowItems count="2">
    <i>
      <x/>
    </i>
    <i>
      <x v="1"/>
    </i>
  </rowItems>
  <colItems count="1">
    <i/>
  </colItems>
  <pageFields count="1">
    <pageField fld="2" hier="-1"/>
  </pageFields>
  <dataFields count="1">
    <dataField name="Suma de PH" fld="6" baseField="0" baseItem="0" numFmtId="167"/>
  </dataFields>
  <formats count="3">
    <format dxfId="2">
      <pivotArea outline="0" collapsedLevelsAreSubtotals="1" fieldPosition="0"/>
    </format>
    <format dxfId="1">
      <pivotArea dataOnly="0" labelOnly="1" outline="0" fieldPosition="0">
        <references count="1">
          <reference field="2" count="0"/>
        </references>
      </pivotArea>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elector" xr10:uid="{7BCF9D36-455A-4F41-BC0C-3B27E45D23DE}" sourceName="Selector">
  <pivotTables>
    <pivotTable tabId="15" name="TablaDinámica1"/>
  </pivotTables>
  <data>
    <tabular pivotCacheId="2126668781">
      <items count="8">
        <i x="0"/>
        <i x="1"/>
        <i x="2"/>
        <i x="3"/>
        <i x="4"/>
        <i x="5"/>
        <i x="6" s="1"/>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FECHA" xr10:uid="{D69654CB-E9F4-406F-B730-565E424B5F66}" sourceName="FECHA">
  <pivotTables>
    <pivotTable tabId="16" name="TablaDinámica1"/>
  </pivotTables>
  <data>
    <tabular pivotCacheId="1713093271">
      <items count="14">
        <i x="1" s="1"/>
        <i x="2" s="1"/>
        <i x="3" s="1"/>
        <i x="4" s="1"/>
        <i x="5" s="1"/>
        <i x="6" s="1"/>
        <i x="11" s="1"/>
        <i x="7" s="1" nd="1"/>
        <i x="8" s="1" nd="1"/>
        <i x="9" s="1" nd="1"/>
        <i x="10"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roducto" xr10:uid="{3118A525-1935-42A4-8AC3-6334AA90AE05}" sourceName="Producto">
  <pivotTables>
    <pivotTable tabId="16" name="TablaDinámica1"/>
  </pivotTables>
  <data>
    <tabular pivotCacheId="1713093271">
      <items count="10">
        <i x="3" s="1"/>
        <i x="1" s="1"/>
        <i x="6" s="1"/>
        <i x="0" s="1"/>
        <i x="5" s="1"/>
        <i x="2" s="1"/>
        <i x="7" s="1"/>
        <i x="4" s="1"/>
        <i x="8" s="1" nd="1"/>
        <i x="9"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ateria_Prima" xr10:uid="{76215DE5-AF55-480A-A7A2-84B6FD9AC620}" sourceName="Materia Prima">
  <pivotTables>
    <pivotTable tabId="7" name="TablaDinámica1"/>
  </pivotTables>
  <data>
    <tabular pivotCacheId="140256009">
      <items count="27">
        <i x="7"/>
        <i x="12"/>
        <i x="14"/>
        <i x="0" s="1"/>
        <i x="24"/>
        <i x="13"/>
        <i x="8"/>
        <i x="26"/>
        <i x="15"/>
        <i x="25"/>
        <i x="6"/>
        <i x="5"/>
        <i x="2"/>
        <i x="9"/>
        <i x="11"/>
        <i x="16"/>
        <i x="17"/>
        <i x="10"/>
        <i x="23"/>
        <i x="19"/>
        <i x="1"/>
        <i x="18"/>
        <i x="3"/>
        <i x="4"/>
        <i x="20" nd="1"/>
        <i x="21" nd="1"/>
        <i x="22"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roducto2" xr10:uid="{6B438BA1-EEDA-4837-9336-37CB5DC80666}" sourceName="Producto">
  <pivotTables>
    <pivotTable tabId="23" name="TablaDinámica2"/>
  </pivotTables>
  <data>
    <tabular pivotCacheId="1000011457">
      <items count="8">
        <i x="6" s="1"/>
        <i x="5" s="1"/>
        <i x="3" s="1"/>
        <i x="2" s="1"/>
        <i x="1" s="1"/>
        <i x="7" s="1"/>
        <i x="4"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xistencia" xr10:uid="{3E010B51-B2FD-41AB-887E-7F9DE27CFDB8}" sourceName="Existencia">
  <pivotTables>
    <pivotTable tabId="23" name="TablaDinámica2"/>
  </pivotTables>
  <data>
    <tabular pivotCacheId="1000011457">
      <items count="6">
        <i x="3" s="1"/>
        <i x="1" s="1"/>
        <i x="4" s="1"/>
        <i x="2" s="1"/>
        <i x="0" s="1"/>
        <i x="5"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TATUS" xr10:uid="{F46CACB2-C91D-4357-A106-6043EFABBFB2}" sourceName="STATUS">
  <extLst>
    <x:ext xmlns:x15="http://schemas.microsoft.com/office/spreadsheetml/2010/11/main" uri="{2F2917AC-EB37-4324-AD4E-5DD8C200BD13}">
      <x15:tableSlicerCache tableId="8" column="1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roducto1" xr10:uid="{47A3B638-5AB2-43E0-8F38-1C3A9257F63D}" sourceName="Producto">
  <extLst>
    <x:ext xmlns:x15="http://schemas.microsoft.com/office/spreadsheetml/2010/11/main" uri="{2F2917AC-EB37-4324-AD4E-5DD8C200BD13}">
      <x15:tableSlicerCache tableId="6" column="4"/>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nt_Sal" xr10:uid="{AA600FB3-B7A0-49E2-81E4-A4FBA564C76E}" sourceName="Ent-Sal">
  <extLst>
    <x:ext xmlns:x15="http://schemas.microsoft.com/office/spreadsheetml/2010/11/main" uri="{2F2917AC-EB37-4324-AD4E-5DD8C200BD13}">
      <x15:tableSlicerCache tableId="6"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teria Prima" xr10:uid="{1B5D1EDA-4B59-4B8A-B841-76A4406B55F8}" cache="SegmentaciónDeDatos_Materia_Prima" caption="Materia Prima" startItem="2" columnCount="2" style="SlicerStyleDark5"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lector" xr10:uid="{C9B30D5D-F70A-4D86-9DFA-380205E178B3}" cache="SegmentaciónDeDatos_Selector" caption="Selector" columnCount="2" style="SlicerStyleDark6"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ECHA" xr10:uid="{7BBC6218-0043-40F4-8041-B333740A070D}" cache="SegmentaciónDeDatos_FECHA" caption="FECHA" rowHeight="241300"/>
  <slicer name="Producto" xr10:uid="{68858EF9-DEAE-471A-88A6-BCAE2AC60CD1}" cache="SegmentaciónDeDatos_Producto" caption="Producto" startItem="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ISTENCIA DE INVENTARIO" xr10:uid="{444041D6-BC79-4CE1-B4E8-9B4E06DF0D4F}" cache="SegmentaciónDeDatos_STATUS" caption="EXISTENCIA DE INVENTARIO" columnCount="3" style="SlicerStyleDark6"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o 1" xr10:uid="{019AC11B-CF6B-4483-93CF-0DEDD5608C10}" cache="SegmentaciónDeDatos_Producto1" caption="Producto" columnCount="4" rowHeight="241300"/>
  <slicer name="Ent-Sal" xr10:uid="{DA959012-C9BA-4984-8AAE-AEE1685D8730}" cache="SegmentaciónDeDatos_Ent_Sal" caption="Ent-Sal"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o 2" xr10:uid="{D83CCEA4-1A1B-42AB-AE7A-6DF77BBFE666}" cache="SegmentaciónDeDatos_Producto2" caption="Producto" rowHeight="241300"/>
  <slicer name="Existencia" xr10:uid="{949FA4F4-C7D3-4C03-AEC9-98C5737D4AE0}" cache="SegmentaciónDeDatos_Existencia" caption="Existenci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D36FF75-A095-41FB-93C3-186B74E8074F}" name="MATERIA_PRIMA" displayName="MATERIA_PRIMA" ref="E100:E105" totalsRowShown="0" headerRowDxfId="211" dataDxfId="209" headerRowBorderDxfId="210" tableBorderDxfId="208" totalsRowBorderDxfId="207">
  <autoFilter ref="E100:E105" xr:uid="{A820AFB4-5725-4447-9750-542B5FC45F6D}"/>
  <tableColumns count="1">
    <tableColumn id="1" xr3:uid="{6664F01B-9DA2-478E-B194-016DD8B20FF0}" name="MATERIA_PRIMA" dataDxfId="2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173329D-17BC-4504-B277-DC7ECD6713C7}" name="IR_A_PRODUCTOS" displayName="IR_A_PRODUCTOS" ref="F100:F103" totalsRowShown="0" headerRowDxfId="205" dataDxfId="203" headerRowBorderDxfId="204" tableBorderDxfId="202" totalsRowBorderDxfId="201">
  <autoFilter ref="F100:F103" xr:uid="{4C7FDCFE-153E-4429-B5B1-64DB607BDE3C}"/>
  <tableColumns count="1">
    <tableColumn id="1" xr3:uid="{D2CD661E-6422-4A77-BF50-E324CAC8BE87}" name="IR_A_PRODUCTOS" dataDxfId="20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D5F225B-C9FB-4A28-B2F9-A321E7705E4E}" name="IR_A_FORMULAS" displayName="IR_A_FORMULAS" ref="G100:G102" totalsRowShown="0" headerRowDxfId="199" dataDxfId="197" headerRowBorderDxfId="198" tableBorderDxfId="196" totalsRowBorderDxfId="195">
  <autoFilter ref="G100:G102" xr:uid="{D0C5A41D-DF56-4D58-8F83-12823BA93D49}"/>
  <tableColumns count="1">
    <tableColumn id="1" xr3:uid="{5743FAE7-F819-4682-A4AE-D99B42D05124}" name="IR_A_FORMULAS" dataDxfId="19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2CB3E47-0796-4F50-92DA-5AF82A2E4D1D}" name="INVENTARIO_MP" displayName="INVENTARIO_MP" ref="E108:E110" totalsRowShown="0" headerRowDxfId="193" dataDxfId="191" headerRowBorderDxfId="192" tableBorderDxfId="190" totalsRowBorderDxfId="189">
  <autoFilter ref="E108:E110" xr:uid="{01570F2E-EE90-4F93-B098-4E07DEA469E7}"/>
  <tableColumns count="1">
    <tableColumn id="1" xr3:uid="{B1EA8FE0-4775-44CF-A572-54A5EA2CAE6D}" name="INVENTARIO_MP" dataDxfId="18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34339A7-A53F-4217-B0CC-BBE742B2F33C}" name="INVENTARIO_P" displayName="INVENTARIO_P" ref="F108:F110" totalsRowShown="0" headerRowDxfId="187" dataDxfId="185" headerRowBorderDxfId="186" tableBorderDxfId="184" totalsRowBorderDxfId="183">
  <autoFilter ref="F108:F110" xr:uid="{1146414C-A4E9-441A-8156-C68185DDF8B3}"/>
  <tableColumns count="1">
    <tableColumn id="1" xr3:uid="{119F5673-57C5-4C52-9540-EA62CCFC9175}" name="INVENTARIO_P" dataDxfId="18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3625826-9ACD-4D98-AF33-894AAF39960C}" name="DESCRIPCION_MP" displayName="DESCRIPCION_MP" ref="D108:D109" totalsRowShown="0" headerRowDxfId="181" dataDxfId="179" headerRowBorderDxfId="180" tableBorderDxfId="178" totalsRowBorderDxfId="177">
  <autoFilter ref="D108:D109" xr:uid="{934E7255-CE53-4699-A6A6-E6E3DAFA44DD}"/>
  <tableColumns count="1">
    <tableColumn id="1" xr3:uid="{61A4CD11-9FA7-4125-BFC5-25440ED19CAB}" name="DESCRIPCION_MP" dataDxfId="17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CEA3241-6E08-4D1F-9F98-CC7CD9F6D26E}" name="TablaOrdenesMensual" displayName="TablaOrdenesMensual" ref="A1:G32" totalsRowShown="0" headerRowDxfId="175" dataDxfId="174" tableBorderDxfId="173">
  <autoFilter ref="A1:G32" xr:uid="{8C632945-7CBF-4367-B3B4-DF76BA31E712}"/>
  <tableColumns count="7">
    <tableColumn id="1" xr3:uid="{4C35DD6B-B3EE-4347-99AE-356DC0348F78}" name="FECHA" dataDxfId="172"/>
    <tableColumn id="2" xr3:uid="{98F2E673-4071-42DD-B179-9641C48BD18B}" name="Consecutivo" dataDxfId="171"/>
    <tableColumn id="3" xr3:uid="{38D7271C-6516-45EA-91D8-EF319E73FC7D}" name="Codogo" dataDxfId="170"/>
    <tableColumn id="4" xr3:uid="{37749368-7F7C-4387-81AE-1A55D42B3042}" name="Producto" dataDxfId="169"/>
    <tableColumn id="5" xr3:uid="{FC65C64C-5EC7-4BD3-90F9-4630D3CE508A}" name="Orden" dataDxfId="168"/>
    <tableColumn id="6" xr3:uid="{20216D75-2AF2-4599-968E-684C228798B2}" name="Lote" dataDxfId="167"/>
    <tableColumn id="7" xr3:uid="{0B7026C6-E871-42B6-B234-09D14211D102}" name="Cantidad" dataDxfId="166"/>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270FAF-5BD0-49E6-908E-7567E80CD1C7}" name="Productos" displayName="Productos" ref="B1:H9" totalsRowShown="0" headerRowDxfId="165" tableBorderDxfId="164">
  <autoFilter ref="B1:H9" xr:uid="{169700B2-7330-441A-808F-E7EBD6180076}"/>
  <tableColumns count="7">
    <tableColumn id="1" xr3:uid="{38A25B66-B75B-42C3-8290-AAE106AD3DA9}" name="Codigo" dataDxfId="163"/>
    <tableColumn id="2" xr3:uid="{513FAF33-6353-44AC-8B81-85C830EA2E76}" name="Producto" dataDxfId="162"/>
    <tableColumn id="3" xr3:uid="{222E8DEC-94F2-45E7-9074-6060E82605C4}" name="Orden de produccion" dataDxfId="161"/>
    <tableColumn id="4" xr3:uid="{AA8FAD01-1BF5-4DF3-9D12-8D3E74FE2922}" name="N° Lote" dataDxfId="160"/>
    <tableColumn id="5" xr3:uid="{98BFB01D-3B7E-43EC-AEB6-7F6554E3CFEB}" name="Cantidad" dataDxfId="159"/>
    <tableColumn id="7" xr3:uid="{42D688DD-C46E-4F62-ADBA-F6E1C08BD3B0}" name="Funciones" dataDxfId="158">
      <calculatedColumnFormula>_xlfn.NUMBERVALUE(MID(B2,FIND("-",B2,1)+1,3))</calculatedColumnFormula>
    </tableColumn>
    <tableColumn id="8" xr3:uid="{E95596E3-DCED-4D52-89DF-AC187D8C1AE7}" name="Selector" dataDxfId="157">
      <calculatedColumnFormula>Productos[[#This Row],[Codigo]]&amp;" "&amp;Productos[[#This Row],[Producto]]</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889457-BF4F-4FD4-96AD-76CB4EFBA043}" name="TblCalidad" displayName="TblCalidad" ref="A1:M12" totalsRowShown="0" headerRowDxfId="156" dataDxfId="154" headerRowBorderDxfId="155" tableBorderDxfId="153" totalsRowBorderDxfId="152">
  <autoFilter ref="A1:M12" xr:uid="{560F8D66-CEDA-4BD2-B1B1-04F8C81F7ED4}"/>
  <tableColumns count="13">
    <tableColumn id="13" xr3:uid="{8F5F66DC-D24B-4830-8BFB-B21310425383}" name="Fecha" dataDxfId="151"/>
    <tableColumn id="1" xr3:uid="{91780C73-1B54-4FAF-B103-AA7A899F2AFE}" name="Codigo" dataDxfId="150"/>
    <tableColumn id="2" xr3:uid="{FCA4588A-8E57-45A7-A619-9E7F710EC6C3}" name="Producto" dataDxfId="149"/>
    <tableColumn id="3" xr3:uid="{85096FAA-27D4-4C07-BC16-191990A558F6}" name="Orden" dataDxfId="148"/>
    <tableColumn id="4" xr3:uid="{A7BC0F01-9C85-4725-A47B-F97E8C5D9623}" name="Lote" dataDxfId="147"/>
    <tableColumn id="5" xr3:uid="{B247E5B5-0903-499F-A171-66515F3A632C}" name="Cantidad" dataDxfId="146"/>
    <tableColumn id="6" xr3:uid="{5BE3616B-2883-40E9-A7F6-3D753C4471B9}" name="PH" dataDxfId="145"/>
    <tableColumn id="7" xr3:uid="{7289416A-DD0D-445C-93F0-C819C73F5767}" name="Viscosidad" dataDxfId="144"/>
    <tableColumn id="8" xr3:uid="{99634318-F509-45FA-AE69-2C6B473108B5}" name="Densidad" dataDxfId="143"/>
    <tableColumn id="9" xr3:uid="{E08B6EB9-B0C0-472F-A44F-1B6982F4C69C}" name="Concentracion" dataDxfId="142"/>
    <tableColumn id="10" xr3:uid="{6D5F068E-C8C0-4738-AB79-ECE376C0E7A2}" name="Apariencia" dataDxfId="141"/>
    <tableColumn id="11" xr3:uid="{BA047277-F357-4FBF-9A7D-A6905BED259B}" name="Color" dataDxfId="140"/>
    <tableColumn id="12" xr3:uid="{594CFED6-E864-4DDC-95C0-BCAB135531AE}" name="Olor" dataDxfId="13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C12C70-D699-4CB4-B37C-98F89C59EF1C}" name="TablaMateriasPrimas" displayName="TablaMateriasPrimas" ref="C7:F35" totalsRowShown="0" headerRowDxfId="124" headerRowBorderDxfId="123" tableBorderDxfId="122" totalsRowBorderDxfId="121">
  <autoFilter ref="C7:F35" xr:uid="{D2F3B975-D138-4D0D-B2DB-BE8840D3B0C9}"/>
  <tableColumns count="4">
    <tableColumn id="1" xr3:uid="{867F99ED-09FA-4787-8ACD-A9A4720A8CC8}" name="#Item" dataDxfId="120"/>
    <tableColumn id="2" xr3:uid="{2F225753-7E8B-4739-A14F-3D17954665BC}" name="Materia Prima" dataDxfId="119"/>
    <tableColumn id="3" xr3:uid="{E337DE61-B706-4EF4-A5DC-E3B6BF717D8C}" name="Costo x Kg" dataDxfId="118"/>
    <tableColumn id="4" xr3:uid="{09E876DF-E0E5-43BD-98F8-42835C59AF51}" name="Unidad" dataDxfId="11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161E897-4259-46A0-9822-A2FA0960B7D5}" name="TblInventario" displayName="TblInventario" ref="B6:J14" totalsRowShown="0" headerRowDxfId="73" dataDxfId="71" headerRowBorderDxfId="72" tableBorderDxfId="70" totalsRowBorderDxfId="69">
  <autoFilter ref="B6:J14" xr:uid="{2D7877CF-BB80-4BCE-9DA5-D93D19FF0BAE}">
    <filterColumn colId="4">
      <filters>
        <filter val="STOCK MINIMO"/>
      </filters>
    </filterColumn>
  </autoFilter>
  <tableColumns count="9">
    <tableColumn id="1" xr3:uid="{2C2EFC7C-5BCF-4156-9252-FF6451B0748C}" name="Codigo" dataDxfId="68"/>
    <tableColumn id="2" xr3:uid="{38AD1FD8-F612-4F22-91C3-CA7CD0DDCD62}" name="Producto" dataDxfId="67"/>
    <tableColumn id="9" xr3:uid="{950682E1-8580-4736-91FD-49862DE96BBE}" name="Unidad" dataDxfId="66"/>
    <tableColumn id="5" xr3:uid="{C43BC7D4-4F23-4BFC-BD58-5C78D71AABD7}" name="Stock Minimo" dataDxfId="65">
      <calculatedColumnFormula>#REF!-#REF!</calculatedColumnFormula>
    </tableColumn>
    <tableColumn id="12" xr3:uid="{4B446CFA-F60B-4F68-9DA4-82F136F0E9BD}" name="STATUS" dataDxfId="64">
      <calculatedColumnFormula>IF(G7&gt;120,"OK!",(IF(G7=0,"SIN EXISTENCIA!","STOCK MINIMO")))</calculatedColumnFormula>
    </tableColumn>
    <tableColumn id="10" xr3:uid="{E65A46CB-BA50-4D17-9C1B-50DDA4D7A42E}" name="Existencia" dataDxfId="63">
      <calculatedColumnFormula>SUMIFS(Tabla6[Cantidad],Tabla6[Codigo],TblInventario[[#This Row],[Codigo]])</calculatedColumnFormula>
    </tableColumn>
    <tableColumn id="6" xr3:uid="{282A92EC-9B72-486C-9DCB-95784522A131}" name="Precio" dataDxfId="62" dataCellStyle="Moneda"/>
    <tableColumn id="7" xr3:uid="{8F5C5887-15AF-4192-8E5B-EEA0D5298EA3}" name="Importe" dataDxfId="61" dataCellStyle="Moneda">
      <calculatedColumnFormula>+TblInventario[[#This Row],[Existencia]]*TblInventario[[#This Row],[Precio]]</calculatedColumnFormula>
    </tableColumn>
    <tableColumn id="8" xr3:uid="{8AEAA87C-3F2A-41A6-8A05-BBDBF5F2AD65}" name="Monto Stock" dataDxfId="60"/>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22BC8AA-19EE-4C66-AA0D-EE7BA1B303D4}" name="Tabla6" displayName="Tabla6" ref="B5:I31" headerRowDxfId="57">
  <autoFilter ref="B5:I31" xr:uid="{848571CA-2407-4286-B6EA-EE4BB326C847}"/>
  <tableColumns count="8">
    <tableColumn id="1" xr3:uid="{3FD91235-4240-465F-9465-577388031088}" name="Fecha" totalsRowLabel="Total" dataDxfId="56" totalsRowDxfId="55"/>
    <tableColumn id="2" xr3:uid="{D06ADB24-9C70-43A5-A52E-37C9E8CE8A34}" name="Movimiento" dataDxfId="54" totalsRowDxfId="53"/>
    <tableColumn id="8" xr3:uid="{E0234320-6EDD-4334-96A6-A6EF002D30BC}" name="Codigo" dataDxfId="52" totalsRowDxfId="51"/>
    <tableColumn id="4" xr3:uid="{4AE754C6-B00A-4B07-9E40-25FB63670355}" name="Producto" dataDxfId="50" totalsRowDxfId="49">
      <calculatedColumnFormula>VLOOKUP(Tabla6[[#This Row],[Codigo]],TblInventario[],2,FALSE)</calculatedColumnFormula>
    </tableColumn>
    <tableColumn id="5" xr3:uid="{BDD80976-5E6B-4937-AFFF-BC91C9A25FFF}" name="Unidad" dataDxfId="48" totalsRowDxfId="47">
      <calculatedColumnFormula>VLOOKUP(Tabla6[[#This Row],[Codigo]],TblInventario[],3,FALSE)</calculatedColumnFormula>
    </tableColumn>
    <tableColumn id="3" xr3:uid="{C7451E89-F597-4D98-B517-CE63944BF36E}" name="Existencia" dataDxfId="46" totalsRowDxfId="45">
      <calculatedColumnFormula>VLOOKUP(Tabla6[[#This Row],[Codigo]],TblInventario[],6,FALSE)</calculatedColumnFormula>
    </tableColumn>
    <tableColumn id="6" xr3:uid="{D23BBFF3-CB87-4A37-9A20-5C6A56AB026C}" name="Ent-Sal" dataDxfId="44" totalsRowDxfId="43"/>
    <tableColumn id="7" xr3:uid="{79429B13-FBA8-42C4-823A-EB00D1F6CD32}" name="Cantidad" totalsRowFunction="sum" dataDxfId="42" totalsRowDxfId="41"/>
  </tableColumns>
  <tableStyleInfo name="TableStyleMedium2"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CCCF8BA-B034-493F-880A-73150FB148D0}" name="Factura" displayName="Factura" ref="B12:E24" totalsRowCount="1" headerRowDxfId="23">
  <tableColumns count="4">
    <tableColumn id="1" xr3:uid="{AA00F085-60B7-446F-A394-F887C00C1614}" name="CÓDIGO" dataDxfId="22" totalsRowDxfId="21"/>
    <tableColumn id="4" xr3:uid="{1D5E0C21-36FC-4CD6-93DD-8F79D87F6F57}" name="DESCRIPCIÓN" dataDxfId="20" totalsRowDxfId="19" dataCellStyle="Descripción">
      <calculatedColumnFormula>IFERROR(VLOOKUP(Factura[[#This Row],[CÓDIGO]],[2]!tblProductos[#All],2,0),"")</calculatedColumnFormula>
    </tableColumn>
    <tableColumn id="2" xr3:uid="{8484C07E-7347-4F68-AE9B-31FE29FF73AD}" name="CANTIDAD" totalsRowLabel="TOTAL" dataDxfId="18" totalsRowDxfId="17" totalsRowCellStyle="Total"/>
    <tableColumn id="3" xr3:uid="{1B8547E5-B886-4398-989D-B79DB3941DEF}" name="IMPORTE" totalsRowFunction="sum" dataDxfId="16" totalsRowDxfId="15" dataCellStyle="Moneda" totalsRowCellStyle="Moneda">
      <calculatedColumnFormula>IFERROR(Factura[[#This Row],[CANTIDAD]]*VLOOKUP(Factura[[#This Row],[CÓDIGO]],[2]!tblProductos[#All],3,0),"")</calculatedColumnFormula>
    </tableColumn>
  </tableColumns>
  <tableStyleInfo name="Factura que calcula el total" showFirstColumn="0" showLastColumn="1" showRowStripes="1" showColumnStripes="0"/>
  <extLst>
    <ext xmlns:x14="http://schemas.microsoft.com/office/spreadsheetml/2009/9/main" uri="{504A1905-F514-4f6f-8877-14C23A59335A}">
      <x14:table altTextSummary="Escriba las descripciones y las cantidades de factura en esta tabla. El total adeudado se calcula automáticamente al final de la tabla."/>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3BBA3-7435-4C35-9541-8E887ADABE09}" name="Proveedores" displayName="Proveedores" ref="B5:I9" totalsRowShown="0" headerRowDxfId="14" headerRowBorderDxfId="13" tableBorderDxfId="12" totalsRowBorderDxfId="11">
  <autoFilter ref="B5:I9" xr:uid="{A2F5BA4A-4C6C-411E-8BB0-C4B65F1A55F3}"/>
  <tableColumns count="8">
    <tableColumn id="1" xr3:uid="{77F515C6-7005-4387-A6C7-F42C0139576F}" name="Numero" dataDxfId="10"/>
    <tableColumn id="2" xr3:uid="{F91E89CC-D871-4131-B657-591837F2A28F}" name="Codigo" dataDxfId="9"/>
    <tableColumn id="3" xr3:uid="{BBCE7CB0-5915-4B4C-BD69-3D92C8FBA2E3}" name="Proveedor" dataDxfId="8"/>
    <tableColumn id="4" xr3:uid="{C4302D0E-DB0D-438B-AE66-B7375F989486}" name="Dirección" dataDxfId="7"/>
    <tableColumn id="5" xr3:uid="{F8DAEC6B-2C67-48D5-BAEF-65527D7AC46B}" name="RUT" dataDxfId="6"/>
    <tableColumn id="6" xr3:uid="{96191190-1D3B-450D-80DE-B080E7092B1A}" name="Telefono" dataDxfId="5"/>
    <tableColumn id="7" xr3:uid="{FFC1CBD9-767F-4134-A019-91363D58A386}" name="E-mail" dataDxfId="4" dataCellStyle="Hipervínculo"/>
    <tableColumn id="8" xr3:uid="{7F619F50-4907-459C-A813-41793C4E4D05}" name="Puntaje" dataDxfId="3"/>
  </tableColumns>
  <tableStyleInfo name="TableStyleMedium18"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0D09B4F-085B-444B-A080-71A6EF82800C}">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1.vml"/><Relationship Id="rId7"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3.xml"/><Relationship Id="rId5" Type="http://schemas.openxmlformats.org/officeDocument/2006/relationships/table" Target="../tables/table2.xml"/><Relationship Id="rId10" Type="http://schemas.openxmlformats.org/officeDocument/2006/relationships/comments" Target="../comments1.xml"/><Relationship Id="rId4" Type="http://schemas.openxmlformats.org/officeDocument/2006/relationships/table" Target="../tables/table1.xml"/><Relationship Id="rId9"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7.xml"/><Relationship Id="rId1" Type="http://schemas.openxmlformats.org/officeDocument/2006/relationships/pivotTable" Target="../pivotTables/pivotTable1.xml"/><Relationship Id="rId4" Type="http://schemas.microsoft.com/office/2007/relationships/slicer" Target="../slicers/slicer1.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9.xml"/><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3.xml"/><Relationship Id="rId4"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microsoft.com/office/2007/relationships/slicer" Target="../slicers/slicer4.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microsoft.com/office/2007/relationships/slicer" Target="../slicers/slicer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0.bin"/><Relationship Id="rId1" Type="http://schemas.openxmlformats.org/officeDocument/2006/relationships/pivotTable" Target="../pivotTables/pivotTable5.xml"/><Relationship Id="rId4" Type="http://schemas.microsoft.com/office/2007/relationships/slicer" Target="../slicers/slicer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drawing" Target="../drawings/drawing14.xml"/><Relationship Id="rId4"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hyperlink" Target="mailto:Provedor3@gmail.com" TargetMode="External"/><Relationship Id="rId7" Type="http://schemas.openxmlformats.org/officeDocument/2006/relationships/vmlDrawing" Target="../drawings/vmlDrawing4.vml"/><Relationship Id="rId2" Type="http://schemas.openxmlformats.org/officeDocument/2006/relationships/hyperlink" Target="mailto:prov-2@gmail.com" TargetMode="External"/><Relationship Id="rId1" Type="http://schemas.openxmlformats.org/officeDocument/2006/relationships/hyperlink" Target="mailto:prov1@gmail.com" TargetMode="External"/><Relationship Id="rId6" Type="http://schemas.openxmlformats.org/officeDocument/2006/relationships/drawing" Target="../drawings/drawing15.xml"/><Relationship Id="rId5" Type="http://schemas.openxmlformats.org/officeDocument/2006/relationships/printerSettings" Target="../printerSettings/printerSettings11.bin"/><Relationship Id="rId4" Type="http://schemas.openxmlformats.org/officeDocument/2006/relationships/hyperlink" Target="mailto:asies@gmail.com" TargetMode="External"/><Relationship Id="rId9" Type="http://schemas.openxmlformats.org/officeDocument/2006/relationships/comments" Target="../comments3.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FF0000"/>
  </sheetPr>
  <dimension ref="A1:H110"/>
  <sheetViews>
    <sheetView zoomScaleNormal="100" workbookViewId="0">
      <selection activeCell="E7" sqref="E7"/>
    </sheetView>
  </sheetViews>
  <sheetFormatPr baseColWidth="10" defaultColWidth="9.42578125" defaultRowHeight="15" x14ac:dyDescent="0.25"/>
  <cols>
    <col min="1" max="1" width="17.7109375" style="13" customWidth="1"/>
    <col min="2" max="2" width="16.140625" style="1" customWidth="1"/>
    <col min="3" max="3" width="22.140625" style="1" customWidth="1"/>
    <col min="4" max="4" width="24.85546875" style="1" bestFit="1" customWidth="1"/>
    <col min="5" max="5" width="27.140625" style="1" bestFit="1" customWidth="1"/>
    <col min="6" max="6" width="20.42578125" style="1" customWidth="1"/>
    <col min="7" max="11" width="16.140625" style="1" customWidth="1"/>
    <col min="12" max="16384" width="9.42578125" style="1"/>
  </cols>
  <sheetData>
    <row r="1" spans="1:8" s="5" customFormat="1" ht="28.5" customHeight="1" x14ac:dyDescent="0.25"/>
    <row r="2" spans="1:8" s="6" customFormat="1" x14ac:dyDescent="0.25">
      <c r="A2" s="70"/>
      <c r="B2" s="14"/>
    </row>
    <row r="3" spans="1:8" s="6" customFormat="1" x14ac:dyDescent="0.25">
      <c r="A3" s="15" t="s">
        <v>117</v>
      </c>
    </row>
    <row r="4" spans="1:8" s="6" customFormat="1" x14ac:dyDescent="0.25">
      <c r="A4" s="15" t="s">
        <v>3</v>
      </c>
      <c r="B4" s="253"/>
      <c r="C4" s="271" t="s">
        <v>256</v>
      </c>
      <c r="D4" s="272"/>
      <c r="E4" s="272"/>
      <c r="F4" s="268" t="s">
        <v>277</v>
      </c>
    </row>
    <row r="5" spans="1:8" s="6" customFormat="1" ht="18.75" customHeight="1" x14ac:dyDescent="0.25">
      <c r="A5" s="15" t="s">
        <v>116</v>
      </c>
      <c r="B5" s="254"/>
      <c r="C5" s="273"/>
      <c r="D5" s="273"/>
      <c r="E5" s="273"/>
      <c r="F5" s="269"/>
    </row>
    <row r="6" spans="1:8" s="6" customFormat="1" x14ac:dyDescent="0.25">
      <c r="A6" s="15" t="s">
        <v>4</v>
      </c>
      <c r="B6" s="254"/>
      <c r="C6" s="257" t="s">
        <v>257</v>
      </c>
      <c r="D6" s="257" t="s">
        <v>275</v>
      </c>
      <c r="E6" s="257" t="s">
        <v>276</v>
      </c>
      <c r="F6" s="269"/>
    </row>
    <row r="7" spans="1:8" s="6" customFormat="1" ht="69.95" customHeight="1" x14ac:dyDescent="0.25">
      <c r="A7" s="15" t="s">
        <v>0</v>
      </c>
      <c r="B7" s="254"/>
      <c r="C7" s="263" t="s">
        <v>266</v>
      </c>
      <c r="D7" s="264" t="s">
        <v>263</v>
      </c>
      <c r="E7" s="265"/>
      <c r="F7" s="269"/>
      <c r="G7" s="252"/>
      <c r="H7" s="31"/>
    </row>
    <row r="8" spans="1:8" s="6" customFormat="1" ht="111" customHeight="1" x14ac:dyDescent="0.25">
      <c r="A8" s="71"/>
      <c r="B8" s="255"/>
      <c r="C8" s="256"/>
      <c r="D8" s="256"/>
      <c r="E8" s="256"/>
      <c r="F8" s="270"/>
    </row>
    <row r="9" spans="1:8" s="6" customFormat="1" ht="69.95" customHeight="1" x14ac:dyDescent="0.25">
      <c r="A9" s="15" t="s">
        <v>0</v>
      </c>
      <c r="F9" s="251"/>
    </row>
    <row r="10" spans="1:8" s="6" customFormat="1" ht="69.95" customHeight="1" x14ac:dyDescent="0.25">
      <c r="A10" s="15"/>
      <c r="F10" s="252" t="s">
        <v>255</v>
      </c>
    </row>
    <row r="11" spans="1:8" s="4" customFormat="1" x14ac:dyDescent="0.25"/>
    <row r="12" spans="1:8" x14ac:dyDescent="0.25">
      <c r="A12" s="1"/>
    </row>
    <row r="13" spans="1:8" x14ac:dyDescent="0.25">
      <c r="A13" s="1"/>
      <c r="C13" s="2"/>
      <c r="D13" s="2"/>
    </row>
    <row r="14" spans="1:8" x14ac:dyDescent="0.25">
      <c r="A14" s="1"/>
      <c r="C14" s="2"/>
      <c r="D14" s="2"/>
    </row>
    <row r="15" spans="1:8" x14ac:dyDescent="0.25">
      <c r="A15" s="1"/>
      <c r="C15" s="2"/>
      <c r="D15" s="2"/>
    </row>
    <row r="16" spans="1:8" x14ac:dyDescent="0.25">
      <c r="A16" s="1"/>
      <c r="C16" s="2"/>
      <c r="D16" s="2"/>
    </row>
    <row r="17" spans="1:4" x14ac:dyDescent="0.25">
      <c r="A17" s="1"/>
      <c r="C17" s="2"/>
      <c r="D17" s="2"/>
    </row>
    <row r="18" spans="1:4" x14ac:dyDescent="0.25">
      <c r="A18" s="1"/>
      <c r="C18" s="2"/>
      <c r="D18" s="2"/>
    </row>
    <row r="19" spans="1:4" x14ac:dyDescent="0.25">
      <c r="A19" s="1"/>
      <c r="C19" s="2"/>
      <c r="D19" s="2"/>
    </row>
    <row r="20" spans="1:4" x14ac:dyDescent="0.25">
      <c r="A20" s="1"/>
      <c r="C20" s="2"/>
      <c r="D20" s="2"/>
    </row>
    <row r="21" spans="1:4" x14ac:dyDescent="0.25">
      <c r="A21" s="1"/>
      <c r="C21" s="2"/>
      <c r="D21" s="2"/>
    </row>
    <row r="22" spans="1:4" x14ac:dyDescent="0.25">
      <c r="A22" s="1"/>
      <c r="C22" s="2"/>
      <c r="D22" s="2"/>
    </row>
    <row r="23" spans="1:4" x14ac:dyDescent="0.25">
      <c r="A23" s="1"/>
      <c r="C23" s="2"/>
      <c r="D23" s="2"/>
    </row>
    <row r="24" spans="1:4" x14ac:dyDescent="0.25">
      <c r="A24" s="1"/>
    </row>
    <row r="25" spans="1:4" x14ac:dyDescent="0.25">
      <c r="A25" s="1"/>
    </row>
    <row r="26" spans="1:4" x14ac:dyDescent="0.25">
      <c r="A26" s="1"/>
    </row>
    <row r="27" spans="1:4" x14ac:dyDescent="0.25">
      <c r="A27" s="1"/>
    </row>
    <row r="28" spans="1:4" x14ac:dyDescent="0.25">
      <c r="A28" s="1"/>
    </row>
    <row r="29" spans="1:4" x14ac:dyDescent="0.25">
      <c r="A29" s="1"/>
    </row>
    <row r="30" spans="1:4" x14ac:dyDescent="0.25">
      <c r="A30" s="1"/>
    </row>
    <row r="31" spans="1:4" x14ac:dyDescent="0.25">
      <c r="A31" s="1"/>
    </row>
    <row r="100" spans="4:7" x14ac:dyDescent="0.25">
      <c r="E100" s="261" t="s">
        <v>264</v>
      </c>
      <c r="F100" s="261" t="s">
        <v>265</v>
      </c>
      <c r="G100" s="261" t="s">
        <v>266</v>
      </c>
    </row>
    <row r="101" spans="4:7" x14ac:dyDescent="0.25">
      <c r="E101" s="259" t="s">
        <v>273</v>
      </c>
      <c r="F101" s="259" t="s">
        <v>258</v>
      </c>
      <c r="G101" s="259" t="s">
        <v>262</v>
      </c>
    </row>
    <row r="102" spans="4:7" x14ac:dyDescent="0.25">
      <c r="E102" s="259" t="s">
        <v>259</v>
      </c>
      <c r="F102" s="259" t="s">
        <v>268</v>
      </c>
      <c r="G102" s="260" t="s">
        <v>263</v>
      </c>
    </row>
    <row r="103" spans="4:7" x14ac:dyDescent="0.25">
      <c r="E103" s="259" t="s">
        <v>260</v>
      </c>
      <c r="F103" s="260" t="s">
        <v>261</v>
      </c>
      <c r="G103" s="258"/>
    </row>
    <row r="104" spans="4:7" x14ac:dyDescent="0.25">
      <c r="E104" s="259" t="s">
        <v>267</v>
      </c>
    </row>
    <row r="105" spans="4:7" x14ac:dyDescent="0.25">
      <c r="E105" s="260" t="s">
        <v>261</v>
      </c>
    </row>
    <row r="107" spans="4:7" x14ac:dyDescent="0.25">
      <c r="G107" s="1" t="s">
        <v>270</v>
      </c>
    </row>
    <row r="108" spans="4:7" x14ac:dyDescent="0.25">
      <c r="D108" s="262" t="s">
        <v>273</v>
      </c>
      <c r="E108" s="259" t="s">
        <v>267</v>
      </c>
      <c r="F108" s="259" t="s">
        <v>268</v>
      </c>
    </row>
    <row r="109" spans="4:7" x14ac:dyDescent="0.25">
      <c r="D109" s="260" t="s">
        <v>274</v>
      </c>
      <c r="E109" s="259" t="s">
        <v>271</v>
      </c>
      <c r="F109" s="259" t="s">
        <v>272</v>
      </c>
    </row>
    <row r="110" spans="4:7" x14ac:dyDescent="0.25">
      <c r="E110" s="260" t="s">
        <v>269</v>
      </c>
      <c r="F110" s="260" t="s">
        <v>269</v>
      </c>
    </row>
  </sheetData>
  <mergeCells count="2">
    <mergeCell ref="F4:F8"/>
    <mergeCell ref="C4:E5"/>
  </mergeCells>
  <dataValidations count="3">
    <dataValidation type="list" allowBlank="1" showInputMessage="1" showErrorMessage="1" sqref="C7" xr:uid="{6C7F98E7-9FFD-4C76-8939-1F3E93D03B2C}">
      <formula1>$E$100:$G$100</formula1>
    </dataValidation>
    <dataValidation type="list" allowBlank="1" showInputMessage="1" showErrorMessage="1" sqref="D7" xr:uid="{D0DCD3B2-AD13-4F6B-B329-28611A545856}">
      <formula1>INDIRECT($C$7)</formula1>
    </dataValidation>
    <dataValidation type="list" allowBlank="1" showInputMessage="1" showErrorMessage="1" sqref="E7" xr:uid="{82A0F1FD-A78E-4C8A-8838-EC292AA363A2}">
      <formula1>INDIRECT($D$7)</formula1>
    </dataValidation>
  </dataValidations>
  <pageMargins left="0.7" right="0.7" top="0.75" bottom="0.75" header="0.3" footer="0.3"/>
  <pageSetup paperSize="124" orientation="portrait" horizontalDpi="203" verticalDpi="203" r:id="rId1"/>
  <drawing r:id="rId2"/>
  <legacyDrawing r:id="rId3"/>
  <tableParts count="6">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FCA55-D711-43EB-90A3-DE663C093FBC}">
  <sheetPr codeName="Hoja16"/>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3" tint="0.39997558519241921"/>
  </sheetPr>
  <dimension ref="A1:K32"/>
  <sheetViews>
    <sheetView zoomScaleNormal="100" workbookViewId="0">
      <pane ySplit="1" topLeftCell="A5" activePane="bottomLeft" state="frozen"/>
      <selection pane="bottomLeft"/>
    </sheetView>
  </sheetViews>
  <sheetFormatPr baseColWidth="10" defaultRowHeight="15" x14ac:dyDescent="0.25"/>
  <cols>
    <col min="1" max="1" width="14.140625" style="58" customWidth="1"/>
    <col min="2" max="2" width="16.42578125" style="65" bestFit="1" customWidth="1"/>
    <col min="3" max="3" width="21.5703125" style="3" customWidth="1"/>
    <col min="4" max="4" width="21.28515625" style="3" bestFit="1" customWidth="1"/>
    <col min="5" max="5" width="12.42578125" style="3" customWidth="1"/>
    <col min="6" max="6" width="14.28515625" style="3" customWidth="1"/>
    <col min="7" max="7" width="18.42578125" style="3" bestFit="1" customWidth="1"/>
    <col min="10" max="10" width="16.5703125" bestFit="1" customWidth="1"/>
  </cols>
  <sheetData>
    <row r="1" spans="1:10" x14ac:dyDescent="0.25">
      <c r="A1" s="66" t="s">
        <v>2</v>
      </c>
      <c r="B1" s="67" t="s">
        <v>114</v>
      </c>
      <c r="C1" s="68" t="s">
        <v>115</v>
      </c>
      <c r="D1" s="68" t="s">
        <v>5</v>
      </c>
      <c r="E1" s="68" t="s">
        <v>23</v>
      </c>
      <c r="F1" s="69" t="s">
        <v>24</v>
      </c>
      <c r="G1" s="68" t="s">
        <v>6</v>
      </c>
    </row>
    <row r="2" spans="1:10" x14ac:dyDescent="0.25">
      <c r="A2" s="66">
        <v>44209</v>
      </c>
      <c r="B2" s="67">
        <v>49</v>
      </c>
      <c r="C2" s="68" t="s">
        <v>106</v>
      </c>
      <c r="D2" s="68" t="s">
        <v>8</v>
      </c>
      <c r="E2" s="68" t="s">
        <v>14</v>
      </c>
      <c r="F2" s="68" t="s">
        <v>25</v>
      </c>
      <c r="G2" s="68">
        <v>150</v>
      </c>
    </row>
    <row r="3" spans="1:10" x14ac:dyDescent="0.25">
      <c r="A3" s="66">
        <v>44209</v>
      </c>
      <c r="B3" s="67">
        <v>49</v>
      </c>
      <c r="C3" s="68" t="s">
        <v>108</v>
      </c>
      <c r="D3" s="68" t="s">
        <v>9</v>
      </c>
      <c r="E3" s="68" t="s">
        <v>16</v>
      </c>
      <c r="F3" s="68" t="s">
        <v>104</v>
      </c>
      <c r="G3" s="68">
        <v>100</v>
      </c>
    </row>
    <row r="4" spans="1:10" x14ac:dyDescent="0.25">
      <c r="A4" s="66">
        <v>44200</v>
      </c>
      <c r="B4" s="67">
        <v>48</v>
      </c>
      <c r="C4" s="68" t="s">
        <v>108</v>
      </c>
      <c r="D4" s="68" t="s">
        <v>9</v>
      </c>
      <c r="E4" s="68" t="s">
        <v>16</v>
      </c>
      <c r="F4" s="68" t="s">
        <v>104</v>
      </c>
      <c r="G4" s="68">
        <v>500</v>
      </c>
    </row>
    <row r="5" spans="1:10" x14ac:dyDescent="0.25">
      <c r="A5" s="66">
        <v>44200</v>
      </c>
      <c r="B5" s="67">
        <v>48</v>
      </c>
      <c r="C5" s="68" t="s">
        <v>111</v>
      </c>
      <c r="D5" s="68" t="s">
        <v>138</v>
      </c>
      <c r="E5" s="68" t="s">
        <v>19</v>
      </c>
      <c r="F5" s="68" t="s">
        <v>22</v>
      </c>
      <c r="G5" s="68">
        <v>400</v>
      </c>
    </row>
    <row r="6" spans="1:10" x14ac:dyDescent="0.25">
      <c r="A6" s="66">
        <v>44165</v>
      </c>
      <c r="B6" s="67">
        <v>47</v>
      </c>
      <c r="C6" s="68" t="s">
        <v>110</v>
      </c>
      <c r="D6" s="68" t="s">
        <v>132</v>
      </c>
      <c r="E6" s="68" t="s">
        <v>18</v>
      </c>
      <c r="F6" s="68" t="s">
        <v>22</v>
      </c>
      <c r="G6" s="68">
        <v>240</v>
      </c>
    </row>
    <row r="7" spans="1:10" x14ac:dyDescent="0.25">
      <c r="A7" s="66">
        <v>44165</v>
      </c>
      <c r="B7" s="67">
        <v>47</v>
      </c>
      <c r="C7" s="68" t="s">
        <v>109</v>
      </c>
      <c r="D7" s="68" t="s">
        <v>134</v>
      </c>
      <c r="E7" s="68" t="s">
        <v>17</v>
      </c>
      <c r="F7" s="68" t="s">
        <v>21</v>
      </c>
      <c r="G7" s="68">
        <v>300</v>
      </c>
    </row>
    <row r="8" spans="1:10" s="75" customFormat="1" x14ac:dyDescent="0.25">
      <c r="A8" s="72">
        <v>44165</v>
      </c>
      <c r="B8" s="73">
        <v>47</v>
      </c>
      <c r="C8" s="74" t="s">
        <v>109</v>
      </c>
      <c r="D8" s="74" t="s">
        <v>134</v>
      </c>
      <c r="E8" s="74" t="s">
        <v>17</v>
      </c>
      <c r="F8" s="74" t="s">
        <v>21</v>
      </c>
      <c r="G8" s="74">
        <v>300</v>
      </c>
    </row>
    <row r="9" spans="1:10" s="75" customFormat="1" x14ac:dyDescent="0.25">
      <c r="A9" s="72">
        <v>44165</v>
      </c>
      <c r="B9" s="73">
        <v>47</v>
      </c>
      <c r="C9" s="74" t="s">
        <v>109</v>
      </c>
      <c r="D9" s="74" t="s">
        <v>134</v>
      </c>
      <c r="E9" s="74" t="s">
        <v>17</v>
      </c>
      <c r="F9" s="74" t="s">
        <v>21</v>
      </c>
      <c r="G9" s="74">
        <v>300</v>
      </c>
    </row>
    <row r="10" spans="1:10" s="75" customFormat="1" x14ac:dyDescent="0.25">
      <c r="A10" s="72">
        <v>44165</v>
      </c>
      <c r="B10" s="73">
        <v>46</v>
      </c>
      <c r="C10" s="74" t="s">
        <v>110</v>
      </c>
      <c r="D10" s="74" t="s">
        <v>132</v>
      </c>
      <c r="E10" s="74" t="s">
        <v>18</v>
      </c>
      <c r="F10" s="74" t="s">
        <v>22</v>
      </c>
      <c r="G10" s="74">
        <v>240</v>
      </c>
    </row>
    <row r="11" spans="1:10" s="75" customFormat="1" x14ac:dyDescent="0.25">
      <c r="A11" s="72">
        <v>44165</v>
      </c>
      <c r="B11" s="73">
        <v>46</v>
      </c>
      <c r="C11" s="74" t="s">
        <v>106</v>
      </c>
      <c r="D11" s="74" t="s">
        <v>8</v>
      </c>
      <c r="E11" s="74" t="s">
        <v>14</v>
      </c>
      <c r="F11" s="74" t="s">
        <v>25</v>
      </c>
      <c r="G11" s="74">
        <v>400</v>
      </c>
    </row>
    <row r="12" spans="1:10" s="75" customFormat="1" x14ac:dyDescent="0.25">
      <c r="A12" s="72">
        <v>44165</v>
      </c>
      <c r="B12" s="73">
        <v>46</v>
      </c>
      <c r="C12" s="74" t="s">
        <v>105</v>
      </c>
      <c r="D12" s="74" t="s">
        <v>7</v>
      </c>
      <c r="E12" s="74" t="s">
        <v>14</v>
      </c>
      <c r="F12" s="74" t="s">
        <v>103</v>
      </c>
      <c r="G12" s="74">
        <v>300</v>
      </c>
    </row>
    <row r="13" spans="1:10" s="75" customFormat="1" ht="21" x14ac:dyDescent="0.35">
      <c r="A13" s="72">
        <v>44165</v>
      </c>
      <c r="B13" s="73">
        <v>46</v>
      </c>
      <c r="C13" s="74" t="s">
        <v>111</v>
      </c>
      <c r="D13" s="74" t="s">
        <v>138</v>
      </c>
      <c r="E13" s="74" t="s">
        <v>19</v>
      </c>
      <c r="F13" s="74" t="s">
        <v>22</v>
      </c>
      <c r="G13" s="74">
        <v>350</v>
      </c>
      <c r="I13" s="111" t="s">
        <v>158</v>
      </c>
      <c r="J13" s="112">
        <v>44196</v>
      </c>
    </row>
    <row r="14" spans="1:10" s="75" customFormat="1" x14ac:dyDescent="0.25">
      <c r="A14" s="72">
        <v>44165</v>
      </c>
      <c r="B14" s="73">
        <v>46</v>
      </c>
      <c r="C14" s="74" t="s">
        <v>109</v>
      </c>
      <c r="D14" s="74" t="s">
        <v>134</v>
      </c>
      <c r="E14" s="74" t="s">
        <v>17</v>
      </c>
      <c r="F14" s="74" t="s">
        <v>21</v>
      </c>
      <c r="G14" s="74">
        <v>300</v>
      </c>
    </row>
    <row r="15" spans="1:10" s="75" customFormat="1" x14ac:dyDescent="0.25">
      <c r="A15" s="72">
        <v>44165</v>
      </c>
      <c r="B15" s="73">
        <v>46</v>
      </c>
      <c r="C15" s="74" t="s">
        <v>106</v>
      </c>
      <c r="D15" s="74" t="s">
        <v>8</v>
      </c>
      <c r="E15" s="74" t="s">
        <v>14</v>
      </c>
      <c r="F15" s="74" t="s">
        <v>25</v>
      </c>
      <c r="G15" s="74">
        <v>400</v>
      </c>
      <c r="I15" s="116"/>
      <c r="J15" s="116"/>
    </row>
    <row r="16" spans="1:10" s="75" customFormat="1" x14ac:dyDescent="0.25">
      <c r="A16" s="72">
        <v>44165</v>
      </c>
      <c r="B16" s="73">
        <v>46</v>
      </c>
      <c r="C16" s="74" t="s">
        <v>110</v>
      </c>
      <c r="D16" s="74" t="s">
        <v>132</v>
      </c>
      <c r="E16" s="74" t="s">
        <v>18</v>
      </c>
      <c r="F16" s="74" t="s">
        <v>22</v>
      </c>
      <c r="G16" s="74">
        <v>240</v>
      </c>
      <c r="I16" s="116"/>
      <c r="J16" s="116"/>
    </row>
    <row r="17" spans="1:11" s="75" customFormat="1" x14ac:dyDescent="0.25">
      <c r="A17" s="72">
        <v>44165</v>
      </c>
      <c r="B17" s="73">
        <v>46</v>
      </c>
      <c r="C17" s="74" t="s">
        <v>106</v>
      </c>
      <c r="D17" s="74" t="s">
        <v>8</v>
      </c>
      <c r="E17" s="74" t="s">
        <v>14</v>
      </c>
      <c r="F17" s="74" t="s">
        <v>25</v>
      </c>
      <c r="G17" s="74">
        <v>400</v>
      </c>
      <c r="I17" s="116"/>
      <c r="J17" s="116"/>
    </row>
    <row r="18" spans="1:11" s="75" customFormat="1" x14ac:dyDescent="0.25">
      <c r="A18" s="72">
        <v>44012</v>
      </c>
      <c r="B18" s="73">
        <v>46</v>
      </c>
      <c r="C18" s="74" t="s">
        <v>105</v>
      </c>
      <c r="D18" s="74" t="s">
        <v>7</v>
      </c>
      <c r="E18" s="74" t="s">
        <v>14</v>
      </c>
      <c r="F18" s="74" t="s">
        <v>103</v>
      </c>
      <c r="G18" s="74">
        <v>300</v>
      </c>
      <c r="I18" s="116"/>
      <c r="J18" s="116"/>
      <c r="K18" s="113"/>
    </row>
    <row r="19" spans="1:11" s="75" customFormat="1" x14ac:dyDescent="0.25">
      <c r="A19" s="72">
        <v>44165</v>
      </c>
      <c r="B19" s="73">
        <v>46</v>
      </c>
      <c r="C19" s="74" t="s">
        <v>111</v>
      </c>
      <c r="D19" s="74" t="s">
        <v>138</v>
      </c>
      <c r="E19" s="74" t="s">
        <v>19</v>
      </c>
      <c r="F19" s="74" t="s">
        <v>22</v>
      </c>
      <c r="G19" s="74">
        <v>350</v>
      </c>
      <c r="I19" s="116"/>
      <c r="J19" s="116"/>
      <c r="K19" s="113"/>
    </row>
    <row r="20" spans="1:11" s="75" customFormat="1" x14ac:dyDescent="0.25">
      <c r="A20" s="72">
        <v>44165</v>
      </c>
      <c r="B20" s="73">
        <v>46</v>
      </c>
      <c r="C20" s="74" t="s">
        <v>109</v>
      </c>
      <c r="D20" s="74" t="s">
        <v>134</v>
      </c>
      <c r="E20" s="74" t="s">
        <v>17</v>
      </c>
      <c r="F20" s="74" t="s">
        <v>21</v>
      </c>
      <c r="G20" s="74">
        <v>300</v>
      </c>
      <c r="I20" s="116"/>
      <c r="J20" s="116"/>
      <c r="K20" s="113"/>
    </row>
    <row r="21" spans="1:11" s="75" customFormat="1" x14ac:dyDescent="0.25">
      <c r="A21" s="72">
        <v>43981</v>
      </c>
      <c r="B21" s="73">
        <v>46</v>
      </c>
      <c r="C21" s="74" t="s">
        <v>106</v>
      </c>
      <c r="D21" s="74" t="s">
        <v>8</v>
      </c>
      <c r="E21" s="74" t="s">
        <v>14</v>
      </c>
      <c r="F21" s="74" t="s">
        <v>25</v>
      </c>
      <c r="G21" s="74">
        <v>400</v>
      </c>
      <c r="I21" s="116"/>
      <c r="J21" s="116"/>
      <c r="K21" s="113"/>
    </row>
    <row r="22" spans="1:11" s="75" customFormat="1" x14ac:dyDescent="0.25">
      <c r="A22" s="72">
        <v>44165</v>
      </c>
      <c r="B22" s="73">
        <v>46</v>
      </c>
      <c r="C22" s="74" t="s">
        <v>111</v>
      </c>
      <c r="D22" s="74" t="s">
        <v>138</v>
      </c>
      <c r="E22" s="74" t="s">
        <v>19</v>
      </c>
      <c r="F22" s="74" t="s">
        <v>22</v>
      </c>
      <c r="G22" s="74">
        <v>350</v>
      </c>
      <c r="I22" s="116"/>
      <c r="J22" s="116"/>
      <c r="K22" s="113"/>
    </row>
    <row r="23" spans="1:11" s="75" customFormat="1" x14ac:dyDescent="0.25">
      <c r="A23" s="72">
        <v>44165</v>
      </c>
      <c r="B23" s="73">
        <v>46</v>
      </c>
      <c r="C23" s="74" t="s">
        <v>109</v>
      </c>
      <c r="D23" s="74" t="s">
        <v>134</v>
      </c>
      <c r="E23" s="74" t="s">
        <v>17</v>
      </c>
      <c r="F23" s="74" t="s">
        <v>21</v>
      </c>
      <c r="G23" s="74">
        <v>300</v>
      </c>
      <c r="I23" s="274" t="s">
        <v>159</v>
      </c>
      <c r="J23" s="274"/>
      <c r="K23" s="113"/>
    </row>
    <row r="24" spans="1:11" s="75" customFormat="1" x14ac:dyDescent="0.25">
      <c r="A24" s="72">
        <v>43920</v>
      </c>
      <c r="B24" s="73">
        <v>46</v>
      </c>
      <c r="C24" s="74" t="s">
        <v>106</v>
      </c>
      <c r="D24" s="74" t="s">
        <v>8</v>
      </c>
      <c r="E24" s="74" t="s">
        <v>14</v>
      </c>
      <c r="F24" s="74" t="s">
        <v>25</v>
      </c>
      <c r="G24" s="74">
        <v>400</v>
      </c>
      <c r="I24" s="113"/>
      <c r="J24" s="113"/>
      <c r="K24" s="113"/>
    </row>
    <row r="25" spans="1:11" s="75" customFormat="1" x14ac:dyDescent="0.25">
      <c r="A25" s="72">
        <v>44165</v>
      </c>
      <c r="B25" s="73">
        <v>46</v>
      </c>
      <c r="C25" s="74" t="s">
        <v>111</v>
      </c>
      <c r="D25" s="74" t="s">
        <v>138</v>
      </c>
      <c r="E25" s="74" t="s">
        <v>19</v>
      </c>
      <c r="F25" s="74" t="s">
        <v>22</v>
      </c>
      <c r="G25" s="74">
        <v>350</v>
      </c>
      <c r="I25" s="113"/>
      <c r="J25" s="113"/>
      <c r="K25" s="113"/>
    </row>
    <row r="26" spans="1:11" s="75" customFormat="1" x14ac:dyDescent="0.25">
      <c r="A26" s="72">
        <v>44165</v>
      </c>
      <c r="B26" s="73">
        <v>46</v>
      </c>
      <c r="C26" s="74" t="s">
        <v>108</v>
      </c>
      <c r="D26" s="74" t="s">
        <v>9</v>
      </c>
      <c r="E26" s="74" t="s">
        <v>16</v>
      </c>
      <c r="F26" s="74" t="s">
        <v>104</v>
      </c>
      <c r="G26" s="74">
        <v>200</v>
      </c>
      <c r="I26" s="113"/>
      <c r="J26" s="113"/>
      <c r="K26" s="113"/>
    </row>
    <row r="27" spans="1:11" s="75" customFormat="1" x14ac:dyDescent="0.25">
      <c r="A27" s="72">
        <v>44165</v>
      </c>
      <c r="B27" s="73">
        <v>46</v>
      </c>
      <c r="C27" s="74" t="s">
        <v>107</v>
      </c>
      <c r="D27" s="74" t="s">
        <v>10</v>
      </c>
      <c r="E27" s="74" t="s">
        <v>15</v>
      </c>
      <c r="F27" s="74" t="s">
        <v>20</v>
      </c>
      <c r="G27" s="74">
        <v>300</v>
      </c>
      <c r="I27" s="114"/>
      <c r="J27" s="115"/>
      <c r="K27" s="115"/>
    </row>
    <row r="28" spans="1:11" s="75" customFormat="1" x14ac:dyDescent="0.25">
      <c r="A28" s="72">
        <v>43981</v>
      </c>
      <c r="B28" s="73">
        <v>44</v>
      </c>
      <c r="C28" s="74" t="s">
        <v>105</v>
      </c>
      <c r="D28" s="74" t="s">
        <v>7</v>
      </c>
      <c r="E28" s="74" t="s">
        <v>14</v>
      </c>
      <c r="F28" s="74" t="s">
        <v>103</v>
      </c>
      <c r="G28" s="74">
        <v>470</v>
      </c>
    </row>
    <row r="29" spans="1:11" s="75" customFormat="1" x14ac:dyDescent="0.25">
      <c r="A29" s="72">
        <v>43951</v>
      </c>
      <c r="B29" s="73">
        <v>44</v>
      </c>
      <c r="C29" s="74" t="s">
        <v>105</v>
      </c>
      <c r="D29" s="74" t="s">
        <v>7</v>
      </c>
      <c r="E29" s="74" t="s">
        <v>14</v>
      </c>
      <c r="F29" s="74" t="s">
        <v>103</v>
      </c>
      <c r="G29" s="74">
        <v>500</v>
      </c>
    </row>
    <row r="30" spans="1:11" x14ac:dyDescent="0.25">
      <c r="A30" s="76">
        <v>73</v>
      </c>
      <c r="B30" s="77">
        <v>42</v>
      </c>
      <c r="C30" s="78" t="s">
        <v>105</v>
      </c>
      <c r="D30" s="78" t="s">
        <v>7</v>
      </c>
      <c r="E30" s="78" t="s">
        <v>14</v>
      </c>
      <c r="F30" s="78" t="s">
        <v>103</v>
      </c>
      <c r="G30" s="78">
        <v>200</v>
      </c>
    </row>
    <row r="31" spans="1:11" x14ac:dyDescent="0.25">
      <c r="A31" s="76">
        <v>44</v>
      </c>
      <c r="B31" s="77">
        <v>42</v>
      </c>
      <c r="C31" s="78" t="s">
        <v>105</v>
      </c>
      <c r="D31" s="78" t="s">
        <v>7</v>
      </c>
      <c r="E31" s="78" t="s">
        <v>14</v>
      </c>
      <c r="F31" s="78" t="s">
        <v>103</v>
      </c>
      <c r="G31" s="78">
        <v>300</v>
      </c>
    </row>
    <row r="32" spans="1:11" x14ac:dyDescent="0.25">
      <c r="A32" s="108">
        <v>46</v>
      </c>
      <c r="B32" s="109">
        <v>41</v>
      </c>
      <c r="C32" s="110" t="s">
        <v>135</v>
      </c>
      <c r="D32" s="110" t="s">
        <v>133</v>
      </c>
      <c r="E32" s="110" t="s">
        <v>18</v>
      </c>
      <c r="F32" s="110" t="s">
        <v>142</v>
      </c>
      <c r="G32" s="78">
        <v>460</v>
      </c>
    </row>
  </sheetData>
  <mergeCells count="1">
    <mergeCell ref="I23:J23"/>
  </mergeCells>
  <pageMargins left="0.70866141732283472" right="0.70866141732283472" top="0.74803149606299213" bottom="0.74803149606299213" header="0.31496062992125984" footer="0.31496062992125984"/>
  <pageSetup scale="90" orientation="landscape" horizontalDpi="203" verticalDpi="203"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theme="5" tint="0.39997558519241921"/>
  </sheetPr>
  <dimension ref="A2:E18"/>
  <sheetViews>
    <sheetView tabSelected="1" zoomScale="87" zoomScaleNormal="87" workbookViewId="0">
      <selection activeCell="H13" sqref="H13"/>
    </sheetView>
  </sheetViews>
  <sheetFormatPr baseColWidth="10" defaultRowHeight="15" x14ac:dyDescent="0.25"/>
  <cols>
    <col min="1" max="1" width="11.42578125" style="1"/>
    <col min="2" max="2" width="27" style="1" customWidth="1"/>
    <col min="3" max="3" width="15.5703125" style="12" customWidth="1"/>
    <col min="4" max="4" width="14.5703125" style="1" customWidth="1"/>
    <col min="5" max="5" width="14.5703125" style="27" customWidth="1"/>
    <col min="6" max="16384" width="11.42578125" style="1"/>
  </cols>
  <sheetData>
    <row r="2" spans="1:5" ht="17.25" customHeight="1" x14ac:dyDescent="0.25">
      <c r="A2" s="7"/>
      <c r="B2" s="7"/>
      <c r="C2" s="275"/>
      <c r="D2" s="276"/>
      <c r="E2" s="24"/>
    </row>
    <row r="3" spans="1:5" ht="16.5" customHeight="1" x14ac:dyDescent="0.25">
      <c r="A3" s="7"/>
      <c r="B3" s="7"/>
      <c r="C3" s="281" t="s">
        <v>26</v>
      </c>
      <c r="D3" s="282"/>
      <c r="E3" s="278">
        <v>51</v>
      </c>
    </row>
    <row r="4" spans="1:5" ht="34.5" customHeight="1" x14ac:dyDescent="0.25">
      <c r="A4" s="7"/>
      <c r="B4" s="7"/>
      <c r="C4" s="283"/>
      <c r="D4" s="284"/>
      <c r="E4" s="279"/>
    </row>
    <row r="5" spans="1:5" ht="42.75" customHeight="1" x14ac:dyDescent="0.45">
      <c r="A5" s="7"/>
      <c r="B5" s="7"/>
      <c r="C5" s="277" t="s">
        <v>27</v>
      </c>
      <c r="D5" s="276"/>
      <c r="E5" s="280"/>
    </row>
    <row r="6" spans="1:5" ht="36.75" customHeight="1" x14ac:dyDescent="0.25">
      <c r="A6" s="285">
        <f ca="1">TODAY()</f>
        <v>44236</v>
      </c>
      <c r="B6" s="286"/>
      <c r="C6" s="10"/>
      <c r="D6" s="8"/>
      <c r="E6" s="25"/>
    </row>
    <row r="7" spans="1:5" ht="23.1" customHeight="1" x14ac:dyDescent="0.3">
      <c r="A7" s="59" t="s">
        <v>11</v>
      </c>
      <c r="B7" s="59" t="s">
        <v>5</v>
      </c>
      <c r="C7" s="60" t="s">
        <v>23</v>
      </c>
      <c r="D7" s="59" t="s">
        <v>24</v>
      </c>
      <c r="E7" s="61" t="s">
        <v>6</v>
      </c>
    </row>
    <row r="8" spans="1:5" ht="23.1" customHeight="1" x14ac:dyDescent="0.3">
      <c r="A8" s="9" t="s">
        <v>109</v>
      </c>
      <c r="B8" s="9" t="s">
        <v>134</v>
      </c>
      <c r="C8" s="11" t="s">
        <v>17</v>
      </c>
      <c r="D8" s="9" t="s">
        <v>21</v>
      </c>
      <c r="E8" s="26">
        <v>111</v>
      </c>
    </row>
    <row r="9" spans="1:5" ht="23.1" customHeight="1" x14ac:dyDescent="0.3">
      <c r="A9" s="9" t="s">
        <v>135</v>
      </c>
      <c r="B9" s="9" t="s">
        <v>133</v>
      </c>
      <c r="C9" s="11" t="s">
        <v>18</v>
      </c>
      <c r="D9" s="9" t="s">
        <v>142</v>
      </c>
      <c r="E9" s="26">
        <v>460</v>
      </c>
    </row>
    <row r="10" spans="1:5" ht="23.1" customHeight="1" x14ac:dyDescent="0.3">
      <c r="A10" s="9"/>
      <c r="B10" s="9"/>
      <c r="C10" s="11"/>
      <c r="D10" s="9"/>
      <c r="E10" s="26"/>
    </row>
    <row r="11" spans="1:5" ht="23.1" customHeight="1" x14ac:dyDescent="0.3">
      <c r="A11" s="9"/>
      <c r="B11" s="9"/>
      <c r="C11" s="11"/>
      <c r="D11" s="9"/>
      <c r="E11" s="26"/>
    </row>
    <row r="12" spans="1:5" ht="21" customHeight="1" x14ac:dyDescent="0.3">
      <c r="A12" s="9"/>
      <c r="B12" s="9"/>
      <c r="C12" s="11"/>
      <c r="D12" s="9"/>
      <c r="E12" s="26"/>
    </row>
    <row r="13" spans="1:5" ht="21" customHeight="1" x14ac:dyDescent="0.3">
      <c r="A13" s="9"/>
      <c r="B13" s="9"/>
      <c r="C13" s="11"/>
      <c r="D13" s="9"/>
      <c r="E13" s="26"/>
    </row>
    <row r="14" spans="1:5" ht="18.75" x14ac:dyDescent="0.3">
      <c r="A14" s="9"/>
      <c r="B14" s="9"/>
      <c r="C14" s="11"/>
      <c r="D14" s="9"/>
      <c r="E14" s="26"/>
    </row>
    <row r="15" spans="1:5" ht="18.75" x14ac:dyDescent="0.3">
      <c r="A15" s="9"/>
      <c r="B15" s="9"/>
      <c r="C15" s="11"/>
      <c r="D15" s="9"/>
      <c r="E15" s="26"/>
    </row>
    <row r="16" spans="1:5" ht="18.75" x14ac:dyDescent="0.3">
      <c r="A16" s="9"/>
      <c r="B16" s="9"/>
      <c r="C16" s="11"/>
      <c r="D16" s="9"/>
      <c r="E16" s="26"/>
    </row>
    <row r="17" spans="1:5" ht="18.75" x14ac:dyDescent="0.3">
      <c r="A17" s="9"/>
      <c r="B17" s="9"/>
      <c r="C17" s="11"/>
      <c r="D17" s="9"/>
      <c r="E17" s="26"/>
    </row>
    <row r="18" spans="1:5" ht="18.75" x14ac:dyDescent="0.3">
      <c r="A18" s="62"/>
      <c r="B18" s="62"/>
      <c r="C18" s="63"/>
      <c r="D18" s="62"/>
      <c r="E18" s="64"/>
    </row>
  </sheetData>
  <mergeCells count="5">
    <mergeCell ref="C2:D2"/>
    <mergeCell ref="C5:D5"/>
    <mergeCell ref="E3:E5"/>
    <mergeCell ref="C3:D4"/>
    <mergeCell ref="A6:B6"/>
  </mergeCells>
  <phoneticPr fontId="12" type="noConversion"/>
  <pageMargins left="0.23622047244094491" right="0.23622047244094491" top="0.74803149606299213" bottom="0.74803149606299213" header="0.31496062992125984" footer="0.31496062992125984"/>
  <pageSetup paperSize="124" scale="65" fitToWidth="0" orientation="portrait" horizontalDpi="203" verticalDpi="20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AB0F1-4D08-43F9-B2B9-01D798046597}">
  <sheetPr codeName="Hoja4">
    <tabColor theme="1" tint="0.14999847407452621"/>
  </sheetPr>
  <dimension ref="A1:J25"/>
  <sheetViews>
    <sheetView zoomScaleNormal="100" workbookViewId="0">
      <selection activeCell="B2" sqref="B2:C9"/>
    </sheetView>
  </sheetViews>
  <sheetFormatPr baseColWidth="10" defaultRowHeight="15" customHeight="1" x14ac:dyDescent="0.25"/>
  <cols>
    <col min="1" max="1" width="15.7109375" customWidth="1"/>
    <col min="2" max="2" width="11.7109375" bestFit="1" customWidth="1"/>
    <col min="3" max="3" width="25.85546875" bestFit="1" customWidth="1"/>
    <col min="4" max="4" width="22" bestFit="1" customWidth="1"/>
    <col min="5" max="5" width="9.7109375" bestFit="1" customWidth="1"/>
    <col min="6" max="6" width="8.42578125" customWidth="1"/>
    <col min="7" max="7" width="12.28515625" bestFit="1" customWidth="1"/>
    <col min="8" max="8" width="27.28515625" bestFit="1" customWidth="1"/>
    <col min="10" max="10" width="22.42578125" bestFit="1" customWidth="1"/>
    <col min="11" max="11" width="19.85546875" bestFit="1" customWidth="1"/>
    <col min="12" max="12" width="21.28515625" bestFit="1" customWidth="1"/>
    <col min="13" max="13" width="18.85546875" bestFit="1" customWidth="1"/>
    <col min="14" max="14" width="19.28515625" bestFit="1" customWidth="1"/>
    <col min="15" max="15" width="17.42578125" bestFit="1" customWidth="1"/>
    <col min="16" max="16" width="18.42578125" bestFit="1" customWidth="1"/>
    <col min="17" max="17" width="8.140625" bestFit="1" customWidth="1"/>
    <col min="18" max="18" width="17" bestFit="1" customWidth="1"/>
    <col min="19" max="22" width="6" bestFit="1" customWidth="1"/>
    <col min="23" max="24" width="11" bestFit="1" customWidth="1"/>
    <col min="25" max="25" width="13.28515625" bestFit="1" customWidth="1"/>
    <col min="26" max="26" width="12.5703125" bestFit="1" customWidth="1"/>
  </cols>
  <sheetData>
    <row r="1" spans="1:10" ht="15" customHeight="1" x14ac:dyDescent="0.25">
      <c r="A1" s="21"/>
      <c r="B1" s="23" t="s">
        <v>11</v>
      </c>
      <c r="C1" s="16" t="s">
        <v>5</v>
      </c>
      <c r="D1" s="20" t="s">
        <v>12</v>
      </c>
      <c r="E1" s="20" t="s">
        <v>13</v>
      </c>
      <c r="F1" s="19" t="s">
        <v>6</v>
      </c>
      <c r="G1" s="52" t="s">
        <v>112</v>
      </c>
      <c r="H1" s="52" t="s">
        <v>113</v>
      </c>
      <c r="J1">
        <f>MAX(G2:G9)</f>
        <v>8</v>
      </c>
    </row>
    <row r="2" spans="1:10" ht="15" customHeight="1" x14ac:dyDescent="0.25">
      <c r="A2" s="21"/>
      <c r="B2" s="21" t="s">
        <v>105</v>
      </c>
      <c r="C2" s="17" t="s">
        <v>7</v>
      </c>
      <c r="D2" s="17" t="s">
        <v>14</v>
      </c>
      <c r="E2" s="17" t="s">
        <v>103</v>
      </c>
      <c r="F2" s="18">
        <v>300</v>
      </c>
      <c r="G2" s="53">
        <f t="shared" ref="G2:G9" si="0">_xlfn.NUMBERVALUE(MID(B2,FIND("-",B2,1)+1,3))</f>
        <v>1</v>
      </c>
      <c r="H2" s="17" t="str">
        <f>Productos[[#This Row],[Codigo]]&amp;" "&amp;Productos[[#This Row],[Producto]]</f>
        <v>Be-1 Lavaplatos Liquido</v>
      </c>
    </row>
    <row r="3" spans="1:10" ht="15" customHeight="1" x14ac:dyDescent="0.25">
      <c r="A3" s="22"/>
      <c r="B3" s="22" t="s">
        <v>106</v>
      </c>
      <c r="C3" s="17" t="s">
        <v>8</v>
      </c>
      <c r="D3" s="17" t="s">
        <v>14</v>
      </c>
      <c r="E3" s="17" t="s">
        <v>25</v>
      </c>
      <c r="F3" s="18">
        <v>150</v>
      </c>
      <c r="G3" s="54">
        <f t="shared" si="0"/>
        <v>2</v>
      </c>
      <c r="H3" s="17" t="str">
        <f>Productos[[#This Row],[Codigo]]&amp;" "&amp;Productos[[#This Row],[Producto]]</f>
        <v>Be-2 Lavaplatos en Crema</v>
      </c>
    </row>
    <row r="4" spans="1:10" ht="15" customHeight="1" x14ac:dyDescent="0.25">
      <c r="A4" s="21"/>
      <c r="B4" s="21" t="s">
        <v>107</v>
      </c>
      <c r="C4" s="17" t="s">
        <v>10</v>
      </c>
      <c r="D4" s="17" t="s">
        <v>15</v>
      </c>
      <c r="E4" s="17" t="s">
        <v>20</v>
      </c>
      <c r="F4" s="18">
        <v>300</v>
      </c>
      <c r="G4" s="53">
        <f t="shared" si="0"/>
        <v>3</v>
      </c>
      <c r="H4" s="17" t="str">
        <f>Productos[[#This Row],[Codigo]]&amp;" "&amp;Productos[[#This Row],[Producto]]</f>
        <v>Be-3 Detergente de Ropa</v>
      </c>
    </row>
    <row r="5" spans="1:10" ht="15" customHeight="1" x14ac:dyDescent="0.25">
      <c r="A5" s="21"/>
      <c r="B5" s="21" t="s">
        <v>135</v>
      </c>
      <c r="C5" s="17" t="s">
        <v>133</v>
      </c>
      <c r="D5" s="17" t="s">
        <v>18</v>
      </c>
      <c r="E5" s="17" t="s">
        <v>142</v>
      </c>
      <c r="F5" s="18">
        <v>460</v>
      </c>
      <c r="G5" s="53">
        <f t="shared" si="0"/>
        <v>4</v>
      </c>
      <c r="H5" s="17" t="str">
        <f>Productos[[#This Row],[Codigo]]&amp;" "&amp;Productos[[#This Row],[Producto]]</f>
        <v>Be-4 Multiuso Desengrasante</v>
      </c>
    </row>
    <row r="6" spans="1:10" ht="15" customHeight="1" x14ac:dyDescent="0.25">
      <c r="A6" s="22"/>
      <c r="B6" s="21" t="s">
        <v>108</v>
      </c>
      <c r="C6" s="17" t="s">
        <v>9</v>
      </c>
      <c r="D6" s="17" t="s">
        <v>16</v>
      </c>
      <c r="E6" s="17" t="s">
        <v>104</v>
      </c>
      <c r="F6" s="18">
        <v>100</v>
      </c>
      <c r="G6" s="54">
        <f t="shared" si="0"/>
        <v>5</v>
      </c>
      <c r="H6" s="17" t="str">
        <f>Productos[[#This Row],[Codigo]]&amp;" "&amp;Productos[[#This Row],[Producto]]</f>
        <v>Be-5 Desinfectante Herbal</v>
      </c>
    </row>
    <row r="7" spans="1:10" ht="15" customHeight="1" x14ac:dyDescent="0.25">
      <c r="A7" s="21"/>
      <c r="B7" s="21" t="s">
        <v>109</v>
      </c>
      <c r="C7" s="17" t="s">
        <v>134</v>
      </c>
      <c r="D7" s="17" t="s">
        <v>17</v>
      </c>
      <c r="E7" s="17" t="s">
        <v>21</v>
      </c>
      <c r="F7" s="18">
        <v>300</v>
      </c>
      <c r="G7" s="54">
        <f t="shared" si="0"/>
        <v>6</v>
      </c>
      <c r="H7" s="17" t="str">
        <f>Productos[[#This Row],[Codigo]]&amp;" "&amp;Productos[[#This Row],[Producto]]</f>
        <v>Be-6 Suavizante de Ropa</v>
      </c>
    </row>
    <row r="8" spans="1:10" ht="15" customHeight="1" x14ac:dyDescent="0.25">
      <c r="A8" s="21"/>
      <c r="B8" s="21" t="s">
        <v>110</v>
      </c>
      <c r="C8" s="17" t="s">
        <v>132</v>
      </c>
      <c r="D8" s="17" t="s">
        <v>18</v>
      </c>
      <c r="E8" s="17" t="s">
        <v>22</v>
      </c>
      <c r="F8" s="18">
        <v>240</v>
      </c>
      <c r="G8" s="54">
        <f t="shared" si="0"/>
        <v>7</v>
      </c>
      <c r="H8" s="17" t="str">
        <f>Productos[[#This Row],[Codigo]]&amp;" "&amp;Productos[[#This Row],[Producto]]</f>
        <v>Be-7 Cloro Jabonoso</v>
      </c>
    </row>
    <row r="9" spans="1:10" ht="15" customHeight="1" x14ac:dyDescent="0.25">
      <c r="A9" s="22"/>
      <c r="B9" s="21" t="s">
        <v>111</v>
      </c>
      <c r="C9" s="17" t="s">
        <v>138</v>
      </c>
      <c r="D9" s="17" t="s">
        <v>19</v>
      </c>
      <c r="E9" s="17" t="s">
        <v>22</v>
      </c>
      <c r="F9" s="18">
        <v>400</v>
      </c>
      <c r="G9" s="53">
        <f t="shared" si="0"/>
        <v>8</v>
      </c>
      <c r="H9" s="17" t="str">
        <f>Productos[[#This Row],[Codigo]]&amp;" "&amp;Productos[[#This Row],[Producto]]</f>
        <v>Be-8 Multi-Cerámica</v>
      </c>
    </row>
    <row r="10" spans="1:10" ht="15" customHeight="1" x14ac:dyDescent="0.25">
      <c r="A10" s="51"/>
      <c r="B10" s="51"/>
      <c r="C10" s="17"/>
      <c r="D10" s="17"/>
      <c r="E10" s="17"/>
      <c r="F10" s="17"/>
      <c r="G10" s="17"/>
      <c r="H10" s="17"/>
    </row>
    <row r="11" spans="1:10" ht="15" customHeight="1" x14ac:dyDescent="0.25">
      <c r="A11" s="51"/>
      <c r="B11" s="51"/>
      <c r="C11" s="17"/>
      <c r="D11" s="17"/>
      <c r="E11" s="17"/>
      <c r="F11" s="17"/>
      <c r="G11" s="17"/>
      <c r="H11" s="17"/>
    </row>
    <row r="12" spans="1:10" ht="15" customHeight="1" x14ac:dyDescent="0.25">
      <c r="A12" s="51"/>
      <c r="B12" s="51"/>
      <c r="C12" s="17"/>
      <c r="D12" s="17"/>
      <c r="E12" s="17"/>
      <c r="F12" s="17"/>
      <c r="G12" s="17"/>
      <c r="H12" s="17"/>
    </row>
    <row r="13" spans="1:10" ht="15" customHeight="1" x14ac:dyDescent="0.25">
      <c r="A13" s="51"/>
      <c r="B13" s="51"/>
      <c r="C13" s="17"/>
      <c r="D13" s="17"/>
      <c r="E13" s="17"/>
      <c r="F13" s="17"/>
      <c r="G13" s="17"/>
      <c r="H13" s="17"/>
    </row>
    <row r="14" spans="1:10" ht="15" customHeight="1" x14ac:dyDescent="0.25">
      <c r="A14" s="51"/>
      <c r="B14" s="51"/>
      <c r="C14" s="17"/>
      <c r="D14" s="17"/>
      <c r="E14" s="17"/>
      <c r="F14" s="17"/>
      <c r="G14" s="17"/>
      <c r="H14" s="17"/>
    </row>
    <row r="15" spans="1:10" ht="15" customHeight="1" x14ac:dyDescent="0.25">
      <c r="A15" s="51"/>
      <c r="B15" s="51"/>
      <c r="C15" s="17"/>
      <c r="D15" s="17"/>
      <c r="E15" s="17"/>
      <c r="F15" s="17"/>
      <c r="G15" s="17"/>
      <c r="H15" s="17"/>
    </row>
    <row r="25" spans="2:2" ht="15" customHeight="1" x14ac:dyDescent="0.25">
      <c r="B25">
        <f>MAX(Productos[Codigo])</f>
        <v>0</v>
      </c>
    </row>
  </sheetData>
  <phoneticPr fontId="12"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42204-65E8-44A6-B2F9-0D16D5075F52}">
  <sheetPr codeName="Hoja5">
    <tabColor theme="9" tint="-0.249977111117893"/>
  </sheetPr>
  <dimension ref="A1:L17"/>
  <sheetViews>
    <sheetView topLeftCell="B1" zoomScale="93" zoomScaleNormal="93" workbookViewId="0">
      <pane ySplit="7" topLeftCell="A8" activePane="bottomLeft" state="frozen"/>
      <selection pane="bottomLeft" activeCell="I8" sqref="I8"/>
    </sheetView>
  </sheetViews>
  <sheetFormatPr baseColWidth="10" defaultRowHeight="15" x14ac:dyDescent="0.25"/>
  <cols>
    <col min="1" max="1" width="12" customWidth="1"/>
    <col min="2" max="2" width="28.5703125" customWidth="1"/>
    <col min="3" max="3" width="13.42578125" bestFit="1" customWidth="1"/>
    <col min="4" max="4" width="12.42578125" bestFit="1" customWidth="1"/>
    <col min="5" max="5" width="14.140625" customWidth="1"/>
    <col min="6" max="6" width="11.85546875" customWidth="1"/>
    <col min="7" max="7" width="13" customWidth="1"/>
    <col min="8" max="8" width="13.28515625" customWidth="1"/>
    <col min="9" max="9" width="17" customWidth="1"/>
    <col min="10" max="10" width="25" bestFit="1" customWidth="1"/>
    <col min="11" max="11" width="14.85546875" customWidth="1"/>
    <col min="12" max="12" width="18.140625" customWidth="1"/>
  </cols>
  <sheetData>
    <row r="1" spans="1:12" s="1" customFormat="1" x14ac:dyDescent="0.25">
      <c r="C1" s="12"/>
      <c r="E1" s="27"/>
      <c r="F1" s="27"/>
      <c r="G1" s="27"/>
      <c r="H1" s="27"/>
      <c r="I1" s="27"/>
      <c r="J1" s="27"/>
      <c r="K1" s="27"/>
      <c r="L1" s="27"/>
    </row>
    <row r="2" spans="1:12" s="1" customFormat="1" ht="17.25" customHeight="1" x14ac:dyDescent="0.25">
      <c r="A2" s="7"/>
      <c r="B2" s="7"/>
      <c r="C2" s="275"/>
      <c r="D2" s="287"/>
      <c r="E2" s="287"/>
      <c r="F2" s="287"/>
      <c r="G2" s="287"/>
      <c r="H2" s="287"/>
      <c r="I2" s="287"/>
      <c r="J2" s="287"/>
      <c r="K2" s="287"/>
      <c r="L2" s="276"/>
    </row>
    <row r="3" spans="1:12" s="1" customFormat="1" ht="16.5" customHeight="1" x14ac:dyDescent="0.25">
      <c r="A3" s="7"/>
      <c r="B3" s="7"/>
      <c r="C3" s="281" t="s">
        <v>28</v>
      </c>
      <c r="D3" s="298"/>
      <c r="E3" s="292" t="s">
        <v>38</v>
      </c>
      <c r="F3" s="293"/>
      <c r="G3" s="293"/>
      <c r="H3" s="293"/>
      <c r="I3" s="293"/>
      <c r="J3" s="293"/>
      <c r="K3" s="293"/>
      <c r="L3" s="294"/>
    </row>
    <row r="4" spans="1:12" s="1" customFormat="1" ht="34.5" customHeight="1" x14ac:dyDescent="0.25">
      <c r="A4" s="7"/>
      <c r="B4" s="7"/>
      <c r="C4" s="283"/>
      <c r="D4" s="284"/>
      <c r="E4" s="292"/>
      <c r="F4" s="293"/>
      <c r="G4" s="293"/>
      <c r="H4" s="293"/>
      <c r="I4" s="293"/>
      <c r="J4" s="293"/>
      <c r="K4" s="293"/>
      <c r="L4" s="294"/>
    </row>
    <row r="5" spans="1:12" s="1" customFormat="1" ht="62.25" customHeight="1" x14ac:dyDescent="0.45">
      <c r="A5" s="7"/>
      <c r="B5" s="7"/>
      <c r="C5" s="299" t="s">
        <v>39</v>
      </c>
      <c r="D5" s="300"/>
      <c r="E5" s="295"/>
      <c r="F5" s="296"/>
      <c r="G5" s="296"/>
      <c r="H5" s="296"/>
      <c r="I5" s="296"/>
      <c r="J5" s="296"/>
      <c r="K5" s="296"/>
      <c r="L5" s="297"/>
    </row>
    <row r="6" spans="1:12" s="1" customFormat="1" ht="40.5" customHeight="1" x14ac:dyDescent="0.25">
      <c r="A6" s="285">
        <f ca="1">TODAY()</f>
        <v>44236</v>
      </c>
      <c r="B6" s="286"/>
      <c r="C6" s="10"/>
      <c r="D6" s="8"/>
      <c r="E6" s="25"/>
      <c r="F6" s="291" t="s">
        <v>37</v>
      </c>
      <c r="G6" s="289"/>
      <c r="H6" s="289"/>
      <c r="I6" s="290"/>
      <c r="J6" s="288" t="s">
        <v>36</v>
      </c>
      <c r="K6" s="289"/>
      <c r="L6" s="290"/>
    </row>
    <row r="7" spans="1:12" s="1" customFormat="1" ht="23.1" customHeight="1" x14ac:dyDescent="0.3">
      <c r="A7" s="28" t="s">
        <v>11</v>
      </c>
      <c r="B7" s="28" t="s">
        <v>5</v>
      </c>
      <c r="C7" s="29" t="s">
        <v>23</v>
      </c>
      <c r="D7" s="28" t="s">
        <v>24</v>
      </c>
      <c r="E7" s="30" t="s">
        <v>6</v>
      </c>
      <c r="F7" s="30" t="s">
        <v>29</v>
      </c>
      <c r="G7" s="30" t="s">
        <v>30</v>
      </c>
      <c r="H7" s="30" t="s">
        <v>31</v>
      </c>
      <c r="I7" s="30" t="s">
        <v>32</v>
      </c>
      <c r="J7" s="30" t="s">
        <v>33</v>
      </c>
      <c r="K7" s="30" t="s">
        <v>34</v>
      </c>
      <c r="L7" s="30" t="s">
        <v>35</v>
      </c>
    </row>
    <row r="8" spans="1:12" s="1" customFormat="1" ht="23.1" customHeight="1" x14ac:dyDescent="0.3">
      <c r="A8" s="9" t="s">
        <v>109</v>
      </c>
      <c r="B8" s="9" t="s">
        <v>134</v>
      </c>
      <c r="C8" s="11" t="s">
        <v>17</v>
      </c>
      <c r="D8" s="9" t="s">
        <v>21</v>
      </c>
      <c r="E8" s="26">
        <v>111</v>
      </c>
      <c r="F8" s="104">
        <v>10</v>
      </c>
      <c r="G8" s="26">
        <v>10</v>
      </c>
      <c r="H8" s="106">
        <v>1.1200000000000001</v>
      </c>
      <c r="I8" s="104">
        <v>7.5</v>
      </c>
      <c r="J8" s="26" t="s">
        <v>144</v>
      </c>
      <c r="K8" s="26" t="s">
        <v>145</v>
      </c>
      <c r="L8" s="26" t="s">
        <v>146</v>
      </c>
    </row>
    <row r="9" spans="1:12" s="1" customFormat="1" ht="23.1" customHeight="1" x14ac:dyDescent="0.3">
      <c r="A9" s="9" t="s">
        <v>135</v>
      </c>
      <c r="B9" s="9" t="s">
        <v>133</v>
      </c>
      <c r="C9" s="11" t="s">
        <v>18</v>
      </c>
      <c r="D9" s="9" t="s">
        <v>142</v>
      </c>
      <c r="E9" s="26">
        <v>460</v>
      </c>
      <c r="F9" s="104">
        <v>7.5</v>
      </c>
      <c r="G9" s="26">
        <v>56</v>
      </c>
      <c r="H9" s="106">
        <v>1.3</v>
      </c>
      <c r="I9" s="104">
        <v>5.5</v>
      </c>
      <c r="J9" s="26" t="s">
        <v>147</v>
      </c>
      <c r="K9" s="26" t="s">
        <v>148</v>
      </c>
      <c r="L9" s="26" t="s">
        <v>149</v>
      </c>
    </row>
    <row r="10" spans="1:12" s="1" customFormat="1" ht="23.1" customHeight="1" x14ac:dyDescent="0.3">
      <c r="A10" s="9" t="s">
        <v>111</v>
      </c>
      <c r="B10" s="9" t="s">
        <v>138</v>
      </c>
      <c r="C10" s="11" t="s">
        <v>19</v>
      </c>
      <c r="D10" s="9" t="s">
        <v>22</v>
      </c>
      <c r="E10" s="26">
        <v>350</v>
      </c>
      <c r="F10" s="104">
        <v>11</v>
      </c>
      <c r="G10" s="26">
        <v>8</v>
      </c>
      <c r="H10" s="106">
        <v>1.2</v>
      </c>
      <c r="I10" s="104">
        <v>28</v>
      </c>
      <c r="J10" s="26" t="s">
        <v>150</v>
      </c>
      <c r="K10" s="26" t="s">
        <v>151</v>
      </c>
      <c r="L10" s="26" t="s">
        <v>154</v>
      </c>
    </row>
    <row r="11" spans="1:12" s="1" customFormat="1" ht="23.1" customHeight="1" x14ac:dyDescent="0.3">
      <c r="A11" s="9" t="s">
        <v>105</v>
      </c>
      <c r="B11" s="9" t="s">
        <v>7</v>
      </c>
      <c r="C11" s="11" t="s">
        <v>14</v>
      </c>
      <c r="D11" s="9" t="s">
        <v>103</v>
      </c>
      <c r="E11" s="26">
        <v>300</v>
      </c>
      <c r="F11" s="104">
        <v>6.8</v>
      </c>
      <c r="G11" s="26">
        <v>98</v>
      </c>
      <c r="H11" s="106" t="s">
        <v>143</v>
      </c>
      <c r="I11" s="104">
        <v>14.5</v>
      </c>
      <c r="J11" s="26" t="s">
        <v>147</v>
      </c>
      <c r="K11" s="26" t="s">
        <v>151</v>
      </c>
      <c r="L11" s="26" t="s">
        <v>154</v>
      </c>
    </row>
    <row r="12" spans="1:12" s="1" customFormat="1" ht="23.1" customHeight="1" x14ac:dyDescent="0.3">
      <c r="A12" s="9" t="s">
        <v>106</v>
      </c>
      <c r="B12" s="9" t="s">
        <v>8</v>
      </c>
      <c r="C12" s="11" t="s">
        <v>14</v>
      </c>
      <c r="D12" s="9" t="s">
        <v>25</v>
      </c>
      <c r="E12" s="26">
        <v>400</v>
      </c>
      <c r="F12" s="104">
        <v>9.5</v>
      </c>
      <c r="G12" s="26">
        <v>0</v>
      </c>
      <c r="H12" s="106">
        <v>0</v>
      </c>
      <c r="I12" s="104">
        <v>0</v>
      </c>
      <c r="J12" s="26" t="s">
        <v>157</v>
      </c>
      <c r="K12" s="26" t="s">
        <v>152</v>
      </c>
      <c r="L12" s="26" t="s">
        <v>155</v>
      </c>
    </row>
    <row r="13" spans="1:12" s="1" customFormat="1" ht="23.1" customHeight="1" x14ac:dyDescent="0.3">
      <c r="A13" s="9" t="s">
        <v>110</v>
      </c>
      <c r="B13" s="9" t="s">
        <v>132</v>
      </c>
      <c r="C13" s="11" t="s">
        <v>18</v>
      </c>
      <c r="D13" s="9" t="s">
        <v>22</v>
      </c>
      <c r="E13" s="26">
        <v>240</v>
      </c>
      <c r="F13" s="104">
        <v>10.3</v>
      </c>
      <c r="G13" s="26">
        <v>8</v>
      </c>
      <c r="H13" s="106">
        <v>1.1000000000000001</v>
      </c>
      <c r="I13" s="104">
        <v>4.3</v>
      </c>
      <c r="J13" s="26" t="s">
        <v>150</v>
      </c>
      <c r="K13" s="26" t="s">
        <v>153</v>
      </c>
      <c r="L13" s="26" t="s">
        <v>156</v>
      </c>
    </row>
    <row r="14" spans="1:12" s="1" customFormat="1" ht="23.1" customHeight="1" x14ac:dyDescent="0.3">
      <c r="A14" s="9" t="s">
        <v>106</v>
      </c>
      <c r="B14" s="9" t="s">
        <v>8</v>
      </c>
      <c r="C14" s="11" t="s">
        <v>14</v>
      </c>
      <c r="D14" s="9" t="s">
        <v>25</v>
      </c>
      <c r="E14" s="26">
        <v>400</v>
      </c>
      <c r="F14" s="104">
        <v>9.4</v>
      </c>
      <c r="G14" s="26">
        <v>0</v>
      </c>
      <c r="H14" s="106">
        <v>0</v>
      </c>
      <c r="I14" s="104">
        <v>0</v>
      </c>
      <c r="J14" s="26" t="s">
        <v>157</v>
      </c>
      <c r="K14" s="26" t="s">
        <v>152</v>
      </c>
      <c r="L14" s="26" t="s">
        <v>155</v>
      </c>
    </row>
    <row r="15" spans="1:12" s="1" customFormat="1" ht="23.1" customHeight="1" x14ac:dyDescent="0.3">
      <c r="A15" s="55" t="s">
        <v>106</v>
      </c>
      <c r="B15" s="55" t="s">
        <v>8</v>
      </c>
      <c r="C15" s="56" t="s">
        <v>14</v>
      </c>
      <c r="D15" s="55" t="s">
        <v>25</v>
      </c>
      <c r="E15" s="57">
        <v>400</v>
      </c>
      <c r="F15" s="105">
        <v>9.1999999999999993</v>
      </c>
      <c r="G15" s="57">
        <v>0</v>
      </c>
      <c r="H15" s="107">
        <v>0</v>
      </c>
      <c r="I15" s="105">
        <v>0</v>
      </c>
      <c r="J15" s="57" t="s">
        <v>157</v>
      </c>
      <c r="K15" s="57" t="s">
        <v>152</v>
      </c>
      <c r="L15" s="57" t="s">
        <v>155</v>
      </c>
    </row>
    <row r="16" spans="1:12" s="1" customFormat="1" ht="23.1" customHeight="1" x14ac:dyDescent="0.3">
      <c r="A16" s="55"/>
      <c r="B16" s="55"/>
      <c r="C16" s="56"/>
      <c r="D16" s="55"/>
      <c r="E16" s="57"/>
      <c r="F16" s="105"/>
      <c r="G16" s="57"/>
      <c r="H16" s="107"/>
      <c r="I16" s="105"/>
      <c r="J16" s="57"/>
      <c r="K16" s="57"/>
      <c r="L16" s="57"/>
    </row>
    <row r="17" spans="3:12" s="1" customFormat="1" ht="17.25" customHeight="1" x14ac:dyDescent="0.25">
      <c r="C17" s="12"/>
      <c r="E17" s="27"/>
      <c r="F17" s="27"/>
      <c r="G17" s="27"/>
      <c r="H17" s="27"/>
      <c r="I17" s="27"/>
      <c r="J17" s="27"/>
      <c r="K17" s="27"/>
      <c r="L17" s="27"/>
    </row>
  </sheetData>
  <mergeCells count="7">
    <mergeCell ref="C2:L2"/>
    <mergeCell ref="A6:B6"/>
    <mergeCell ref="J6:L6"/>
    <mergeCell ref="F6:I6"/>
    <mergeCell ref="E3:L5"/>
    <mergeCell ref="C3:D4"/>
    <mergeCell ref="C5:D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36953-371E-4D09-92F6-0007003FB874}">
  <sheetPr codeName="Hoja12">
    <tabColor rgb="FFFFFF00"/>
  </sheetPr>
  <dimension ref="A1:M12"/>
  <sheetViews>
    <sheetView zoomScale="91" zoomScaleNormal="91" workbookViewId="0">
      <pane ySplit="1" topLeftCell="A2" activePane="bottomLeft" state="frozen"/>
      <selection pane="bottomLeft" activeCell="A2" sqref="A2:XFD2"/>
    </sheetView>
  </sheetViews>
  <sheetFormatPr baseColWidth="10" defaultRowHeight="15" x14ac:dyDescent="0.25"/>
  <cols>
    <col min="1" max="1" width="12.140625" style="124" bestFit="1" customWidth="1"/>
    <col min="3" max="3" width="24.85546875" bestFit="1" customWidth="1"/>
    <col min="4" max="4" width="13.42578125" bestFit="1" customWidth="1"/>
    <col min="5" max="5" width="12.42578125" bestFit="1" customWidth="1"/>
    <col min="6" max="6" width="13.140625" customWidth="1"/>
    <col min="8" max="8" width="15.140625" customWidth="1"/>
    <col min="9" max="9" width="13.7109375" customWidth="1"/>
    <col min="10" max="10" width="19.42578125" customWidth="1"/>
    <col min="11" max="11" width="25" bestFit="1" customWidth="1"/>
    <col min="12" max="12" width="14.28515625" bestFit="1" customWidth="1"/>
  </cols>
  <sheetData>
    <row r="1" spans="1:13" ht="18.75" x14ac:dyDescent="0.3">
      <c r="A1" s="229" t="s">
        <v>160</v>
      </c>
      <c r="B1" s="230" t="s">
        <v>11</v>
      </c>
      <c r="C1" s="231" t="s">
        <v>5</v>
      </c>
      <c r="D1" s="232" t="s">
        <v>23</v>
      </c>
      <c r="E1" s="231" t="s">
        <v>24</v>
      </c>
      <c r="F1" s="233" t="s">
        <v>6</v>
      </c>
      <c r="G1" s="233" t="s">
        <v>29</v>
      </c>
      <c r="H1" s="233" t="s">
        <v>30</v>
      </c>
      <c r="I1" s="233" t="s">
        <v>31</v>
      </c>
      <c r="J1" s="233" t="s">
        <v>32</v>
      </c>
      <c r="K1" s="233" t="s">
        <v>33</v>
      </c>
      <c r="L1" s="233" t="s">
        <v>34</v>
      </c>
      <c r="M1" s="234" t="s">
        <v>35</v>
      </c>
    </row>
    <row r="2" spans="1:13" ht="18.75" x14ac:dyDescent="0.3">
      <c r="A2" s="235">
        <v>44211</v>
      </c>
      <c r="B2" s="236" t="s">
        <v>106</v>
      </c>
      <c r="C2" s="237" t="s">
        <v>8</v>
      </c>
      <c r="D2" s="238" t="s">
        <v>14</v>
      </c>
      <c r="E2" s="237" t="s">
        <v>25</v>
      </c>
      <c r="F2" s="239">
        <v>400</v>
      </c>
      <c r="G2" s="239">
        <v>9.4</v>
      </c>
      <c r="H2" s="239">
        <v>0</v>
      </c>
      <c r="I2" s="239">
        <v>0</v>
      </c>
      <c r="J2" s="239">
        <v>0</v>
      </c>
      <c r="K2" s="239" t="s">
        <v>157</v>
      </c>
      <c r="L2" s="239" t="s">
        <v>152</v>
      </c>
      <c r="M2" s="240" t="s">
        <v>155</v>
      </c>
    </row>
    <row r="3" spans="1:13" ht="18.75" x14ac:dyDescent="0.3">
      <c r="A3" s="235">
        <v>44211</v>
      </c>
      <c r="B3" s="236" t="s">
        <v>110</v>
      </c>
      <c r="C3" s="237" t="s">
        <v>132</v>
      </c>
      <c r="D3" s="238" t="s">
        <v>18</v>
      </c>
      <c r="E3" s="237" t="s">
        <v>22</v>
      </c>
      <c r="F3" s="239">
        <v>240</v>
      </c>
      <c r="G3" s="239">
        <v>10.3</v>
      </c>
      <c r="H3" s="239">
        <v>8</v>
      </c>
      <c r="I3" s="239">
        <v>1.1000000000000001</v>
      </c>
      <c r="J3" s="239">
        <v>4.3</v>
      </c>
      <c r="K3" s="239" t="s">
        <v>150</v>
      </c>
      <c r="L3" s="239" t="s">
        <v>153</v>
      </c>
      <c r="M3" s="240" t="s">
        <v>156</v>
      </c>
    </row>
    <row r="4" spans="1:13" ht="18.75" x14ac:dyDescent="0.3">
      <c r="A4" s="235">
        <v>44211</v>
      </c>
      <c r="B4" s="236" t="s">
        <v>106</v>
      </c>
      <c r="C4" s="237" t="s">
        <v>8</v>
      </c>
      <c r="D4" s="238" t="s">
        <v>14</v>
      </c>
      <c r="E4" s="237" t="s">
        <v>25</v>
      </c>
      <c r="F4" s="239">
        <v>400</v>
      </c>
      <c r="G4" s="239">
        <v>9.5</v>
      </c>
      <c r="H4" s="239">
        <v>0</v>
      </c>
      <c r="I4" s="239">
        <v>0</v>
      </c>
      <c r="J4" s="239">
        <v>0</v>
      </c>
      <c r="K4" s="239" t="s">
        <v>157</v>
      </c>
      <c r="L4" s="239" t="s">
        <v>152</v>
      </c>
      <c r="M4" s="240" t="s">
        <v>155</v>
      </c>
    </row>
    <row r="5" spans="1:13" ht="18.75" x14ac:dyDescent="0.3">
      <c r="A5" s="235">
        <v>44211</v>
      </c>
      <c r="B5" s="236" t="s">
        <v>105</v>
      </c>
      <c r="C5" s="237" t="s">
        <v>7</v>
      </c>
      <c r="D5" s="238" t="s">
        <v>14</v>
      </c>
      <c r="E5" s="237" t="s">
        <v>103</v>
      </c>
      <c r="F5" s="239">
        <v>300</v>
      </c>
      <c r="G5" s="239">
        <v>6.8</v>
      </c>
      <c r="H5" s="239">
        <v>98</v>
      </c>
      <c r="I5" s="239" t="s">
        <v>143</v>
      </c>
      <c r="J5" s="239">
        <v>14.5</v>
      </c>
      <c r="K5" s="239" t="s">
        <v>147</v>
      </c>
      <c r="L5" s="239" t="s">
        <v>151</v>
      </c>
      <c r="M5" s="240" t="s">
        <v>154</v>
      </c>
    </row>
    <row r="6" spans="1:13" ht="18.75" x14ac:dyDescent="0.3">
      <c r="A6" s="235">
        <v>44211</v>
      </c>
      <c r="B6" s="236" t="s">
        <v>111</v>
      </c>
      <c r="C6" s="237" t="s">
        <v>138</v>
      </c>
      <c r="D6" s="238" t="s">
        <v>19</v>
      </c>
      <c r="E6" s="237" t="s">
        <v>22</v>
      </c>
      <c r="F6" s="239">
        <v>350</v>
      </c>
      <c r="G6" s="239">
        <v>11</v>
      </c>
      <c r="H6" s="239">
        <v>8</v>
      </c>
      <c r="I6" s="239">
        <v>1.2</v>
      </c>
      <c r="J6" s="239">
        <v>28</v>
      </c>
      <c r="K6" s="239" t="s">
        <v>150</v>
      </c>
      <c r="L6" s="239" t="s">
        <v>151</v>
      </c>
      <c r="M6" s="240" t="s">
        <v>154</v>
      </c>
    </row>
    <row r="7" spans="1:13" ht="18.75" x14ac:dyDescent="0.3">
      <c r="A7" s="235">
        <v>44211</v>
      </c>
      <c r="B7" s="236" t="s">
        <v>106</v>
      </c>
      <c r="C7" s="237" t="s">
        <v>8</v>
      </c>
      <c r="D7" s="238" t="s">
        <v>14</v>
      </c>
      <c r="E7" s="237" t="s">
        <v>25</v>
      </c>
      <c r="F7" s="239">
        <v>150</v>
      </c>
      <c r="G7" s="239">
        <v>7.5</v>
      </c>
      <c r="H7" s="239">
        <v>56</v>
      </c>
      <c r="I7" s="239">
        <v>1.3</v>
      </c>
      <c r="J7" s="239">
        <v>5.5</v>
      </c>
      <c r="K7" s="239" t="s">
        <v>147</v>
      </c>
      <c r="L7" s="239" t="s">
        <v>148</v>
      </c>
      <c r="M7" s="240" t="s">
        <v>149</v>
      </c>
    </row>
    <row r="8" spans="1:13" ht="18.75" x14ac:dyDescent="0.3">
      <c r="A8" s="235">
        <v>44211</v>
      </c>
      <c r="B8" s="236" t="s">
        <v>108</v>
      </c>
      <c r="C8" s="237" t="s">
        <v>9</v>
      </c>
      <c r="D8" s="238" t="s">
        <v>16</v>
      </c>
      <c r="E8" s="237" t="s">
        <v>104</v>
      </c>
      <c r="F8" s="239">
        <v>100</v>
      </c>
      <c r="G8" s="239">
        <v>10</v>
      </c>
      <c r="H8" s="239">
        <v>10</v>
      </c>
      <c r="I8" s="239">
        <v>1.1200000000000001</v>
      </c>
      <c r="J8" s="239">
        <v>7.5</v>
      </c>
      <c r="K8" s="239" t="s">
        <v>144</v>
      </c>
      <c r="L8" s="239" t="s">
        <v>145</v>
      </c>
      <c r="M8" s="240" t="s">
        <v>146</v>
      </c>
    </row>
    <row r="9" spans="1:13" s="75" customFormat="1" ht="18.75" x14ac:dyDescent="0.3">
      <c r="A9" s="123">
        <v>44160</v>
      </c>
      <c r="B9" s="119" t="s">
        <v>105</v>
      </c>
      <c r="C9" s="120" t="s">
        <v>7</v>
      </c>
      <c r="D9" s="121" t="s">
        <v>14</v>
      </c>
      <c r="E9" s="120" t="s">
        <v>103</v>
      </c>
      <c r="F9" s="118">
        <v>300</v>
      </c>
      <c r="G9" s="118">
        <v>6.8</v>
      </c>
      <c r="H9" s="118">
        <v>98</v>
      </c>
      <c r="I9" s="118" t="s">
        <v>143</v>
      </c>
      <c r="J9" s="118">
        <v>14.5</v>
      </c>
      <c r="K9" s="118" t="s">
        <v>147</v>
      </c>
      <c r="L9" s="118" t="s">
        <v>151</v>
      </c>
      <c r="M9" s="122" t="s">
        <v>154</v>
      </c>
    </row>
    <row r="10" spans="1:13" s="75" customFormat="1" ht="18.75" x14ac:dyDescent="0.3">
      <c r="A10" s="123">
        <v>44160</v>
      </c>
      <c r="B10" s="119" t="s">
        <v>111</v>
      </c>
      <c r="C10" s="120" t="s">
        <v>138</v>
      </c>
      <c r="D10" s="121" t="s">
        <v>19</v>
      </c>
      <c r="E10" s="120" t="s">
        <v>22</v>
      </c>
      <c r="F10" s="118">
        <v>350</v>
      </c>
      <c r="G10" s="118">
        <v>11</v>
      </c>
      <c r="H10" s="118">
        <v>8</v>
      </c>
      <c r="I10" s="118">
        <v>1.2</v>
      </c>
      <c r="J10" s="118">
        <v>28</v>
      </c>
      <c r="K10" s="118" t="s">
        <v>150</v>
      </c>
      <c r="L10" s="118" t="s">
        <v>151</v>
      </c>
      <c r="M10" s="122" t="s">
        <v>154</v>
      </c>
    </row>
    <row r="11" spans="1:13" s="75" customFormat="1" ht="18.75" x14ac:dyDescent="0.3">
      <c r="A11" s="123">
        <v>44160</v>
      </c>
      <c r="B11" s="119" t="s">
        <v>109</v>
      </c>
      <c r="C11" s="120" t="s">
        <v>134</v>
      </c>
      <c r="D11" s="121" t="s">
        <v>17</v>
      </c>
      <c r="E11" s="120" t="s">
        <v>21</v>
      </c>
      <c r="F11" s="118">
        <v>300</v>
      </c>
      <c r="G11" s="118">
        <v>7.5</v>
      </c>
      <c r="H11" s="118">
        <v>56</v>
      </c>
      <c r="I11" s="118">
        <v>1.3</v>
      </c>
      <c r="J11" s="118">
        <v>5.5</v>
      </c>
      <c r="K11" s="118" t="s">
        <v>147</v>
      </c>
      <c r="L11" s="118" t="s">
        <v>148</v>
      </c>
      <c r="M11" s="122" t="s">
        <v>149</v>
      </c>
    </row>
    <row r="12" spans="1:13" s="75" customFormat="1" ht="18.75" x14ac:dyDescent="0.3">
      <c r="A12" s="123">
        <v>44160</v>
      </c>
      <c r="B12" s="119" t="s">
        <v>109</v>
      </c>
      <c r="C12" s="120" t="s">
        <v>134</v>
      </c>
      <c r="D12" s="121" t="s">
        <v>17</v>
      </c>
      <c r="E12" s="120" t="s">
        <v>21</v>
      </c>
      <c r="F12" s="118">
        <v>300</v>
      </c>
      <c r="G12" s="118">
        <v>10</v>
      </c>
      <c r="H12" s="118">
        <v>10</v>
      </c>
      <c r="I12" s="118">
        <v>1.1200000000000001</v>
      </c>
      <c r="J12" s="118">
        <v>7.5</v>
      </c>
      <c r="K12" s="118" t="s">
        <v>144</v>
      </c>
      <c r="L12" s="118" t="s">
        <v>145</v>
      </c>
      <c r="M12" s="122" t="s">
        <v>146</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E4914-B7B6-4452-96F1-1A8EB0BBB7AA}">
  <sheetPr codeName="Hoja6">
    <tabColor theme="7" tint="-0.249977111117893"/>
  </sheetPr>
  <dimension ref="A5:O102"/>
  <sheetViews>
    <sheetView topLeftCell="A3" zoomScale="75" zoomScaleNormal="75" workbookViewId="0">
      <pane ySplit="7" topLeftCell="A85" activePane="bottomLeft" state="frozen"/>
      <selection activeCell="A3" sqref="A3"/>
      <selection pane="bottomLeft" activeCell="E26" sqref="E26"/>
    </sheetView>
  </sheetViews>
  <sheetFormatPr baseColWidth="10" defaultRowHeight="18.75" x14ac:dyDescent="0.3"/>
  <cols>
    <col min="3" max="3" width="22.7109375" bestFit="1" customWidth="1"/>
    <col min="5" max="5" width="17.7109375" bestFit="1" customWidth="1"/>
    <col min="6" max="6" width="12.140625" bestFit="1" customWidth="1"/>
    <col min="7" max="7" width="14.5703125" style="45" bestFit="1" customWidth="1"/>
    <col min="11" max="11" width="22.7109375" bestFit="1" customWidth="1"/>
    <col min="13" max="13" width="17.7109375" bestFit="1" customWidth="1"/>
    <col min="14" max="14" width="14.140625" customWidth="1"/>
    <col min="15" max="15" width="14.5703125" bestFit="1" customWidth="1"/>
  </cols>
  <sheetData>
    <row r="5" spans="1:15" x14ac:dyDescent="0.3">
      <c r="A5">
        <v>5</v>
      </c>
      <c r="D5" s="81" t="s">
        <v>136</v>
      </c>
    </row>
    <row r="6" spans="1:15" x14ac:dyDescent="0.3">
      <c r="D6" s="81" t="s">
        <v>137</v>
      </c>
    </row>
    <row r="9" spans="1:15" s="79" customFormat="1" x14ac:dyDescent="0.3">
      <c r="G9" s="80"/>
    </row>
    <row r="11" spans="1:15" ht="23.25" x14ac:dyDescent="0.35">
      <c r="C11" s="303" t="s">
        <v>58</v>
      </c>
      <c r="D11" s="303"/>
      <c r="E11" s="303"/>
      <c r="K11" s="303" t="s">
        <v>67</v>
      </c>
      <c r="L11" s="303"/>
      <c r="M11" s="303"/>
    </row>
    <row r="12" spans="1:15" ht="21" x14ac:dyDescent="0.35">
      <c r="G12" s="50" t="s">
        <v>1</v>
      </c>
      <c r="O12" s="50" t="s">
        <v>1</v>
      </c>
    </row>
    <row r="13" spans="1:15" ht="21" x14ac:dyDescent="0.35">
      <c r="B13" s="32" t="s">
        <v>40</v>
      </c>
      <c r="C13" s="32" t="s">
        <v>41</v>
      </c>
      <c r="D13" s="32" t="s">
        <v>42</v>
      </c>
      <c r="E13" s="32" t="s">
        <v>43</v>
      </c>
      <c r="F13" s="32" t="s">
        <v>44</v>
      </c>
      <c r="G13" s="46">
        <v>400</v>
      </c>
      <c r="J13" s="32" t="s">
        <v>40</v>
      </c>
      <c r="K13" s="32" t="s">
        <v>41</v>
      </c>
      <c r="L13" s="32" t="s">
        <v>42</v>
      </c>
      <c r="M13" s="32" t="s">
        <v>43</v>
      </c>
      <c r="N13" s="32" t="s">
        <v>44</v>
      </c>
      <c r="O13" s="48">
        <v>200</v>
      </c>
    </row>
    <row r="14" spans="1:15" ht="21" x14ac:dyDescent="0.35">
      <c r="B14" s="33"/>
      <c r="C14" s="34"/>
      <c r="D14" s="33"/>
      <c r="E14" s="33"/>
      <c r="F14" s="35"/>
      <c r="G14" s="46"/>
      <c r="J14" s="33"/>
      <c r="K14" s="34"/>
      <c r="L14" s="33"/>
      <c r="M14" s="33"/>
      <c r="N14" s="35"/>
      <c r="O14" s="48"/>
    </row>
    <row r="15" spans="1:15" ht="21" x14ac:dyDescent="0.35">
      <c r="B15" s="36">
        <v>1</v>
      </c>
      <c r="C15" s="37" t="s">
        <v>119</v>
      </c>
      <c r="D15" s="36">
        <v>20</v>
      </c>
      <c r="E15" s="36">
        <v>5000</v>
      </c>
      <c r="F15" s="38">
        <f>+E15*D15/100</f>
        <v>1000</v>
      </c>
      <c r="G15" s="46">
        <f>+$G$13*D15/100</f>
        <v>80</v>
      </c>
      <c r="J15" s="36">
        <v>1</v>
      </c>
      <c r="K15" s="37" t="s">
        <v>59</v>
      </c>
      <c r="L15" s="36">
        <v>20</v>
      </c>
      <c r="M15" s="36">
        <v>8000</v>
      </c>
      <c r="N15" s="38">
        <f>+M15*L15/100</f>
        <v>1600</v>
      </c>
      <c r="O15" s="48">
        <f>+$O$13*L15/100</f>
        <v>40</v>
      </c>
    </row>
    <row r="16" spans="1:15" ht="21" x14ac:dyDescent="0.35">
      <c r="B16" s="36">
        <v>2</v>
      </c>
      <c r="C16" s="37" t="s">
        <v>45</v>
      </c>
      <c r="D16" s="36">
        <v>2</v>
      </c>
      <c r="E16" s="36">
        <v>5500</v>
      </c>
      <c r="F16" s="38">
        <f t="shared" ref="F16:F28" si="0">+E16*D16/100</f>
        <v>110</v>
      </c>
      <c r="G16" s="46">
        <f t="shared" ref="G16:G28" si="1">+$G$13*D16/100</f>
        <v>8</v>
      </c>
      <c r="J16" s="36">
        <v>2</v>
      </c>
      <c r="K16" s="37" t="s">
        <v>60</v>
      </c>
      <c r="L16" s="36"/>
      <c r="M16" s="36"/>
      <c r="N16" s="38">
        <f t="shared" ref="N16:N28" si="2">+M16*L16/100</f>
        <v>0</v>
      </c>
      <c r="O16" s="48">
        <f t="shared" ref="O16:O28" si="3">+$O$13*L16/100</f>
        <v>0</v>
      </c>
    </row>
    <row r="17" spans="2:15" ht="21" x14ac:dyDescent="0.35">
      <c r="B17" s="36">
        <v>3</v>
      </c>
      <c r="C17" s="37" t="s">
        <v>46</v>
      </c>
      <c r="D17" s="36">
        <v>0</v>
      </c>
      <c r="E17" s="36">
        <v>0</v>
      </c>
      <c r="F17" s="38">
        <f t="shared" si="0"/>
        <v>0</v>
      </c>
      <c r="G17" s="46">
        <f t="shared" si="1"/>
        <v>0</v>
      </c>
      <c r="J17" s="36">
        <v>3</v>
      </c>
      <c r="K17" s="37" t="s">
        <v>46</v>
      </c>
      <c r="L17" s="36">
        <v>4</v>
      </c>
      <c r="M17" s="36">
        <v>8000</v>
      </c>
      <c r="N17" s="38">
        <f t="shared" si="2"/>
        <v>320</v>
      </c>
      <c r="O17" s="48">
        <f t="shared" si="3"/>
        <v>8</v>
      </c>
    </row>
    <row r="18" spans="2:15" ht="21" x14ac:dyDescent="0.35">
      <c r="B18" s="36">
        <v>4</v>
      </c>
      <c r="C18" s="37" t="s">
        <v>118</v>
      </c>
      <c r="D18" s="36">
        <v>20</v>
      </c>
      <c r="E18" s="36">
        <v>1611.9</v>
      </c>
      <c r="F18" s="38">
        <f t="shared" si="0"/>
        <v>322.38</v>
      </c>
      <c r="G18" s="46">
        <f t="shared" si="1"/>
        <v>80</v>
      </c>
      <c r="J18" s="36">
        <v>4</v>
      </c>
      <c r="K18" s="37" t="s">
        <v>61</v>
      </c>
      <c r="L18" s="36">
        <v>0</v>
      </c>
      <c r="M18" s="36">
        <v>4000</v>
      </c>
      <c r="N18" s="38">
        <f t="shared" si="2"/>
        <v>0</v>
      </c>
      <c r="O18" s="48">
        <f t="shared" si="3"/>
        <v>0</v>
      </c>
    </row>
    <row r="19" spans="2:15" ht="21" x14ac:dyDescent="0.35">
      <c r="B19" s="36">
        <v>5</v>
      </c>
      <c r="C19" s="37" t="s">
        <v>47</v>
      </c>
      <c r="D19" s="36">
        <v>0</v>
      </c>
      <c r="E19" s="36">
        <v>4000</v>
      </c>
      <c r="F19" s="38">
        <f t="shared" si="0"/>
        <v>0</v>
      </c>
      <c r="G19" s="46">
        <f t="shared" si="1"/>
        <v>0</v>
      </c>
      <c r="J19" s="36">
        <v>5</v>
      </c>
      <c r="K19" s="37" t="s">
        <v>47</v>
      </c>
      <c r="L19" s="36">
        <v>5</v>
      </c>
      <c r="M19" s="36">
        <v>4000</v>
      </c>
      <c r="N19" s="38">
        <f t="shared" si="2"/>
        <v>200</v>
      </c>
      <c r="O19" s="48">
        <f t="shared" si="3"/>
        <v>10</v>
      </c>
    </row>
    <row r="20" spans="2:15" ht="21" x14ac:dyDescent="0.35">
      <c r="B20" s="36">
        <v>6</v>
      </c>
      <c r="C20" s="37" t="s">
        <v>48</v>
      </c>
      <c r="D20" s="36">
        <v>20</v>
      </c>
      <c r="E20" s="36">
        <v>4705</v>
      </c>
      <c r="F20" s="38">
        <f t="shared" si="0"/>
        <v>941</v>
      </c>
      <c r="G20" s="46">
        <f t="shared" si="1"/>
        <v>80</v>
      </c>
      <c r="J20" s="36">
        <v>6</v>
      </c>
      <c r="K20" s="37" t="s">
        <v>62</v>
      </c>
      <c r="L20" s="36">
        <v>2</v>
      </c>
      <c r="M20" s="36">
        <v>9000</v>
      </c>
      <c r="N20" s="38">
        <f t="shared" si="2"/>
        <v>180</v>
      </c>
      <c r="O20" s="48">
        <f t="shared" si="3"/>
        <v>4</v>
      </c>
    </row>
    <row r="21" spans="2:15" ht="21" x14ac:dyDescent="0.35">
      <c r="B21" s="36">
        <v>7</v>
      </c>
      <c r="C21" s="37" t="s">
        <v>49</v>
      </c>
      <c r="D21" s="36">
        <v>2</v>
      </c>
      <c r="E21" s="36">
        <v>4200</v>
      </c>
      <c r="F21" s="38">
        <f t="shared" si="0"/>
        <v>84</v>
      </c>
      <c r="G21" s="46">
        <f t="shared" si="1"/>
        <v>8</v>
      </c>
      <c r="J21" s="36">
        <v>7</v>
      </c>
      <c r="K21" s="37" t="s">
        <v>63</v>
      </c>
      <c r="L21" s="36">
        <v>3</v>
      </c>
      <c r="M21" s="36">
        <v>3400</v>
      </c>
      <c r="N21" s="38">
        <f t="shared" si="2"/>
        <v>102</v>
      </c>
      <c r="O21" s="48">
        <f t="shared" si="3"/>
        <v>6</v>
      </c>
    </row>
    <row r="22" spans="2:15" ht="21" x14ac:dyDescent="0.35">
      <c r="B22" s="36">
        <v>8</v>
      </c>
      <c r="C22" s="37" t="s">
        <v>50</v>
      </c>
      <c r="D22" s="36">
        <v>8</v>
      </c>
      <c r="E22" s="36">
        <v>3696</v>
      </c>
      <c r="F22" s="38">
        <f t="shared" si="0"/>
        <v>295.68</v>
      </c>
      <c r="G22" s="46">
        <f t="shared" si="1"/>
        <v>32</v>
      </c>
      <c r="J22" s="36">
        <v>8</v>
      </c>
      <c r="K22" s="37" t="s">
        <v>64</v>
      </c>
      <c r="L22" s="36">
        <v>0</v>
      </c>
      <c r="M22" s="36">
        <v>6400</v>
      </c>
      <c r="N22" s="38">
        <f t="shared" si="2"/>
        <v>0</v>
      </c>
      <c r="O22" s="48">
        <f t="shared" si="3"/>
        <v>0</v>
      </c>
    </row>
    <row r="23" spans="2:15" ht="21" x14ac:dyDescent="0.35">
      <c r="B23" s="36">
        <v>9</v>
      </c>
      <c r="C23" s="37" t="s">
        <v>51</v>
      </c>
      <c r="D23" s="36">
        <v>0</v>
      </c>
      <c r="E23" s="36">
        <v>6400</v>
      </c>
      <c r="F23" s="38">
        <f t="shared" si="0"/>
        <v>0</v>
      </c>
      <c r="G23" s="46">
        <f t="shared" si="1"/>
        <v>0</v>
      </c>
      <c r="J23" s="36">
        <v>9</v>
      </c>
      <c r="K23" s="37" t="s">
        <v>65</v>
      </c>
      <c r="L23" s="36">
        <v>2</v>
      </c>
      <c r="M23" s="36">
        <v>3000</v>
      </c>
      <c r="N23" s="38">
        <f t="shared" si="2"/>
        <v>60</v>
      </c>
      <c r="O23" s="48">
        <f t="shared" si="3"/>
        <v>4</v>
      </c>
    </row>
    <row r="24" spans="2:15" ht="21" x14ac:dyDescent="0.35">
      <c r="B24" s="36">
        <v>10</v>
      </c>
      <c r="C24" s="37" t="s">
        <v>52</v>
      </c>
      <c r="D24" s="36">
        <v>0.01</v>
      </c>
      <c r="E24" s="36">
        <v>12000</v>
      </c>
      <c r="F24" s="38">
        <f t="shared" si="0"/>
        <v>1.2</v>
      </c>
      <c r="G24" s="46">
        <f t="shared" si="1"/>
        <v>0.04</v>
      </c>
      <c r="J24" s="36">
        <v>10</v>
      </c>
      <c r="K24" s="37" t="s">
        <v>52</v>
      </c>
      <c r="L24" s="36">
        <v>0.01</v>
      </c>
      <c r="M24" s="36">
        <v>12000</v>
      </c>
      <c r="N24" s="38">
        <f t="shared" si="2"/>
        <v>1.2</v>
      </c>
      <c r="O24" s="48">
        <f t="shared" si="3"/>
        <v>0.02</v>
      </c>
    </row>
    <row r="25" spans="2:15" ht="21" x14ac:dyDescent="0.35">
      <c r="B25" s="36">
        <v>11</v>
      </c>
      <c r="C25" s="37" t="s">
        <v>53</v>
      </c>
      <c r="D25" s="36">
        <v>0</v>
      </c>
      <c r="E25" s="36">
        <v>8000</v>
      </c>
      <c r="F25" s="38">
        <f t="shared" si="0"/>
        <v>0</v>
      </c>
      <c r="G25" s="46">
        <f t="shared" si="1"/>
        <v>0</v>
      </c>
      <c r="J25" s="36">
        <v>11</v>
      </c>
      <c r="K25" s="37" t="s">
        <v>66</v>
      </c>
      <c r="L25" s="36"/>
      <c r="M25" s="36"/>
      <c r="N25" s="38">
        <f t="shared" si="2"/>
        <v>0</v>
      </c>
      <c r="O25" s="48">
        <f t="shared" si="3"/>
        <v>0</v>
      </c>
    </row>
    <row r="26" spans="2:15" ht="21" x14ac:dyDescent="0.35">
      <c r="B26" s="36">
        <v>12</v>
      </c>
      <c r="C26" s="37" t="s">
        <v>54</v>
      </c>
      <c r="D26" s="36">
        <v>0.1</v>
      </c>
      <c r="E26" s="36">
        <v>60000</v>
      </c>
      <c r="F26" s="38">
        <f t="shared" si="0"/>
        <v>60</v>
      </c>
      <c r="G26" s="46">
        <f t="shared" si="1"/>
        <v>0.4</v>
      </c>
      <c r="J26" s="36">
        <v>12</v>
      </c>
      <c r="K26" s="37" t="s">
        <v>54</v>
      </c>
      <c r="L26" s="36">
        <v>0.15</v>
      </c>
      <c r="M26" s="36">
        <v>50000</v>
      </c>
      <c r="N26" s="38">
        <f t="shared" si="2"/>
        <v>75</v>
      </c>
      <c r="O26" s="48">
        <f t="shared" si="3"/>
        <v>0.3</v>
      </c>
    </row>
    <row r="27" spans="2:15" ht="21" x14ac:dyDescent="0.35">
      <c r="B27" s="36">
        <v>13</v>
      </c>
      <c r="C27" s="37" t="s">
        <v>102</v>
      </c>
      <c r="D27" s="36"/>
      <c r="E27" s="36"/>
      <c r="F27" s="38"/>
      <c r="G27" s="46">
        <f t="shared" si="1"/>
        <v>0</v>
      </c>
      <c r="J27" s="36">
        <v>13</v>
      </c>
      <c r="K27" s="37" t="s">
        <v>85</v>
      </c>
      <c r="L27" s="36">
        <v>0.5</v>
      </c>
      <c r="M27" s="36">
        <v>6000</v>
      </c>
      <c r="N27" s="38">
        <f t="shared" si="2"/>
        <v>30</v>
      </c>
      <c r="O27" s="48">
        <f t="shared" si="3"/>
        <v>1</v>
      </c>
    </row>
    <row r="28" spans="2:15" ht="21" x14ac:dyDescent="0.35">
      <c r="B28" s="36">
        <v>14</v>
      </c>
      <c r="C28" s="37" t="s">
        <v>55</v>
      </c>
      <c r="D28" s="40">
        <f>100-SUM(D15:D26)</f>
        <v>27.89</v>
      </c>
      <c r="E28" s="36">
        <v>50</v>
      </c>
      <c r="F28" s="38">
        <f t="shared" si="0"/>
        <v>13.945</v>
      </c>
      <c r="G28" s="46">
        <f t="shared" si="1"/>
        <v>111.56</v>
      </c>
      <c r="J28" s="36">
        <v>14</v>
      </c>
      <c r="K28" s="37" t="s">
        <v>55</v>
      </c>
      <c r="L28" s="40">
        <f>100-SUM(L15:L26)</f>
        <v>63.84</v>
      </c>
      <c r="M28" s="36">
        <f>+'[1]Materias Primas'!L41</f>
        <v>0</v>
      </c>
      <c r="N28" s="38">
        <f t="shared" si="2"/>
        <v>0</v>
      </c>
      <c r="O28" s="48">
        <f t="shared" si="3"/>
        <v>127.68</v>
      </c>
    </row>
    <row r="29" spans="2:15" ht="21" x14ac:dyDescent="0.35">
      <c r="B29" s="36"/>
      <c r="C29" s="37"/>
      <c r="D29" s="36">
        <f>100-SUM(D15:D28)</f>
        <v>0</v>
      </c>
      <c r="E29" s="36"/>
      <c r="F29" s="41"/>
      <c r="G29" s="46"/>
      <c r="J29" s="36"/>
      <c r="K29" s="37"/>
      <c r="L29" s="36"/>
      <c r="M29" s="36"/>
      <c r="N29" s="41"/>
      <c r="O29" s="48">
        <f>+O26*L29/100</f>
        <v>0</v>
      </c>
    </row>
    <row r="30" spans="2:15" ht="21" x14ac:dyDescent="0.35">
      <c r="B30" s="3"/>
      <c r="D30" s="3"/>
      <c r="E30" s="42" t="s">
        <v>56</v>
      </c>
      <c r="F30" s="43">
        <f>SUM(F15:F29)</f>
        <v>2828.2049999999999</v>
      </c>
      <c r="G30" s="47" t="s">
        <v>57</v>
      </c>
      <c r="J30" s="3"/>
      <c r="L30" s="3"/>
      <c r="M30" s="42" t="s">
        <v>56</v>
      </c>
      <c r="N30" s="43">
        <f>SUM(N15:N29)</f>
        <v>2568.1999999999998</v>
      </c>
      <c r="O30" s="44" t="s">
        <v>57</v>
      </c>
    </row>
    <row r="34" spans="2:15" ht="21" x14ac:dyDescent="0.35">
      <c r="C34" s="301" t="s">
        <v>70</v>
      </c>
      <c r="D34" s="301"/>
      <c r="E34" s="301"/>
      <c r="K34" s="301" t="s">
        <v>100</v>
      </c>
      <c r="L34" s="302"/>
      <c r="M34" s="302"/>
    </row>
    <row r="35" spans="2:15" x14ac:dyDescent="0.3">
      <c r="G35" s="49" t="s">
        <v>1</v>
      </c>
      <c r="O35" s="49" t="s">
        <v>1</v>
      </c>
    </row>
    <row r="36" spans="2:15" ht="21" x14ac:dyDescent="0.35">
      <c r="B36" s="32" t="s">
        <v>40</v>
      </c>
      <c r="C36" s="32" t="s">
        <v>41</v>
      </c>
      <c r="D36" s="32" t="s">
        <v>42</v>
      </c>
      <c r="E36" s="32" t="s">
        <v>43</v>
      </c>
      <c r="F36" s="32" t="s">
        <v>44</v>
      </c>
      <c r="G36" s="39">
        <v>4000</v>
      </c>
      <c r="J36" s="32" t="s">
        <v>40</v>
      </c>
      <c r="K36" s="32" t="s">
        <v>41</v>
      </c>
      <c r="L36" s="32" t="s">
        <v>42</v>
      </c>
      <c r="M36" s="32" t="s">
        <v>43</v>
      </c>
      <c r="N36" s="32" t="s">
        <v>44</v>
      </c>
      <c r="O36" s="48">
        <v>4000</v>
      </c>
    </row>
    <row r="37" spans="2:15" ht="21" x14ac:dyDescent="0.35">
      <c r="B37" s="33"/>
      <c r="C37" s="34"/>
      <c r="D37" s="33"/>
      <c r="E37" s="33"/>
      <c r="F37" s="35"/>
      <c r="G37" s="39"/>
      <c r="J37" s="33"/>
      <c r="K37" s="34"/>
      <c r="L37" s="33"/>
      <c r="M37" s="33"/>
      <c r="N37" s="35"/>
      <c r="O37" s="48"/>
    </row>
    <row r="38" spans="2:15" ht="21" x14ac:dyDescent="0.35">
      <c r="B38" s="36">
        <v>1</v>
      </c>
      <c r="C38" s="37" t="s">
        <v>59</v>
      </c>
      <c r="D38" s="36">
        <v>8</v>
      </c>
      <c r="E38" s="36">
        <v>8000</v>
      </c>
      <c r="F38" s="38">
        <f>+E38*D38/100</f>
        <v>640</v>
      </c>
      <c r="G38" s="39">
        <f>+$G$36*D38/100</f>
        <v>320</v>
      </c>
      <c r="J38" s="36">
        <v>1</v>
      </c>
      <c r="K38" s="37" t="s">
        <v>71</v>
      </c>
      <c r="L38" s="36">
        <v>1</v>
      </c>
      <c r="M38" s="36">
        <v>2568</v>
      </c>
      <c r="N38" s="38">
        <f t="shared" ref="N38:N43" si="4">+M38*L38/100</f>
        <v>25.68</v>
      </c>
      <c r="O38" s="48">
        <f t="shared" ref="O38:O43" si="5">+$O$36*L38/100</f>
        <v>40</v>
      </c>
    </row>
    <row r="39" spans="2:15" ht="21" x14ac:dyDescent="0.35">
      <c r="B39" s="36">
        <v>2</v>
      </c>
      <c r="C39" s="37" t="s">
        <v>60</v>
      </c>
      <c r="D39" s="36">
        <v>0</v>
      </c>
      <c r="E39" s="36"/>
      <c r="F39" s="38">
        <f t="shared" ref="F39:F51" si="6">+E39*D39/100</f>
        <v>0</v>
      </c>
      <c r="G39" s="39">
        <f t="shared" ref="G39:G51" si="7">+$G$36*D39/100</f>
        <v>0</v>
      </c>
      <c r="J39" s="36">
        <v>2</v>
      </c>
      <c r="K39" s="37" t="s">
        <v>49</v>
      </c>
      <c r="L39" s="36">
        <v>7</v>
      </c>
      <c r="M39" s="36">
        <v>6000</v>
      </c>
      <c r="N39" s="38">
        <f t="shared" si="4"/>
        <v>420</v>
      </c>
      <c r="O39" s="48">
        <f t="shared" si="5"/>
        <v>280</v>
      </c>
    </row>
    <row r="40" spans="2:15" ht="21" x14ac:dyDescent="0.35">
      <c r="B40" s="36">
        <v>3</v>
      </c>
      <c r="C40" s="37" t="s">
        <v>46</v>
      </c>
      <c r="D40" s="36">
        <v>8</v>
      </c>
      <c r="E40" s="36">
        <v>8000</v>
      </c>
      <c r="F40" s="38">
        <f t="shared" si="6"/>
        <v>640</v>
      </c>
      <c r="G40" s="39">
        <f t="shared" si="7"/>
        <v>320</v>
      </c>
      <c r="J40" s="36">
        <v>3</v>
      </c>
      <c r="K40" s="37" t="s">
        <v>101</v>
      </c>
      <c r="L40" s="36">
        <v>3</v>
      </c>
      <c r="M40" s="36">
        <v>1200</v>
      </c>
      <c r="N40" s="38">
        <f t="shared" si="4"/>
        <v>36</v>
      </c>
      <c r="O40" s="48">
        <f t="shared" si="5"/>
        <v>120</v>
      </c>
    </row>
    <row r="41" spans="2:15" ht="21" x14ac:dyDescent="0.35">
      <c r="B41" s="36">
        <v>4</v>
      </c>
      <c r="C41" s="37" t="s">
        <v>61</v>
      </c>
      <c r="D41" s="36">
        <v>0</v>
      </c>
      <c r="E41" s="36">
        <v>4000</v>
      </c>
      <c r="F41" s="38">
        <f t="shared" si="6"/>
        <v>0</v>
      </c>
      <c r="G41" s="39">
        <f t="shared" si="7"/>
        <v>0</v>
      </c>
      <c r="J41" s="36">
        <v>4</v>
      </c>
      <c r="K41" s="37" t="s">
        <v>72</v>
      </c>
      <c r="L41" s="36">
        <v>0.01</v>
      </c>
      <c r="M41" s="36">
        <v>12000</v>
      </c>
      <c r="N41" s="38">
        <f t="shared" si="4"/>
        <v>1.2</v>
      </c>
      <c r="O41" s="48">
        <f t="shared" si="5"/>
        <v>0.4</v>
      </c>
    </row>
    <row r="42" spans="2:15" ht="21" x14ac:dyDescent="0.35">
      <c r="B42" s="36">
        <v>5</v>
      </c>
      <c r="C42" s="37" t="s">
        <v>47</v>
      </c>
      <c r="D42" s="36">
        <v>2</v>
      </c>
      <c r="E42" s="36">
        <v>3000</v>
      </c>
      <c r="F42" s="38">
        <f t="shared" si="6"/>
        <v>60</v>
      </c>
      <c r="G42" s="39">
        <f t="shared" si="7"/>
        <v>80</v>
      </c>
      <c r="J42" s="36">
        <v>5</v>
      </c>
      <c r="K42" s="37" t="s">
        <v>73</v>
      </c>
      <c r="L42" s="36">
        <v>0.5</v>
      </c>
      <c r="M42" s="36">
        <v>60000</v>
      </c>
      <c r="N42" s="38">
        <f t="shared" si="4"/>
        <v>300</v>
      </c>
      <c r="O42" s="48">
        <f t="shared" si="5"/>
        <v>20</v>
      </c>
    </row>
    <row r="43" spans="2:15" ht="21" x14ac:dyDescent="0.35">
      <c r="B43" s="36">
        <v>6</v>
      </c>
      <c r="C43" s="37" t="s">
        <v>62</v>
      </c>
      <c r="D43" s="36">
        <v>0</v>
      </c>
      <c r="E43" s="36">
        <f>+'[1]Materias Primas'!D42</f>
        <v>0</v>
      </c>
      <c r="F43" s="38">
        <f t="shared" si="6"/>
        <v>0</v>
      </c>
      <c r="G43" s="39">
        <f t="shared" si="7"/>
        <v>0</v>
      </c>
      <c r="J43" s="36">
        <v>6</v>
      </c>
      <c r="K43" s="37" t="s">
        <v>74</v>
      </c>
      <c r="L43" s="36">
        <v>0.2</v>
      </c>
      <c r="M43" s="36">
        <v>50</v>
      </c>
      <c r="N43" s="38">
        <f t="shared" si="4"/>
        <v>0.1</v>
      </c>
      <c r="O43" s="48">
        <f t="shared" si="5"/>
        <v>8</v>
      </c>
    </row>
    <row r="44" spans="2:15" ht="21" x14ac:dyDescent="0.35">
      <c r="B44" s="36">
        <v>7</v>
      </c>
      <c r="C44" s="37" t="s">
        <v>68</v>
      </c>
      <c r="D44" s="36">
        <v>1.5</v>
      </c>
      <c r="E44" s="36">
        <v>3400</v>
      </c>
      <c r="F44" s="38">
        <f t="shared" si="6"/>
        <v>51</v>
      </c>
      <c r="G44" s="39">
        <f t="shared" si="7"/>
        <v>60</v>
      </c>
      <c r="J44" s="36"/>
      <c r="K44" s="37"/>
      <c r="L44" s="36"/>
      <c r="M44" s="36"/>
      <c r="N44" s="38"/>
      <c r="O44" s="48"/>
    </row>
    <row r="45" spans="2:15" ht="21" x14ac:dyDescent="0.35">
      <c r="B45" s="36">
        <v>8</v>
      </c>
      <c r="C45" s="37" t="s">
        <v>63</v>
      </c>
      <c r="D45" s="36">
        <v>0</v>
      </c>
      <c r="E45" s="36">
        <v>10500</v>
      </c>
      <c r="F45" s="38">
        <f t="shared" si="6"/>
        <v>0</v>
      </c>
      <c r="G45" s="39">
        <f t="shared" si="7"/>
        <v>0</v>
      </c>
      <c r="J45" s="36"/>
      <c r="K45" s="37"/>
      <c r="L45" s="36"/>
      <c r="M45" s="36"/>
      <c r="N45" s="38"/>
      <c r="O45" s="48"/>
    </row>
    <row r="46" spans="2:15" ht="21" x14ac:dyDescent="0.35">
      <c r="B46" s="36">
        <v>9</v>
      </c>
      <c r="C46" s="37" t="s">
        <v>65</v>
      </c>
      <c r="D46" s="36">
        <v>0.8</v>
      </c>
      <c r="E46" s="36">
        <v>3000</v>
      </c>
      <c r="F46" s="38">
        <f t="shared" si="6"/>
        <v>24</v>
      </c>
      <c r="G46" s="39">
        <f t="shared" si="7"/>
        <v>32</v>
      </c>
      <c r="J46" s="36"/>
      <c r="K46" s="37"/>
      <c r="L46" s="36"/>
      <c r="M46" s="36"/>
      <c r="N46" s="38"/>
      <c r="O46" s="48"/>
    </row>
    <row r="47" spans="2:15" ht="21" x14ac:dyDescent="0.35">
      <c r="B47" s="36">
        <v>10</v>
      </c>
      <c r="C47" s="37" t="s">
        <v>52</v>
      </c>
      <c r="D47" s="36">
        <v>0.01</v>
      </c>
      <c r="E47" s="36">
        <v>12000</v>
      </c>
      <c r="F47" s="38">
        <f t="shared" si="6"/>
        <v>1.2</v>
      </c>
      <c r="G47" s="39">
        <f t="shared" si="7"/>
        <v>0.4</v>
      </c>
      <c r="J47" s="36"/>
      <c r="K47" s="37"/>
      <c r="L47" s="36"/>
      <c r="M47" s="36"/>
      <c r="N47" s="38"/>
      <c r="O47" s="48"/>
    </row>
    <row r="48" spans="2:15" ht="21" x14ac:dyDescent="0.35">
      <c r="B48" s="36">
        <v>11</v>
      </c>
      <c r="C48" s="37" t="s">
        <v>69</v>
      </c>
      <c r="D48" s="36">
        <v>0</v>
      </c>
      <c r="E48" s="36">
        <v>240</v>
      </c>
      <c r="F48" s="38">
        <f t="shared" si="6"/>
        <v>0</v>
      </c>
      <c r="G48" s="39">
        <f t="shared" si="7"/>
        <v>0</v>
      </c>
      <c r="J48" s="36"/>
      <c r="K48" s="37"/>
      <c r="L48" s="36"/>
      <c r="M48" s="36"/>
      <c r="N48" s="38"/>
      <c r="O48" s="48"/>
    </row>
    <row r="49" spans="2:15" ht="21" x14ac:dyDescent="0.35">
      <c r="B49" s="36">
        <v>12</v>
      </c>
      <c r="C49" s="37" t="s">
        <v>54</v>
      </c>
      <c r="D49" s="36">
        <v>0.2</v>
      </c>
      <c r="E49" s="36">
        <v>60000</v>
      </c>
      <c r="F49" s="38">
        <f t="shared" si="6"/>
        <v>120</v>
      </c>
      <c r="G49" s="39">
        <f t="shared" si="7"/>
        <v>8</v>
      </c>
      <c r="J49" s="36"/>
      <c r="K49" s="37"/>
      <c r="L49" s="36"/>
      <c r="M49" s="36"/>
      <c r="N49" s="38"/>
      <c r="O49" s="48"/>
    </row>
    <row r="50" spans="2:15" ht="21" x14ac:dyDescent="0.35">
      <c r="B50" s="36">
        <v>13</v>
      </c>
      <c r="C50" s="37" t="s">
        <v>102</v>
      </c>
      <c r="D50" s="36">
        <v>0.5</v>
      </c>
      <c r="E50" s="36">
        <v>6000</v>
      </c>
      <c r="F50" s="38">
        <f t="shared" si="6"/>
        <v>30</v>
      </c>
      <c r="G50" s="39">
        <f t="shared" si="7"/>
        <v>20</v>
      </c>
      <c r="J50" s="36"/>
      <c r="K50" s="37"/>
      <c r="L50" s="36"/>
      <c r="M50" s="36"/>
      <c r="N50" s="38"/>
      <c r="O50" s="48"/>
    </row>
    <row r="51" spans="2:15" ht="21" x14ac:dyDescent="0.35">
      <c r="B51" s="36">
        <v>14</v>
      </c>
      <c r="C51" s="37" t="s">
        <v>55</v>
      </c>
      <c r="D51" s="40">
        <f>100-SUM(D38:D49)</f>
        <v>79.489999999999995</v>
      </c>
      <c r="E51" s="36">
        <v>50</v>
      </c>
      <c r="F51" s="38">
        <f t="shared" si="6"/>
        <v>39.744999999999997</v>
      </c>
      <c r="G51" s="39">
        <f t="shared" si="7"/>
        <v>3179.6</v>
      </c>
      <c r="J51" s="36"/>
      <c r="K51" s="37"/>
      <c r="L51" s="40"/>
      <c r="M51" s="36"/>
      <c r="N51" s="38"/>
      <c r="O51" s="48"/>
    </row>
    <row r="52" spans="2:15" ht="21" x14ac:dyDescent="0.35">
      <c r="B52" s="36"/>
      <c r="C52" s="37"/>
      <c r="D52" s="36"/>
      <c r="E52" s="36"/>
      <c r="F52" s="41"/>
      <c r="G52" s="39">
        <f>+G49*D52/100</f>
        <v>0</v>
      </c>
      <c r="J52" s="36"/>
      <c r="K52" s="37"/>
      <c r="L52" s="36"/>
      <c r="M52" s="36"/>
      <c r="N52" s="41"/>
      <c r="O52" s="48"/>
    </row>
    <row r="53" spans="2:15" ht="21" x14ac:dyDescent="0.35">
      <c r="B53" s="3"/>
      <c r="D53" s="3"/>
      <c r="E53" s="42" t="s">
        <v>56</v>
      </c>
      <c r="F53" s="43">
        <f>SUM(F38:F52)</f>
        <v>1605.9449999999999</v>
      </c>
      <c r="G53" s="44" t="s">
        <v>57</v>
      </c>
      <c r="J53" s="3"/>
      <c r="L53" s="3"/>
      <c r="M53" s="42" t="s">
        <v>56</v>
      </c>
      <c r="N53" s="43">
        <f>SUM(N38:N52)</f>
        <v>782.98</v>
      </c>
      <c r="O53" s="44" t="s">
        <v>57</v>
      </c>
    </row>
    <row r="58" spans="2:15" ht="21" x14ac:dyDescent="0.35">
      <c r="C58" s="301" t="s">
        <v>120</v>
      </c>
      <c r="D58" s="302"/>
      <c r="E58" s="302"/>
      <c r="G58"/>
      <c r="K58" s="301" t="s">
        <v>121</v>
      </c>
      <c r="L58" s="302"/>
      <c r="M58" s="302"/>
    </row>
    <row r="59" spans="2:15" x14ac:dyDescent="0.3">
      <c r="G59" s="49" t="s">
        <v>1</v>
      </c>
      <c r="O59" s="49" t="s">
        <v>1</v>
      </c>
    </row>
    <row r="60" spans="2:15" ht="21" x14ac:dyDescent="0.35">
      <c r="B60" s="32" t="s">
        <v>40</v>
      </c>
      <c r="C60" s="32" t="s">
        <v>41</v>
      </c>
      <c r="D60" s="32" t="s">
        <v>42</v>
      </c>
      <c r="E60" s="32" t="s">
        <v>43</v>
      </c>
      <c r="F60" s="32" t="s">
        <v>44</v>
      </c>
      <c r="G60" s="48">
        <v>4000</v>
      </c>
      <c r="J60" s="32" t="s">
        <v>40</v>
      </c>
      <c r="K60" s="32" t="s">
        <v>41</v>
      </c>
      <c r="L60" s="32" t="s">
        <v>42</v>
      </c>
      <c r="M60" s="32" t="s">
        <v>43</v>
      </c>
      <c r="N60" s="32" t="s">
        <v>44</v>
      </c>
      <c r="O60" s="48">
        <v>4000</v>
      </c>
    </row>
    <row r="61" spans="2:15" ht="21" x14ac:dyDescent="0.35">
      <c r="B61" s="33"/>
      <c r="C61" s="34"/>
      <c r="D61" s="33"/>
      <c r="E61" s="33"/>
      <c r="F61" s="35"/>
      <c r="G61" s="48"/>
      <c r="J61" s="33"/>
      <c r="K61" s="34"/>
      <c r="L61" s="33"/>
      <c r="M61" s="33"/>
      <c r="N61" s="35"/>
      <c r="O61" s="48"/>
    </row>
    <row r="62" spans="2:15" ht="21" x14ac:dyDescent="0.35">
      <c r="B62" s="36">
        <v>1</v>
      </c>
      <c r="C62" s="37" t="s">
        <v>124</v>
      </c>
      <c r="D62" s="36">
        <v>3</v>
      </c>
      <c r="E62" s="36">
        <v>2568</v>
      </c>
      <c r="F62" s="38">
        <f t="shared" ref="F62:F67" si="8">+E62*D62/100</f>
        <v>77.040000000000006</v>
      </c>
      <c r="G62" s="48">
        <f t="shared" ref="G62:G67" si="9">+$G$60*D62/100</f>
        <v>120</v>
      </c>
      <c r="J62" s="36">
        <v>1</v>
      </c>
      <c r="K62" s="37" t="s">
        <v>53</v>
      </c>
      <c r="L62" s="36">
        <v>1</v>
      </c>
      <c r="M62" s="36">
        <v>12000</v>
      </c>
      <c r="N62" s="38">
        <f t="shared" ref="N62:N67" si="10">+M62*L62/100</f>
        <v>120</v>
      </c>
      <c r="O62" s="48">
        <f t="shared" ref="O62:O67" si="11">+$O$60*L62/100</f>
        <v>40</v>
      </c>
    </row>
    <row r="63" spans="2:15" ht="21" x14ac:dyDescent="0.35">
      <c r="B63" s="36">
        <v>2</v>
      </c>
      <c r="C63" s="37" t="s">
        <v>125</v>
      </c>
      <c r="D63" s="36">
        <v>5</v>
      </c>
      <c r="E63" s="36">
        <v>6000</v>
      </c>
      <c r="F63" s="38">
        <f t="shared" si="8"/>
        <v>300</v>
      </c>
      <c r="G63" s="48">
        <f t="shared" si="9"/>
        <v>200</v>
      </c>
      <c r="J63" s="36">
        <v>2</v>
      </c>
      <c r="K63" s="37" t="s">
        <v>126</v>
      </c>
      <c r="L63" s="36">
        <v>7</v>
      </c>
      <c r="M63" s="36">
        <v>6000</v>
      </c>
      <c r="N63" s="38">
        <f t="shared" si="10"/>
        <v>420</v>
      </c>
      <c r="O63" s="48">
        <f t="shared" si="11"/>
        <v>280</v>
      </c>
    </row>
    <row r="64" spans="2:15" ht="21" x14ac:dyDescent="0.35">
      <c r="B64" s="36">
        <v>3</v>
      </c>
      <c r="C64" s="37" t="s">
        <v>101</v>
      </c>
      <c r="D64" s="36">
        <v>0</v>
      </c>
      <c r="E64" s="36">
        <v>1200</v>
      </c>
      <c r="F64" s="38">
        <f t="shared" si="8"/>
        <v>0</v>
      </c>
      <c r="G64" s="48">
        <f t="shared" si="9"/>
        <v>0</v>
      </c>
      <c r="J64" s="36">
        <v>3</v>
      </c>
      <c r="K64" s="37" t="s">
        <v>101</v>
      </c>
      <c r="L64" s="36">
        <v>7</v>
      </c>
      <c r="M64" s="36">
        <v>1200</v>
      </c>
      <c r="N64" s="38">
        <f t="shared" si="10"/>
        <v>84</v>
      </c>
      <c r="O64" s="48">
        <f t="shared" si="11"/>
        <v>280</v>
      </c>
    </row>
    <row r="65" spans="2:15" ht="21" x14ac:dyDescent="0.35">
      <c r="B65" s="36">
        <v>4</v>
      </c>
      <c r="C65" s="37" t="s">
        <v>72</v>
      </c>
      <c r="D65" s="36">
        <v>0.01</v>
      </c>
      <c r="E65" s="36">
        <v>12000</v>
      </c>
      <c r="F65" s="38">
        <f t="shared" si="8"/>
        <v>1.2</v>
      </c>
      <c r="G65" s="48">
        <f t="shared" si="9"/>
        <v>0.4</v>
      </c>
      <c r="J65" s="36">
        <v>4</v>
      </c>
      <c r="K65" s="37" t="s">
        <v>72</v>
      </c>
      <c r="L65" s="36">
        <v>0.01</v>
      </c>
      <c r="M65" s="36">
        <v>12000</v>
      </c>
      <c r="N65" s="38">
        <f t="shared" si="10"/>
        <v>1.2</v>
      </c>
      <c r="O65" s="48">
        <f t="shared" si="11"/>
        <v>0.4</v>
      </c>
    </row>
    <row r="66" spans="2:15" ht="21" x14ac:dyDescent="0.35">
      <c r="B66" s="36">
        <v>5</v>
      </c>
      <c r="C66" s="37" t="s">
        <v>73</v>
      </c>
      <c r="D66" s="36">
        <v>0.5</v>
      </c>
      <c r="E66" s="36">
        <v>60000</v>
      </c>
      <c r="F66" s="38">
        <f t="shared" si="8"/>
        <v>300</v>
      </c>
      <c r="G66" s="48">
        <f t="shared" si="9"/>
        <v>20</v>
      </c>
      <c r="J66" s="36">
        <v>5</v>
      </c>
      <c r="K66" s="37" t="s">
        <v>73</v>
      </c>
      <c r="L66" s="36">
        <v>0.5</v>
      </c>
      <c r="M66" s="36">
        <v>60000</v>
      </c>
      <c r="N66" s="38">
        <f t="shared" si="10"/>
        <v>300</v>
      </c>
      <c r="O66" s="48">
        <f t="shared" si="11"/>
        <v>20</v>
      </c>
    </row>
    <row r="67" spans="2:15" ht="21" x14ac:dyDescent="0.35">
      <c r="B67" s="36">
        <v>6</v>
      </c>
      <c r="C67" s="37" t="s">
        <v>74</v>
      </c>
      <c r="D67" s="36">
        <v>0.2</v>
      </c>
      <c r="E67" s="36">
        <v>50</v>
      </c>
      <c r="F67" s="38">
        <f t="shared" si="8"/>
        <v>0.1</v>
      </c>
      <c r="G67" s="48">
        <f t="shared" si="9"/>
        <v>8</v>
      </c>
      <c r="J67" s="36">
        <v>6</v>
      </c>
      <c r="K67" s="37" t="s">
        <v>74</v>
      </c>
      <c r="L67" s="36">
        <v>0.2</v>
      </c>
      <c r="M67" s="36">
        <v>50</v>
      </c>
      <c r="N67" s="38">
        <f t="shared" si="10"/>
        <v>0.1</v>
      </c>
      <c r="O67" s="48">
        <f t="shared" si="11"/>
        <v>8</v>
      </c>
    </row>
    <row r="68" spans="2:15" ht="21" x14ac:dyDescent="0.35">
      <c r="B68" s="36"/>
      <c r="C68" s="37"/>
      <c r="D68" s="36"/>
      <c r="E68" s="36"/>
      <c r="F68" s="38"/>
      <c r="G68" s="48"/>
      <c r="J68" s="36"/>
      <c r="K68" s="37"/>
      <c r="L68" s="36"/>
      <c r="M68" s="36"/>
      <c r="N68" s="38"/>
      <c r="O68" s="48"/>
    </row>
    <row r="69" spans="2:15" ht="21" x14ac:dyDescent="0.35">
      <c r="B69" s="36"/>
      <c r="C69" s="37"/>
      <c r="D69" s="36"/>
      <c r="E69" s="36"/>
      <c r="F69" s="38"/>
      <c r="G69" s="48"/>
      <c r="J69" s="36"/>
      <c r="K69" s="37"/>
      <c r="L69" s="36"/>
      <c r="M69" s="36"/>
      <c r="N69" s="38"/>
      <c r="O69" s="48"/>
    </row>
    <row r="70" spans="2:15" ht="21" x14ac:dyDescent="0.35">
      <c r="B70" s="36"/>
      <c r="C70" s="37"/>
      <c r="D70" s="36"/>
      <c r="E70" s="36"/>
      <c r="F70" s="38"/>
      <c r="G70" s="48"/>
      <c r="J70" s="36"/>
      <c r="K70" s="37"/>
      <c r="L70" s="36"/>
      <c r="M70" s="36"/>
      <c r="N70" s="38"/>
      <c r="O70" s="48"/>
    </row>
    <row r="71" spans="2:15" ht="21" x14ac:dyDescent="0.35">
      <c r="B71" s="36"/>
      <c r="C71" s="37"/>
      <c r="D71" s="36"/>
      <c r="E71" s="36"/>
      <c r="F71" s="38"/>
      <c r="G71" s="48"/>
      <c r="J71" s="36"/>
      <c r="K71" s="37"/>
      <c r="L71" s="36"/>
      <c r="M71" s="36"/>
      <c r="N71" s="38"/>
      <c r="O71" s="48"/>
    </row>
    <row r="72" spans="2:15" ht="21" x14ac:dyDescent="0.35">
      <c r="B72" s="36"/>
      <c r="C72" s="37"/>
      <c r="D72" s="36"/>
      <c r="E72" s="36"/>
      <c r="F72" s="38"/>
      <c r="G72" s="48"/>
      <c r="J72" s="36"/>
      <c r="K72" s="37"/>
      <c r="L72" s="36"/>
      <c r="M72" s="36"/>
      <c r="N72" s="38"/>
      <c r="O72" s="48"/>
    </row>
    <row r="73" spans="2:15" ht="21" x14ac:dyDescent="0.35">
      <c r="B73" s="36"/>
      <c r="C73" s="37"/>
      <c r="D73" s="36"/>
      <c r="E73" s="36"/>
      <c r="F73" s="38"/>
      <c r="G73" s="48"/>
      <c r="J73" s="36"/>
      <c r="K73" s="37"/>
      <c r="L73" s="36"/>
      <c r="M73" s="36"/>
      <c r="N73" s="38"/>
      <c r="O73" s="48"/>
    </row>
    <row r="74" spans="2:15" ht="21" x14ac:dyDescent="0.35">
      <c r="B74" s="36"/>
      <c r="C74" s="37"/>
      <c r="D74" s="36"/>
      <c r="E74" s="36"/>
      <c r="F74" s="38"/>
      <c r="G74" s="48"/>
      <c r="J74" s="36"/>
      <c r="K74" s="37"/>
      <c r="L74" s="36"/>
      <c r="M74" s="36"/>
      <c r="N74" s="38"/>
      <c r="O74" s="48"/>
    </row>
    <row r="75" spans="2:15" ht="21" x14ac:dyDescent="0.35">
      <c r="B75" s="36"/>
      <c r="C75" s="37"/>
      <c r="D75" s="40"/>
      <c r="E75" s="36"/>
      <c r="F75" s="38"/>
      <c r="G75" s="48"/>
      <c r="J75" s="36"/>
      <c r="K75" s="37"/>
      <c r="L75" s="40"/>
      <c r="M75" s="36"/>
      <c r="N75" s="38"/>
      <c r="O75" s="48"/>
    </row>
    <row r="76" spans="2:15" ht="21" x14ac:dyDescent="0.35">
      <c r="B76" s="36"/>
      <c r="C76" s="37"/>
      <c r="D76" s="36"/>
      <c r="E76" s="36"/>
      <c r="F76" s="41"/>
      <c r="G76" s="48"/>
      <c r="J76" s="36"/>
      <c r="K76" s="37"/>
      <c r="L76" s="36"/>
      <c r="M76" s="36"/>
      <c r="N76" s="41"/>
      <c r="O76" s="48"/>
    </row>
    <row r="77" spans="2:15" ht="21" x14ac:dyDescent="0.35">
      <c r="B77" s="3"/>
      <c r="D77" s="3"/>
      <c r="E77" s="42" t="s">
        <v>56</v>
      </c>
      <c r="F77" s="43">
        <f>SUM(F62:F76)</f>
        <v>678.34</v>
      </c>
      <c r="G77" s="44" t="s">
        <v>57</v>
      </c>
      <c r="J77" s="3"/>
      <c r="L77" s="3"/>
      <c r="M77" s="42" t="s">
        <v>56</v>
      </c>
      <c r="N77" s="43">
        <f>SUM(N62:N76)</f>
        <v>925.30000000000007</v>
      </c>
      <c r="O77" s="44" t="s">
        <v>57</v>
      </c>
    </row>
    <row r="83" spans="2:15" ht="21" x14ac:dyDescent="0.35">
      <c r="C83" s="301" t="s">
        <v>122</v>
      </c>
      <c r="D83" s="302"/>
      <c r="E83" s="302"/>
      <c r="G83"/>
      <c r="K83" s="301" t="s">
        <v>123</v>
      </c>
      <c r="L83" s="302"/>
      <c r="M83" s="302"/>
    </row>
    <row r="84" spans="2:15" x14ac:dyDescent="0.3">
      <c r="G84" s="49" t="s">
        <v>1</v>
      </c>
      <c r="O84" s="49" t="s">
        <v>1</v>
      </c>
    </row>
    <row r="85" spans="2:15" ht="21" x14ac:dyDescent="0.35">
      <c r="B85" s="32" t="s">
        <v>40</v>
      </c>
      <c r="C85" s="32" t="s">
        <v>41</v>
      </c>
      <c r="D85" s="32" t="s">
        <v>42</v>
      </c>
      <c r="E85" s="32" t="s">
        <v>43</v>
      </c>
      <c r="F85" s="32" t="s">
        <v>44</v>
      </c>
      <c r="G85" s="48">
        <v>4000</v>
      </c>
      <c r="J85" s="32" t="s">
        <v>40</v>
      </c>
      <c r="K85" s="32" t="s">
        <v>41</v>
      </c>
      <c r="L85" s="32" t="s">
        <v>42</v>
      </c>
      <c r="M85" s="32" t="s">
        <v>43</v>
      </c>
      <c r="N85" s="32" t="s">
        <v>44</v>
      </c>
      <c r="O85" s="48">
        <v>4000</v>
      </c>
    </row>
    <row r="86" spans="2:15" ht="21" x14ac:dyDescent="0.35">
      <c r="B86" s="33"/>
      <c r="C86" s="34"/>
      <c r="D86" s="33"/>
      <c r="E86" s="33"/>
      <c r="F86" s="35"/>
      <c r="G86" s="48"/>
      <c r="J86" s="33"/>
      <c r="K86" s="34"/>
      <c r="L86" s="33"/>
      <c r="M86" s="33"/>
      <c r="N86" s="35"/>
      <c r="O86" s="48"/>
    </row>
    <row r="87" spans="2:15" ht="21" x14ac:dyDescent="0.35">
      <c r="B87" s="36">
        <v>1</v>
      </c>
      <c r="C87" s="37" t="s">
        <v>127</v>
      </c>
      <c r="D87" s="36">
        <v>25</v>
      </c>
      <c r="E87" s="36">
        <v>2568</v>
      </c>
      <c r="F87" s="38">
        <f t="shared" ref="F87:F92" si="12">+E87*D87/100</f>
        <v>642</v>
      </c>
      <c r="G87" s="48">
        <f t="shared" ref="G87:G92" si="13">+$G$85*D87/100</f>
        <v>1000</v>
      </c>
      <c r="J87" s="36">
        <v>1</v>
      </c>
      <c r="K87" s="37" t="s">
        <v>91</v>
      </c>
      <c r="L87" s="36">
        <v>1</v>
      </c>
      <c r="M87" s="36">
        <v>2568</v>
      </c>
      <c r="N87" s="38">
        <f t="shared" ref="N87:N92" si="14">+M87*L87/100</f>
        <v>25.68</v>
      </c>
      <c r="O87" s="48">
        <f t="shared" ref="O87:O92" si="15">+$O$36*L87/100</f>
        <v>40</v>
      </c>
    </row>
    <row r="88" spans="2:15" ht="21" x14ac:dyDescent="0.35">
      <c r="B88" s="36">
        <v>2</v>
      </c>
      <c r="C88" s="37" t="s">
        <v>128</v>
      </c>
      <c r="D88" s="36">
        <v>10</v>
      </c>
      <c r="E88" s="36">
        <v>6000</v>
      </c>
      <c r="F88" s="38">
        <f t="shared" si="12"/>
        <v>600</v>
      </c>
      <c r="G88" s="48">
        <f t="shared" si="13"/>
        <v>400</v>
      </c>
      <c r="J88" s="36">
        <v>2</v>
      </c>
      <c r="K88" s="37" t="s">
        <v>130</v>
      </c>
      <c r="L88" s="36">
        <v>7</v>
      </c>
      <c r="M88" s="36">
        <v>6000</v>
      </c>
      <c r="N88" s="38">
        <f t="shared" si="14"/>
        <v>420</v>
      </c>
      <c r="O88" s="48">
        <f t="shared" si="15"/>
        <v>280</v>
      </c>
    </row>
    <row r="89" spans="2:15" ht="21" x14ac:dyDescent="0.35">
      <c r="B89" s="36">
        <v>3</v>
      </c>
      <c r="C89" s="37" t="s">
        <v>129</v>
      </c>
      <c r="D89" s="36">
        <v>3</v>
      </c>
      <c r="E89" s="36">
        <v>1200</v>
      </c>
      <c r="F89" s="38">
        <f t="shared" si="12"/>
        <v>36</v>
      </c>
      <c r="G89" s="48">
        <f t="shared" si="13"/>
        <v>120</v>
      </c>
      <c r="J89" s="36">
        <v>3</v>
      </c>
      <c r="K89" s="37" t="s">
        <v>131</v>
      </c>
      <c r="L89" s="36">
        <v>3</v>
      </c>
      <c r="M89" s="36">
        <v>1200</v>
      </c>
      <c r="N89" s="38">
        <f t="shared" si="14"/>
        <v>36</v>
      </c>
      <c r="O89" s="48">
        <f t="shared" si="15"/>
        <v>120</v>
      </c>
    </row>
    <row r="90" spans="2:15" ht="21" x14ac:dyDescent="0.35">
      <c r="B90" s="36">
        <v>4</v>
      </c>
      <c r="C90" s="37" t="s">
        <v>72</v>
      </c>
      <c r="D90" s="36">
        <v>0</v>
      </c>
      <c r="E90" s="36">
        <v>12000</v>
      </c>
      <c r="F90" s="38">
        <f t="shared" si="12"/>
        <v>0</v>
      </c>
      <c r="G90" s="48">
        <f t="shared" si="13"/>
        <v>0</v>
      </c>
      <c r="J90" s="36">
        <v>4</v>
      </c>
      <c r="K90" s="37" t="s">
        <v>72</v>
      </c>
      <c r="L90" s="36">
        <v>0</v>
      </c>
      <c r="M90" s="36">
        <v>12000</v>
      </c>
      <c r="N90" s="38">
        <f t="shared" si="14"/>
        <v>0</v>
      </c>
      <c r="O90" s="48">
        <f t="shared" si="15"/>
        <v>0</v>
      </c>
    </row>
    <row r="91" spans="2:15" ht="21" x14ac:dyDescent="0.35">
      <c r="B91" s="36">
        <v>5</v>
      </c>
      <c r="C91" s="37" t="s">
        <v>73</v>
      </c>
      <c r="D91" s="36">
        <v>0.5</v>
      </c>
      <c r="E91" s="36">
        <v>60000</v>
      </c>
      <c r="F91" s="38">
        <f t="shared" si="12"/>
        <v>300</v>
      </c>
      <c r="G91" s="48">
        <f t="shared" si="13"/>
        <v>20</v>
      </c>
      <c r="J91" s="36">
        <v>5</v>
      </c>
      <c r="K91" s="37" t="s">
        <v>73</v>
      </c>
      <c r="L91" s="36">
        <v>0.5</v>
      </c>
      <c r="M91" s="36">
        <v>60000</v>
      </c>
      <c r="N91" s="38">
        <f t="shared" si="14"/>
        <v>300</v>
      </c>
      <c r="O91" s="48">
        <f t="shared" si="15"/>
        <v>20</v>
      </c>
    </row>
    <row r="92" spans="2:15" ht="21" x14ac:dyDescent="0.35">
      <c r="B92" s="36">
        <v>6</v>
      </c>
      <c r="C92" s="37" t="s">
        <v>74</v>
      </c>
      <c r="D92" s="36">
        <f>100-SUM(D87:D91)</f>
        <v>61.5</v>
      </c>
      <c r="E92" s="36">
        <v>50</v>
      </c>
      <c r="F92" s="38">
        <f t="shared" si="12"/>
        <v>30.75</v>
      </c>
      <c r="G92" s="48">
        <f t="shared" si="13"/>
        <v>2460</v>
      </c>
      <c r="J92" s="36">
        <v>6</v>
      </c>
      <c r="K92" s="37" t="s">
        <v>74</v>
      </c>
      <c r="L92" s="36">
        <f>100-SUM(L87:L91)</f>
        <v>88.5</v>
      </c>
      <c r="M92" s="36">
        <v>50</v>
      </c>
      <c r="N92" s="38">
        <f t="shared" si="14"/>
        <v>44.25</v>
      </c>
      <c r="O92" s="48">
        <f t="shared" si="15"/>
        <v>3540</v>
      </c>
    </row>
    <row r="93" spans="2:15" ht="21" x14ac:dyDescent="0.35">
      <c r="B93" s="36"/>
      <c r="C93" s="37"/>
      <c r="D93" s="36"/>
      <c r="E93" s="36"/>
      <c r="F93" s="38"/>
      <c r="G93" s="48"/>
      <c r="J93" s="36"/>
      <c r="K93" s="37"/>
      <c r="L93" s="36"/>
      <c r="M93" s="36"/>
      <c r="N93" s="38"/>
      <c r="O93" s="48"/>
    </row>
    <row r="94" spans="2:15" ht="21" x14ac:dyDescent="0.35">
      <c r="B94" s="36"/>
      <c r="C94" s="37"/>
      <c r="D94" s="36"/>
      <c r="E94" s="36"/>
      <c r="F94" s="38"/>
      <c r="G94" s="48"/>
      <c r="J94" s="36"/>
      <c r="K94" s="37"/>
      <c r="L94" s="36"/>
      <c r="M94" s="36"/>
      <c r="N94" s="38"/>
      <c r="O94" s="48"/>
    </row>
    <row r="95" spans="2:15" ht="21" x14ac:dyDescent="0.35">
      <c r="B95" s="36"/>
      <c r="C95" s="37"/>
      <c r="D95" s="36"/>
      <c r="E95" s="36"/>
      <c r="F95" s="38"/>
      <c r="G95" s="48"/>
      <c r="J95" s="36"/>
      <c r="K95" s="37"/>
      <c r="L95" s="36"/>
      <c r="M95" s="36"/>
      <c r="N95" s="38"/>
      <c r="O95" s="48"/>
    </row>
    <row r="96" spans="2:15" ht="21" x14ac:dyDescent="0.35">
      <c r="B96" s="36"/>
      <c r="C96" s="37"/>
      <c r="D96" s="36"/>
      <c r="E96" s="36"/>
      <c r="F96" s="38"/>
      <c r="G96" s="48"/>
      <c r="J96" s="36"/>
      <c r="K96" s="37"/>
      <c r="L96" s="36"/>
      <c r="M96" s="36"/>
      <c r="N96" s="38"/>
      <c r="O96" s="48"/>
    </row>
    <row r="97" spans="2:15" ht="21" x14ac:dyDescent="0.35">
      <c r="B97" s="36"/>
      <c r="C97" s="37"/>
      <c r="D97" s="36"/>
      <c r="E97" s="36"/>
      <c r="F97" s="38"/>
      <c r="G97" s="48"/>
      <c r="J97" s="36"/>
      <c r="K97" s="37"/>
      <c r="L97" s="36"/>
      <c r="M97" s="36"/>
      <c r="N97" s="38"/>
      <c r="O97" s="48"/>
    </row>
    <row r="98" spans="2:15" ht="21" x14ac:dyDescent="0.35">
      <c r="B98" s="36"/>
      <c r="C98" s="37"/>
      <c r="D98" s="36"/>
      <c r="E98" s="36"/>
      <c r="F98" s="38"/>
      <c r="G98" s="48"/>
      <c r="J98" s="36"/>
      <c r="K98" s="37"/>
      <c r="L98" s="36"/>
      <c r="M98" s="36"/>
      <c r="N98" s="38"/>
      <c r="O98" s="48"/>
    </row>
    <row r="99" spans="2:15" ht="21" x14ac:dyDescent="0.35">
      <c r="B99" s="36"/>
      <c r="C99" s="37"/>
      <c r="D99" s="36"/>
      <c r="E99" s="36"/>
      <c r="F99" s="38"/>
      <c r="G99" s="48"/>
      <c r="J99" s="36"/>
      <c r="K99" s="37"/>
      <c r="L99" s="36"/>
      <c r="M99" s="36"/>
      <c r="N99" s="38"/>
      <c r="O99" s="48"/>
    </row>
    <row r="100" spans="2:15" ht="21" x14ac:dyDescent="0.35">
      <c r="B100" s="36"/>
      <c r="C100" s="37"/>
      <c r="D100" s="40"/>
      <c r="E100" s="36"/>
      <c r="F100" s="38"/>
      <c r="G100" s="48"/>
      <c r="J100" s="36"/>
      <c r="K100" s="37"/>
      <c r="L100" s="40"/>
      <c r="M100" s="36"/>
      <c r="N100" s="38"/>
      <c r="O100" s="48"/>
    </row>
    <row r="101" spans="2:15" ht="21" x14ac:dyDescent="0.35">
      <c r="B101" s="36"/>
      <c r="C101" s="37"/>
      <c r="D101" s="36"/>
      <c r="E101" s="36"/>
      <c r="F101" s="41"/>
      <c r="G101" s="48"/>
      <c r="J101" s="36"/>
      <c r="K101" s="37"/>
      <c r="L101" s="36"/>
      <c r="M101" s="36"/>
      <c r="N101" s="41"/>
      <c r="O101" s="48"/>
    </row>
    <row r="102" spans="2:15" ht="21" x14ac:dyDescent="0.35">
      <c r="B102" s="3"/>
      <c r="D102" s="3"/>
      <c r="E102" s="42" t="s">
        <v>56</v>
      </c>
      <c r="F102" s="43">
        <f>SUM(F87:F101)</f>
        <v>1608.75</v>
      </c>
      <c r="G102" s="44" t="s">
        <v>57</v>
      </c>
      <c r="J102" s="3"/>
      <c r="L102" s="3"/>
      <c r="M102" s="42" t="s">
        <v>56</v>
      </c>
      <c r="N102" s="43">
        <f>SUM(N87:N101)</f>
        <v>825.93000000000006</v>
      </c>
      <c r="O102" s="44" t="s">
        <v>57</v>
      </c>
    </row>
  </sheetData>
  <mergeCells count="8">
    <mergeCell ref="C83:E83"/>
    <mergeCell ref="K83:M83"/>
    <mergeCell ref="C11:E11"/>
    <mergeCell ref="K11:M11"/>
    <mergeCell ref="C34:E34"/>
    <mergeCell ref="K34:M34"/>
    <mergeCell ref="C58:E58"/>
    <mergeCell ref="K58:M58"/>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A48B7-2632-420F-B5FB-A752414B30B8}">
  <sheetPr codeName="Hoja7">
    <tabColor rgb="FF92D050"/>
  </sheetPr>
  <dimension ref="C7:AA35"/>
  <sheetViews>
    <sheetView showGridLines="0" topLeftCell="H1" workbookViewId="0">
      <selection activeCell="N18" sqref="N18"/>
    </sheetView>
  </sheetViews>
  <sheetFormatPr baseColWidth="10" defaultRowHeight="15" x14ac:dyDescent="0.25"/>
  <cols>
    <col min="3" max="3" width="9.7109375" customWidth="1"/>
    <col min="4" max="4" width="23.140625" bestFit="1" customWidth="1"/>
    <col min="5" max="5" width="14.7109375" style="144" customWidth="1"/>
    <col min="10" max="10" width="4.85546875" customWidth="1"/>
    <col min="11" max="11" width="33.140625" bestFit="1" customWidth="1"/>
    <col min="12" max="12" width="17.140625" bestFit="1" customWidth="1"/>
    <col min="13" max="13" width="14.140625" bestFit="1" customWidth="1"/>
    <col min="27" max="27" width="24.42578125" customWidth="1"/>
  </cols>
  <sheetData>
    <row r="7" spans="3:27" ht="18.75" x14ac:dyDescent="0.3">
      <c r="C7" s="134" t="s">
        <v>75</v>
      </c>
      <c r="D7" s="135" t="s">
        <v>41</v>
      </c>
      <c r="E7" s="140" t="s">
        <v>76</v>
      </c>
      <c r="F7" s="136" t="s">
        <v>77</v>
      </c>
      <c r="K7" s="204" t="s">
        <v>5</v>
      </c>
      <c r="L7" s="3" t="s">
        <v>223</v>
      </c>
    </row>
    <row r="8" spans="3:27" ht="23.25" x14ac:dyDescent="0.35">
      <c r="C8" s="131">
        <v>1</v>
      </c>
      <c r="D8" s="35" t="s">
        <v>78</v>
      </c>
      <c r="E8" s="141">
        <v>8000</v>
      </c>
      <c r="F8" s="133" t="s">
        <v>79</v>
      </c>
      <c r="K8" s="266" t="s">
        <v>78</v>
      </c>
      <c r="L8" s="267">
        <v>8000</v>
      </c>
    </row>
    <row r="9" spans="3:27" x14ac:dyDescent="0.25">
      <c r="C9" s="131">
        <v>2</v>
      </c>
      <c r="D9" s="35" t="s">
        <v>61</v>
      </c>
      <c r="E9" s="141">
        <v>6000</v>
      </c>
      <c r="F9" s="133" t="s">
        <v>79</v>
      </c>
    </row>
    <row r="10" spans="3:27" x14ac:dyDescent="0.25">
      <c r="C10" s="131">
        <v>3</v>
      </c>
      <c r="D10" s="35" t="s">
        <v>60</v>
      </c>
      <c r="E10" s="141">
        <f>850000/200</f>
        <v>4250</v>
      </c>
      <c r="F10" s="133" t="s">
        <v>79</v>
      </c>
    </row>
    <row r="11" spans="3:27" x14ac:dyDescent="0.25">
      <c r="C11" s="131">
        <v>4</v>
      </c>
      <c r="D11" s="35" t="s">
        <v>80</v>
      </c>
      <c r="E11" s="141">
        <f>1920000/240</f>
        <v>8000</v>
      </c>
      <c r="F11" s="133" t="s">
        <v>79</v>
      </c>
    </row>
    <row r="12" spans="3:27" x14ac:dyDescent="0.25">
      <c r="C12" s="131">
        <v>5</v>
      </c>
      <c r="D12" s="35" t="s">
        <v>81</v>
      </c>
      <c r="E12" s="141">
        <f>280000/20</f>
        <v>14000</v>
      </c>
      <c r="F12" s="133" t="s">
        <v>79</v>
      </c>
    </row>
    <row r="13" spans="3:27" x14ac:dyDescent="0.25">
      <c r="C13" s="131">
        <v>6</v>
      </c>
      <c r="D13" s="35" t="s">
        <v>82</v>
      </c>
      <c r="E13" s="141">
        <f>210000/20</f>
        <v>10500</v>
      </c>
      <c r="F13" s="133" t="s">
        <v>79</v>
      </c>
    </row>
    <row r="14" spans="3:27" x14ac:dyDescent="0.25">
      <c r="C14" s="131">
        <v>7</v>
      </c>
      <c r="D14" s="35" t="s">
        <v>83</v>
      </c>
      <c r="E14" s="141">
        <v>24000</v>
      </c>
      <c r="F14" s="133" t="s">
        <v>79</v>
      </c>
    </row>
    <row r="15" spans="3:27" x14ac:dyDescent="0.25">
      <c r="C15" s="131">
        <v>8</v>
      </c>
      <c r="D15" s="35" t="s">
        <v>84</v>
      </c>
      <c r="E15" s="141">
        <f>150000/30</f>
        <v>5000</v>
      </c>
      <c r="F15" s="133" t="s">
        <v>79</v>
      </c>
    </row>
    <row r="16" spans="3:27" x14ac:dyDescent="0.25">
      <c r="C16" s="131">
        <v>9</v>
      </c>
      <c r="D16" s="35" t="s">
        <v>85</v>
      </c>
      <c r="E16" s="141">
        <f>150000/25</f>
        <v>6000</v>
      </c>
      <c r="F16" s="133" t="s">
        <v>79</v>
      </c>
      <c r="AA16" s="17" t="s">
        <v>278</v>
      </c>
    </row>
    <row r="17" spans="3:27" x14ac:dyDescent="0.25">
      <c r="C17" s="131">
        <v>10</v>
      </c>
      <c r="D17" s="35" t="s">
        <v>51</v>
      </c>
      <c r="E17" s="141">
        <f>160000/25</f>
        <v>6400</v>
      </c>
      <c r="F17" s="133" t="s">
        <v>79</v>
      </c>
      <c r="AA17" s="17" t="s">
        <v>279</v>
      </c>
    </row>
    <row r="18" spans="3:27" x14ac:dyDescent="0.25">
      <c r="C18" s="131">
        <v>11</v>
      </c>
      <c r="D18" s="35" t="s">
        <v>86</v>
      </c>
      <c r="E18" s="141">
        <f>180000/20</f>
        <v>9000</v>
      </c>
      <c r="F18" s="133" t="s">
        <v>79</v>
      </c>
      <c r="AA18" s="17" t="s">
        <v>280</v>
      </c>
    </row>
    <row r="19" spans="3:27" x14ac:dyDescent="0.25">
      <c r="C19" s="131">
        <v>12</v>
      </c>
      <c r="D19" s="35" t="s">
        <v>87</v>
      </c>
      <c r="E19" s="141">
        <f>190000/20</f>
        <v>9500</v>
      </c>
      <c r="F19" s="133" t="s">
        <v>79</v>
      </c>
      <c r="AA19" s="17" t="s">
        <v>281</v>
      </c>
    </row>
    <row r="20" spans="3:27" x14ac:dyDescent="0.25">
      <c r="C20" s="131">
        <v>13</v>
      </c>
      <c r="D20" s="35" t="s">
        <v>53</v>
      </c>
      <c r="E20" s="141">
        <f>220000/25</f>
        <v>8800</v>
      </c>
      <c r="F20" s="133" t="s">
        <v>88</v>
      </c>
      <c r="AA20" s="17" t="s">
        <v>282</v>
      </c>
    </row>
    <row r="21" spans="3:27" x14ac:dyDescent="0.25">
      <c r="C21" s="131">
        <v>14</v>
      </c>
      <c r="D21" s="35" t="s">
        <v>89</v>
      </c>
      <c r="E21" s="141">
        <f>105000/20</f>
        <v>5250</v>
      </c>
      <c r="F21" s="133" t="s">
        <v>90</v>
      </c>
      <c r="AA21" s="17" t="s">
        <v>283</v>
      </c>
    </row>
    <row r="22" spans="3:27" x14ac:dyDescent="0.25">
      <c r="C22" s="131">
        <v>15</v>
      </c>
      <c r="D22" s="35" t="s">
        <v>91</v>
      </c>
      <c r="E22" s="141">
        <f>185000/35</f>
        <v>5285.7142857142853</v>
      </c>
      <c r="F22" s="133" t="s">
        <v>79</v>
      </c>
      <c r="AA22" s="17"/>
    </row>
    <row r="23" spans="3:27" x14ac:dyDescent="0.25">
      <c r="C23" s="131">
        <v>16</v>
      </c>
      <c r="D23" s="35" t="s">
        <v>92</v>
      </c>
      <c r="E23" s="141">
        <v>370000</v>
      </c>
      <c r="F23" s="133" t="s">
        <v>79</v>
      </c>
      <c r="AA23" s="17"/>
    </row>
    <row r="24" spans="3:27" x14ac:dyDescent="0.25">
      <c r="C24" s="131">
        <v>17</v>
      </c>
      <c r="D24" s="35" t="s">
        <v>93</v>
      </c>
      <c r="E24" s="141">
        <f>280000/20</f>
        <v>14000</v>
      </c>
      <c r="F24" s="133" t="s">
        <v>79</v>
      </c>
      <c r="AA24" s="17"/>
    </row>
    <row r="25" spans="3:27" x14ac:dyDescent="0.25">
      <c r="C25" s="131">
        <v>18</v>
      </c>
      <c r="D25" s="35" t="s">
        <v>94</v>
      </c>
      <c r="E25" s="141">
        <f>110000/20</f>
        <v>5500</v>
      </c>
      <c r="F25" s="133" t="s">
        <v>79</v>
      </c>
      <c r="AA25" s="17"/>
    </row>
    <row r="26" spans="3:27" x14ac:dyDescent="0.25">
      <c r="C26" s="131">
        <v>19</v>
      </c>
      <c r="D26" s="35" t="s">
        <v>84</v>
      </c>
      <c r="E26" s="141"/>
      <c r="F26" s="133" t="s">
        <v>79</v>
      </c>
      <c r="AA26" s="17"/>
    </row>
    <row r="27" spans="3:27" x14ac:dyDescent="0.25">
      <c r="C27" s="131">
        <v>20</v>
      </c>
      <c r="D27" s="35" t="s">
        <v>95</v>
      </c>
      <c r="E27" s="141">
        <v>3696</v>
      </c>
      <c r="F27" s="133" t="s">
        <v>79</v>
      </c>
      <c r="AA27" s="17"/>
    </row>
    <row r="28" spans="3:27" x14ac:dyDescent="0.25">
      <c r="C28" s="131">
        <v>21</v>
      </c>
      <c r="D28" s="35" t="s">
        <v>45</v>
      </c>
      <c r="E28" s="141">
        <v>3400</v>
      </c>
      <c r="F28" s="133" t="s">
        <v>79</v>
      </c>
      <c r="AA28" s="17"/>
    </row>
    <row r="29" spans="3:27" x14ac:dyDescent="0.25">
      <c r="C29" s="131">
        <v>22</v>
      </c>
      <c r="D29" s="35" t="s">
        <v>96</v>
      </c>
      <c r="E29" s="141"/>
      <c r="F29" s="133" t="s">
        <v>79</v>
      </c>
      <c r="AA29" s="17"/>
    </row>
    <row r="30" spans="3:27" x14ac:dyDescent="0.25">
      <c r="C30" s="131">
        <v>23</v>
      </c>
      <c r="D30" s="35" t="s">
        <v>97</v>
      </c>
      <c r="E30" s="141"/>
      <c r="F30" s="133" t="s">
        <v>79</v>
      </c>
      <c r="AA30" s="17"/>
    </row>
    <row r="31" spans="3:27" x14ac:dyDescent="0.25">
      <c r="C31" s="131">
        <v>24</v>
      </c>
      <c r="D31" s="35" t="s">
        <v>98</v>
      </c>
      <c r="E31" s="141"/>
      <c r="F31" s="133" t="s">
        <v>79</v>
      </c>
      <c r="AA31" s="17"/>
    </row>
    <row r="32" spans="3:27" x14ac:dyDescent="0.25">
      <c r="C32" s="131">
        <v>25</v>
      </c>
      <c r="D32" s="35" t="s">
        <v>65</v>
      </c>
      <c r="E32" s="141">
        <v>2000</v>
      </c>
      <c r="F32" s="133" t="s">
        <v>79</v>
      </c>
      <c r="AA32" s="17"/>
    </row>
    <row r="33" spans="3:27" x14ac:dyDescent="0.25">
      <c r="C33" s="131">
        <v>26</v>
      </c>
      <c r="D33" s="35" t="s">
        <v>55</v>
      </c>
      <c r="E33" s="141">
        <v>50</v>
      </c>
      <c r="F33" s="133" t="s">
        <v>90</v>
      </c>
      <c r="AA33" s="17"/>
    </row>
    <row r="34" spans="3:27" x14ac:dyDescent="0.25">
      <c r="C34" s="131">
        <v>27</v>
      </c>
      <c r="D34" s="35" t="s">
        <v>99</v>
      </c>
      <c r="E34" s="142">
        <v>4705</v>
      </c>
      <c r="F34" s="132" t="s">
        <v>79</v>
      </c>
      <c r="AA34" s="17"/>
    </row>
    <row r="35" spans="3:27" x14ac:dyDescent="0.25">
      <c r="C35" s="137">
        <v>28</v>
      </c>
      <c r="D35" s="138" t="s">
        <v>49</v>
      </c>
      <c r="E35" s="143">
        <v>4200</v>
      </c>
      <c r="F35" s="139" t="s">
        <v>79</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FF563-339C-476B-84F8-B2C6E92EBFBB}">
  <sheetPr codeName="Hoja8">
    <tabColor theme="3" tint="-0.249977111117893"/>
  </sheetPr>
  <dimension ref="A1"/>
  <sheetViews>
    <sheetView showGridLines="0" showRowColHeaders="0" zoomScale="84" zoomScaleNormal="84" workbookViewId="0">
      <selection sqref="A1:A33"/>
    </sheetView>
  </sheetViews>
  <sheetFormatPr baseColWidth="10" defaultRowHeight="15" x14ac:dyDescent="0.25"/>
  <sheetData/>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DA2CC-E060-4A18-8BF7-255EA358B2CE}">
  <sheetPr codeName="Hoja9">
    <tabColor theme="5" tint="-0.249977111117893"/>
  </sheetPr>
  <dimension ref="A1:P16"/>
  <sheetViews>
    <sheetView showGridLines="0" showRowColHeaders="0" workbookViewId="0">
      <selection activeCell="P17" sqref="P17"/>
    </sheetView>
  </sheetViews>
  <sheetFormatPr baseColWidth="10" defaultRowHeight="23.25" x14ac:dyDescent="0.35"/>
  <cols>
    <col min="1" max="1" width="3" customWidth="1"/>
    <col min="2" max="2" width="4.42578125" customWidth="1"/>
    <col min="3" max="3" width="23.5703125" style="82" bestFit="1" customWidth="1"/>
  </cols>
  <sheetData>
    <row r="1" spans="1:16" ht="24" thickBot="1" x14ac:dyDescent="0.4"/>
    <row r="2" spans="1:16" x14ac:dyDescent="0.35">
      <c r="A2" s="83"/>
      <c r="B2" s="84"/>
      <c r="C2" s="85"/>
      <c r="D2" s="84"/>
      <c r="E2" s="84"/>
      <c r="F2" s="84"/>
      <c r="G2" s="84"/>
      <c r="H2" s="84"/>
      <c r="I2" s="84"/>
      <c r="J2" s="84"/>
      <c r="K2" s="84"/>
      <c r="L2" s="84"/>
      <c r="M2" s="84"/>
      <c r="N2" s="84"/>
      <c r="O2" s="84"/>
      <c r="P2" s="86"/>
    </row>
    <row r="3" spans="1:16" x14ac:dyDescent="0.35">
      <c r="A3" s="87"/>
      <c r="B3" s="88"/>
      <c r="C3" s="89"/>
      <c r="D3" s="88"/>
      <c r="E3" s="88"/>
      <c r="F3" s="88"/>
      <c r="G3" s="88"/>
      <c r="H3" s="88"/>
      <c r="I3" s="88"/>
      <c r="J3" s="88"/>
      <c r="K3" s="88"/>
      <c r="L3" s="88"/>
      <c r="M3" s="88"/>
      <c r="N3" s="88"/>
      <c r="O3" s="88"/>
      <c r="P3" s="90"/>
    </row>
    <row r="4" spans="1:16" ht="24" thickBot="1" x14ac:dyDescent="0.4">
      <c r="A4" s="87"/>
      <c r="B4" s="88"/>
      <c r="C4" s="89"/>
      <c r="D4" s="88"/>
      <c r="E4" s="88"/>
      <c r="F4" s="88"/>
      <c r="G4" s="88"/>
      <c r="H4" s="88"/>
      <c r="I4" s="88"/>
      <c r="J4" s="88"/>
      <c r="K4" s="88"/>
      <c r="L4" s="88"/>
      <c r="M4" s="88"/>
      <c r="N4" s="88"/>
      <c r="O4" s="88"/>
      <c r="P4" s="90"/>
    </row>
    <row r="5" spans="1:16" ht="24" thickBot="1" x14ac:dyDescent="0.4">
      <c r="A5" s="87"/>
      <c r="B5" s="88"/>
      <c r="C5" s="98" t="s">
        <v>117</v>
      </c>
      <c r="D5" s="88"/>
      <c r="E5" s="88"/>
      <c r="F5" s="88"/>
      <c r="G5" s="88"/>
      <c r="H5" s="88"/>
      <c r="I5" s="88"/>
      <c r="J5" s="88"/>
      <c r="K5" s="88"/>
      <c r="L5" s="88"/>
      <c r="M5" s="88"/>
      <c r="N5" s="88"/>
      <c r="O5" s="88"/>
      <c r="P5" s="90"/>
    </row>
    <row r="6" spans="1:16" ht="24" thickBot="1" x14ac:dyDescent="0.4">
      <c r="A6" s="87"/>
      <c r="B6" s="88"/>
      <c r="C6" s="97" t="s">
        <v>132</v>
      </c>
      <c r="D6" s="88"/>
      <c r="E6" s="88"/>
      <c r="F6" s="88"/>
      <c r="G6" s="88"/>
      <c r="H6" s="88"/>
      <c r="I6" s="88"/>
      <c r="J6" s="88"/>
      <c r="K6" s="88"/>
      <c r="L6" s="88"/>
      <c r="M6" s="88"/>
      <c r="N6" s="88"/>
      <c r="O6" s="88"/>
      <c r="P6" s="90"/>
    </row>
    <row r="7" spans="1:16" ht="15" x14ac:dyDescent="0.25">
      <c r="A7" s="87"/>
      <c r="B7" s="88"/>
      <c r="C7" s="91"/>
      <c r="D7" s="88"/>
      <c r="E7" s="88"/>
      <c r="F7" s="88"/>
      <c r="G7" s="88"/>
      <c r="H7" s="88"/>
      <c r="I7" s="88"/>
      <c r="J7" s="88"/>
      <c r="K7" s="88"/>
      <c r="L7" s="88"/>
      <c r="M7" s="88"/>
      <c r="N7" s="88"/>
      <c r="O7" s="88"/>
      <c r="P7" s="90"/>
    </row>
    <row r="8" spans="1:16" ht="15" x14ac:dyDescent="0.25">
      <c r="A8" s="87"/>
      <c r="B8" s="88"/>
      <c r="C8" s="91"/>
      <c r="D8" s="88"/>
      <c r="E8" s="88"/>
      <c r="F8" s="88"/>
      <c r="G8" s="88"/>
      <c r="H8" s="88"/>
      <c r="I8" s="88"/>
      <c r="J8" s="88"/>
      <c r="K8" s="88"/>
      <c r="L8" s="92"/>
      <c r="M8" s="88"/>
      <c r="N8" s="88"/>
      <c r="O8" s="88"/>
      <c r="P8" s="90"/>
    </row>
    <row r="9" spans="1:16" ht="15" x14ac:dyDescent="0.25">
      <c r="A9" s="87"/>
      <c r="B9" s="88"/>
      <c r="C9" s="91"/>
      <c r="D9" s="88"/>
      <c r="E9" s="88"/>
      <c r="F9" s="88"/>
      <c r="G9" s="88"/>
      <c r="H9" s="88"/>
      <c r="I9" s="88"/>
      <c r="J9" s="88"/>
      <c r="K9" s="88"/>
      <c r="L9" s="88"/>
      <c r="M9" s="88"/>
      <c r="N9" s="88"/>
      <c r="O9" s="88"/>
      <c r="P9" s="90"/>
    </row>
    <row r="10" spans="1:16" ht="15" x14ac:dyDescent="0.25">
      <c r="A10" s="87"/>
      <c r="B10" s="88"/>
      <c r="C10" s="91"/>
      <c r="D10" s="88"/>
      <c r="E10" s="88"/>
      <c r="F10" s="88"/>
      <c r="G10" s="88"/>
      <c r="H10" s="88"/>
      <c r="I10" s="88"/>
      <c r="J10" s="88"/>
      <c r="K10" s="88"/>
      <c r="L10" s="88"/>
      <c r="M10" s="88"/>
      <c r="N10" s="88"/>
      <c r="O10" s="88"/>
      <c r="P10" s="90"/>
    </row>
    <row r="11" spans="1:16" ht="15" x14ac:dyDescent="0.25">
      <c r="A11" s="87"/>
      <c r="B11" s="88"/>
      <c r="C11" s="91"/>
      <c r="D11" s="88"/>
      <c r="E11" s="88"/>
      <c r="F11" s="88"/>
      <c r="G11" s="88"/>
      <c r="H11" s="88"/>
      <c r="I11" s="88"/>
      <c r="J11" s="88"/>
      <c r="K11" s="88"/>
      <c r="L11" s="88"/>
      <c r="M11" s="88"/>
      <c r="N11" s="88"/>
      <c r="O11" s="88"/>
      <c r="P11" s="90"/>
    </row>
    <row r="12" spans="1:16" ht="15" x14ac:dyDescent="0.25">
      <c r="A12" s="87"/>
      <c r="B12" s="88"/>
      <c r="C12" s="91"/>
      <c r="D12" s="88"/>
      <c r="E12" s="88"/>
      <c r="F12" s="88"/>
      <c r="G12" s="88"/>
      <c r="H12" s="88"/>
      <c r="I12" s="88"/>
      <c r="J12" s="88"/>
      <c r="K12" s="88"/>
      <c r="L12" s="88"/>
      <c r="M12" s="88"/>
      <c r="N12" s="88"/>
      <c r="O12" s="88"/>
      <c r="P12" s="90"/>
    </row>
    <row r="13" spans="1:16" ht="15" x14ac:dyDescent="0.25">
      <c r="A13" s="87"/>
      <c r="B13" s="88"/>
      <c r="C13" s="91"/>
      <c r="D13" s="88"/>
      <c r="E13" s="88"/>
      <c r="F13" s="88"/>
      <c r="G13" s="88"/>
      <c r="H13" s="88"/>
      <c r="I13" s="88"/>
      <c r="J13" s="88"/>
      <c r="K13" s="88"/>
      <c r="L13" s="88"/>
      <c r="M13" s="88"/>
      <c r="N13" s="88"/>
      <c r="O13" s="88"/>
      <c r="P13" s="90"/>
    </row>
    <row r="14" spans="1:16" x14ac:dyDescent="0.35">
      <c r="A14" s="87"/>
      <c r="B14" s="88"/>
      <c r="C14" s="89"/>
      <c r="D14" s="88"/>
      <c r="E14" s="88"/>
      <c r="F14" s="88"/>
      <c r="G14" s="88"/>
      <c r="H14" s="88"/>
      <c r="I14" s="88"/>
      <c r="J14" s="88"/>
      <c r="K14" s="88"/>
      <c r="L14" s="88"/>
      <c r="M14" s="88"/>
      <c r="N14" s="88"/>
      <c r="O14" s="88"/>
      <c r="P14" s="90"/>
    </row>
    <row r="15" spans="1:16" x14ac:dyDescent="0.35">
      <c r="A15" s="87"/>
      <c r="B15" s="88"/>
      <c r="C15" s="89"/>
      <c r="D15" s="88"/>
      <c r="E15" s="88"/>
      <c r="F15" s="88"/>
      <c r="G15" s="88"/>
      <c r="H15" s="88"/>
      <c r="I15" s="88"/>
      <c r="J15" s="88"/>
      <c r="K15" s="88"/>
      <c r="L15" s="88"/>
      <c r="M15" s="88"/>
      <c r="N15" s="88"/>
      <c r="O15" s="88"/>
      <c r="P15" s="90"/>
    </row>
    <row r="16" spans="1:16" ht="24" thickBot="1" x14ac:dyDescent="0.4">
      <c r="A16" s="93"/>
      <c r="B16" s="94"/>
      <c r="C16" s="95"/>
      <c r="D16" s="94"/>
      <c r="E16" s="94"/>
      <c r="F16" s="94"/>
      <c r="G16" s="94"/>
      <c r="H16" s="94"/>
      <c r="I16" s="94"/>
      <c r="J16" s="94"/>
      <c r="K16" s="94"/>
      <c r="L16" s="94"/>
      <c r="M16" s="94"/>
      <c r="N16" s="94"/>
      <c r="O16" s="94"/>
      <c r="P16" s="96"/>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B50FA-80F7-493A-B5E6-2DB20D89D404}">
  <sheetPr codeName="Hoja10">
    <tabColor theme="1" tint="4.9989318521683403E-2"/>
  </sheetPr>
  <dimension ref="B2:Q28"/>
  <sheetViews>
    <sheetView topLeftCell="A13" zoomScale="89" zoomScaleNormal="89" workbookViewId="0">
      <selection activeCell="D8" sqref="D8:E17"/>
    </sheetView>
  </sheetViews>
  <sheetFormatPr baseColWidth="10" defaultRowHeight="21" x14ac:dyDescent="0.35"/>
  <cols>
    <col min="1" max="1" width="2.7109375" customWidth="1"/>
    <col min="2" max="2" width="7.42578125" customWidth="1"/>
    <col min="4" max="4" width="31.85546875" style="99" bestFit="1" customWidth="1"/>
    <col min="5" max="5" width="24.42578125" style="99" bestFit="1" customWidth="1"/>
    <col min="6" max="6" width="21.140625" bestFit="1" customWidth="1"/>
    <col min="7" max="7" width="18.7109375" bestFit="1" customWidth="1"/>
    <col min="8" max="8" width="18.140625" bestFit="1" customWidth="1"/>
    <col min="9" max="11" width="5" bestFit="1" customWidth="1"/>
    <col min="12" max="12" width="12.5703125" bestFit="1" customWidth="1"/>
    <col min="13" max="13" width="18.28515625" bestFit="1" customWidth="1"/>
    <col min="14" max="14" width="12.5703125" bestFit="1" customWidth="1"/>
    <col min="16" max="16" width="7" customWidth="1"/>
    <col min="17" max="17" width="1.85546875" customWidth="1"/>
  </cols>
  <sheetData>
    <row r="2" spans="2:17" x14ac:dyDescent="0.35">
      <c r="B2" s="100"/>
      <c r="C2" s="100"/>
      <c r="D2" s="101"/>
      <c r="E2" s="101"/>
      <c r="F2" s="100"/>
      <c r="G2" s="100"/>
      <c r="H2" s="100"/>
      <c r="I2" s="100"/>
      <c r="J2" s="100"/>
      <c r="K2" s="100"/>
      <c r="L2" s="100"/>
      <c r="M2" s="100"/>
      <c r="N2" s="100"/>
      <c r="O2" s="100"/>
      <c r="P2" s="100"/>
      <c r="Q2" s="100"/>
    </row>
    <row r="3" spans="2:17" x14ac:dyDescent="0.35">
      <c r="B3" s="100"/>
      <c r="C3" s="100"/>
      <c r="D3" s="101"/>
      <c r="E3" s="101"/>
      <c r="F3" s="100"/>
      <c r="G3" s="100"/>
      <c r="H3" s="100"/>
      <c r="I3" s="100"/>
      <c r="J3" s="100"/>
      <c r="K3" s="100"/>
      <c r="L3" s="100"/>
      <c r="M3" s="100"/>
      <c r="N3" s="100"/>
      <c r="O3" s="100"/>
      <c r="P3" s="100"/>
      <c r="Q3" s="100"/>
    </row>
    <row r="4" spans="2:17" x14ac:dyDescent="0.35">
      <c r="B4" s="100"/>
      <c r="C4" s="100"/>
      <c r="D4" s="101"/>
      <c r="E4" s="101"/>
      <c r="F4" s="100"/>
      <c r="G4" s="100"/>
      <c r="H4" s="100"/>
      <c r="I4" s="100"/>
      <c r="J4" s="100"/>
      <c r="K4" s="100"/>
      <c r="L4" s="100"/>
      <c r="M4" s="100"/>
      <c r="N4" s="100"/>
      <c r="O4" s="100"/>
      <c r="P4" s="100"/>
      <c r="Q4" s="100"/>
    </row>
    <row r="5" spans="2:17" x14ac:dyDescent="0.35">
      <c r="B5" s="100"/>
      <c r="C5" s="100"/>
      <c r="D5" s="101"/>
      <c r="E5" s="101"/>
      <c r="F5" s="100"/>
      <c r="G5" s="100"/>
      <c r="H5" s="100"/>
      <c r="I5" s="100"/>
      <c r="J5" s="100"/>
      <c r="K5" s="100"/>
      <c r="L5" s="100"/>
      <c r="M5" s="100"/>
      <c r="N5" s="100"/>
      <c r="O5" s="100"/>
      <c r="P5" s="100"/>
      <c r="Q5" s="100"/>
    </row>
    <row r="6" spans="2:17" x14ac:dyDescent="0.35">
      <c r="B6" s="100"/>
      <c r="C6" s="100"/>
      <c r="D6" s="101" t="s">
        <v>141</v>
      </c>
      <c r="E6" s="117">
        <v>44196</v>
      </c>
      <c r="F6" s="100"/>
      <c r="G6" s="100"/>
      <c r="H6" s="100"/>
      <c r="I6" s="100"/>
      <c r="J6" s="100"/>
      <c r="K6" s="100"/>
      <c r="L6" s="100"/>
      <c r="M6" s="100"/>
      <c r="N6" s="100"/>
      <c r="O6" s="100"/>
      <c r="P6" s="100"/>
      <c r="Q6" s="100"/>
    </row>
    <row r="7" spans="2:17" x14ac:dyDescent="0.35">
      <c r="B7" s="100"/>
      <c r="C7" s="100"/>
      <c r="D7" s="101"/>
      <c r="E7" s="101"/>
      <c r="F7" s="100"/>
      <c r="G7" s="100"/>
      <c r="H7" s="100"/>
      <c r="I7" s="100"/>
      <c r="J7" s="100"/>
      <c r="K7" s="100"/>
      <c r="L7" s="100"/>
      <c r="M7" s="100"/>
      <c r="N7" s="100"/>
      <c r="O7" s="100"/>
      <c r="P7" s="100"/>
      <c r="Q7" s="100"/>
    </row>
    <row r="8" spans="2:17" x14ac:dyDescent="0.35">
      <c r="B8" s="100"/>
      <c r="C8" s="100"/>
      <c r="D8" s="101" t="s">
        <v>117</v>
      </c>
      <c r="E8" s="101" t="s">
        <v>140</v>
      </c>
      <c r="F8" s="100"/>
      <c r="G8" s="100"/>
      <c r="H8" s="100"/>
      <c r="I8" s="100"/>
      <c r="J8" s="100"/>
      <c r="K8" s="100"/>
      <c r="L8" s="100"/>
      <c r="M8" s="100"/>
      <c r="N8" s="100"/>
      <c r="O8" s="100"/>
      <c r="P8" s="100"/>
      <c r="Q8" s="100"/>
    </row>
    <row r="9" spans="2:17" x14ac:dyDescent="0.35">
      <c r="B9" s="100"/>
      <c r="C9" s="100"/>
      <c r="D9" s="102" t="s">
        <v>132</v>
      </c>
      <c r="E9" s="103">
        <v>720</v>
      </c>
      <c r="F9" s="100"/>
      <c r="G9" s="100"/>
      <c r="H9" s="100"/>
      <c r="I9" s="100"/>
      <c r="J9" s="100"/>
      <c r="K9" s="100"/>
      <c r="L9" s="100"/>
      <c r="M9" s="100"/>
      <c r="N9" s="100"/>
      <c r="O9" s="100"/>
      <c r="P9" s="100"/>
      <c r="Q9" s="100"/>
    </row>
    <row r="10" spans="2:17" x14ac:dyDescent="0.35">
      <c r="B10" s="100"/>
      <c r="C10" s="100"/>
      <c r="D10" s="102" t="s">
        <v>9</v>
      </c>
      <c r="E10" s="103">
        <v>800</v>
      </c>
      <c r="F10" s="100"/>
      <c r="G10" s="100"/>
      <c r="H10" s="100"/>
      <c r="I10" s="100"/>
      <c r="J10" s="100"/>
      <c r="K10" s="100"/>
      <c r="L10" s="100"/>
      <c r="M10" s="100"/>
      <c r="N10" s="100"/>
      <c r="O10" s="100"/>
      <c r="P10" s="100"/>
      <c r="Q10" s="100"/>
    </row>
    <row r="11" spans="2:17" x14ac:dyDescent="0.35">
      <c r="B11" s="100"/>
      <c r="C11" s="100"/>
      <c r="D11" s="102" t="s">
        <v>10</v>
      </c>
      <c r="E11" s="103">
        <v>300</v>
      </c>
      <c r="F11" s="100"/>
      <c r="G11" s="100"/>
      <c r="H11" s="100"/>
      <c r="I11" s="100"/>
      <c r="J11" s="100"/>
      <c r="K11" s="100"/>
      <c r="L11" s="100"/>
      <c r="M11" s="100"/>
      <c r="N11" s="100"/>
      <c r="O11" s="100"/>
      <c r="P11" s="100"/>
      <c r="Q11" s="100"/>
    </row>
    <row r="12" spans="2:17" x14ac:dyDescent="0.35">
      <c r="B12" s="100"/>
      <c r="C12" s="100"/>
      <c r="D12" s="102" t="s">
        <v>8</v>
      </c>
      <c r="E12" s="103">
        <v>2150</v>
      </c>
      <c r="F12" s="100"/>
      <c r="G12" s="100"/>
      <c r="H12" s="100"/>
      <c r="I12" s="100"/>
      <c r="J12" s="100"/>
      <c r="K12" s="100"/>
      <c r="L12" s="100"/>
      <c r="M12" s="100"/>
      <c r="N12" s="100"/>
      <c r="O12" s="100"/>
      <c r="P12" s="100"/>
      <c r="Q12" s="100"/>
    </row>
    <row r="13" spans="2:17" x14ac:dyDescent="0.35">
      <c r="B13" s="100"/>
      <c r="C13" s="100"/>
      <c r="D13" s="102" t="s">
        <v>7</v>
      </c>
      <c r="E13" s="103">
        <v>2070</v>
      </c>
      <c r="F13" s="100"/>
      <c r="G13" s="100"/>
      <c r="H13" s="100"/>
      <c r="I13" s="100"/>
      <c r="J13" s="100"/>
      <c r="K13" s="100"/>
      <c r="L13" s="100"/>
      <c r="M13" s="100"/>
      <c r="N13" s="100"/>
      <c r="O13" s="100"/>
      <c r="P13" s="100"/>
      <c r="Q13" s="100"/>
    </row>
    <row r="14" spans="2:17" x14ac:dyDescent="0.35">
      <c r="B14" s="100"/>
      <c r="C14" s="100"/>
      <c r="D14" s="102" t="s">
        <v>138</v>
      </c>
      <c r="E14" s="103">
        <v>1800</v>
      </c>
      <c r="F14" s="100"/>
      <c r="G14" s="100"/>
      <c r="H14" s="100"/>
      <c r="I14" s="100"/>
      <c r="J14" s="100"/>
      <c r="K14" s="100"/>
      <c r="L14" s="100"/>
      <c r="M14" s="100"/>
      <c r="N14" s="100"/>
      <c r="O14" s="100"/>
      <c r="P14" s="100"/>
      <c r="Q14" s="100"/>
    </row>
    <row r="15" spans="2:17" x14ac:dyDescent="0.35">
      <c r="B15" s="100"/>
      <c r="C15" s="100"/>
      <c r="D15" s="102" t="s">
        <v>134</v>
      </c>
      <c r="E15" s="103">
        <v>1800</v>
      </c>
      <c r="F15" s="100"/>
      <c r="G15" s="100"/>
      <c r="H15" s="100"/>
      <c r="I15" s="100"/>
      <c r="J15" s="100"/>
      <c r="K15" s="100"/>
      <c r="L15" s="100"/>
      <c r="M15" s="100"/>
      <c r="N15" s="100"/>
      <c r="O15" s="100"/>
      <c r="P15" s="100"/>
      <c r="Q15" s="100"/>
    </row>
    <row r="16" spans="2:17" x14ac:dyDescent="0.35">
      <c r="B16" s="100"/>
      <c r="C16" s="100"/>
      <c r="D16" s="102" t="s">
        <v>133</v>
      </c>
      <c r="E16" s="103">
        <v>460</v>
      </c>
      <c r="F16" s="100"/>
      <c r="G16" s="100"/>
      <c r="H16" s="100"/>
      <c r="I16" s="100"/>
      <c r="J16" s="100"/>
      <c r="K16" s="100"/>
      <c r="L16" s="100"/>
      <c r="M16" s="100"/>
      <c r="N16" s="100"/>
      <c r="O16" s="100"/>
      <c r="P16" s="100"/>
      <c r="Q16" s="100"/>
    </row>
    <row r="17" spans="2:17" x14ac:dyDescent="0.35">
      <c r="B17" s="100"/>
      <c r="C17" s="100"/>
      <c r="D17" s="102" t="s">
        <v>139</v>
      </c>
      <c r="E17" s="103">
        <v>10100</v>
      </c>
      <c r="F17" s="100"/>
      <c r="G17" s="100"/>
      <c r="H17" s="100"/>
      <c r="I17" s="100"/>
      <c r="J17" s="100"/>
      <c r="K17" s="100"/>
      <c r="L17" s="100"/>
      <c r="M17" s="100"/>
      <c r="N17" s="100"/>
      <c r="O17" s="100"/>
      <c r="P17" s="100"/>
      <c r="Q17" s="100"/>
    </row>
    <row r="18" spans="2:17" ht="15" x14ac:dyDescent="0.25">
      <c r="B18" s="100"/>
      <c r="C18" s="100"/>
      <c r="D18"/>
      <c r="E18"/>
      <c r="F18" s="100"/>
      <c r="G18" s="100"/>
      <c r="H18" s="100"/>
      <c r="I18" s="100"/>
      <c r="J18" s="100"/>
      <c r="K18" s="100"/>
      <c r="L18" s="100"/>
      <c r="M18" s="100"/>
      <c r="N18" s="100"/>
      <c r="O18" s="100"/>
      <c r="P18" s="100"/>
      <c r="Q18" s="100"/>
    </row>
    <row r="19" spans="2:17" x14ac:dyDescent="0.35">
      <c r="B19" s="100"/>
      <c r="C19" s="100"/>
      <c r="D19" s="101"/>
      <c r="E19" s="101"/>
      <c r="F19" s="100"/>
      <c r="G19" s="100"/>
      <c r="H19" s="100"/>
      <c r="I19" s="100"/>
      <c r="J19" s="100"/>
      <c r="K19" s="100"/>
      <c r="L19" s="100"/>
      <c r="M19" s="100"/>
      <c r="N19" s="100"/>
      <c r="O19" s="100"/>
      <c r="P19" s="100"/>
      <c r="Q19" s="100"/>
    </row>
    <row r="20" spans="2:17" x14ac:dyDescent="0.35">
      <c r="B20" s="100"/>
      <c r="C20" s="100"/>
      <c r="D20" s="101"/>
      <c r="E20" s="101"/>
      <c r="F20" s="100"/>
      <c r="G20" s="100"/>
      <c r="H20" s="100"/>
      <c r="I20" s="100"/>
      <c r="J20" s="100"/>
      <c r="K20" s="100"/>
      <c r="L20" s="100"/>
      <c r="M20" s="100"/>
      <c r="N20" s="100"/>
      <c r="O20" s="100"/>
      <c r="P20" s="100"/>
      <c r="Q20" s="100"/>
    </row>
    <row r="21" spans="2:17" x14ac:dyDescent="0.35">
      <c r="B21" s="100"/>
      <c r="C21" s="100"/>
      <c r="D21" s="101"/>
      <c r="E21" s="101"/>
      <c r="F21" s="100"/>
      <c r="G21" s="100"/>
      <c r="H21" s="100"/>
      <c r="I21" s="100"/>
      <c r="J21" s="100"/>
      <c r="K21" s="100"/>
      <c r="L21" s="100"/>
      <c r="M21" s="100"/>
      <c r="N21" s="100"/>
      <c r="O21" s="100"/>
      <c r="P21" s="100"/>
      <c r="Q21" s="100"/>
    </row>
    <row r="22" spans="2:17" x14ac:dyDescent="0.35">
      <c r="F22" s="125" t="s">
        <v>161</v>
      </c>
      <c r="G22" t="s">
        <v>163</v>
      </c>
    </row>
    <row r="23" spans="2:17" x14ac:dyDescent="0.35">
      <c r="F23" s="126" t="s">
        <v>8</v>
      </c>
      <c r="G23" s="127">
        <v>2150</v>
      </c>
    </row>
    <row r="24" spans="2:17" x14ac:dyDescent="0.35">
      <c r="F24" s="128" t="s">
        <v>165</v>
      </c>
      <c r="G24" s="127">
        <v>150</v>
      </c>
    </row>
    <row r="25" spans="2:17" x14ac:dyDescent="0.35">
      <c r="F25" s="128" t="s">
        <v>240</v>
      </c>
      <c r="G25" s="127">
        <v>400</v>
      </c>
    </row>
    <row r="26" spans="2:17" x14ac:dyDescent="0.35">
      <c r="F26" s="128" t="s">
        <v>241</v>
      </c>
      <c r="G26" s="127">
        <v>400</v>
      </c>
    </row>
    <row r="27" spans="2:17" x14ac:dyDescent="0.35">
      <c r="F27" s="128" t="s">
        <v>162</v>
      </c>
      <c r="G27" s="127">
        <v>1200</v>
      </c>
    </row>
    <row r="28" spans="2:17" x14ac:dyDescent="0.35">
      <c r="F28" s="126" t="s">
        <v>139</v>
      </c>
      <c r="G28" s="127">
        <v>2150</v>
      </c>
    </row>
  </sheetData>
  <pageMargins left="0.7" right="0.7" top="0.75" bottom="0.75" header="0.3" footer="0.3"/>
  <pageSetup scale="70" orientation="landscape" r:id="rId3"/>
  <drawing r:id="rId4"/>
  <extLst>
    <ext xmlns:x14="http://schemas.microsoft.com/office/spreadsheetml/2009/9/main" uri="{A8765BA9-456A-4dab-B4F3-ACF838C121DE}">
      <x14:slicerList>
        <x14:slicer r:id="rId5"/>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1A076-84C8-402A-96A7-3B81FB783B08}">
  <sheetPr codeName="Hoja14">
    <tabColor theme="8" tint="0.39997558519241921"/>
  </sheetPr>
  <dimension ref="A2:ET16"/>
  <sheetViews>
    <sheetView showGridLines="0" zoomScale="115" zoomScaleNormal="115" workbookViewId="0">
      <pane ySplit="6" topLeftCell="A7" activePane="bottomLeft" state="frozen"/>
      <selection pane="bottomLeft" activeCell="BD8" sqref="BD8"/>
    </sheetView>
  </sheetViews>
  <sheetFormatPr baseColWidth="10" defaultRowHeight="15" x14ac:dyDescent="0.25"/>
  <cols>
    <col min="2" max="2" width="19" customWidth="1"/>
    <col min="3" max="3" width="27.85546875" customWidth="1"/>
    <col min="4" max="4" width="14" style="3" customWidth="1"/>
    <col min="5" max="5" width="23.140625" bestFit="1" customWidth="1"/>
    <col min="6" max="7" width="23.140625" customWidth="1"/>
    <col min="8" max="8" width="13.85546875" customWidth="1"/>
    <col min="9" max="9" width="15.28515625" customWidth="1"/>
    <col min="10" max="10" width="21.7109375" bestFit="1" customWidth="1"/>
    <col min="23" max="23" width="17.5703125" customWidth="1"/>
    <col min="24" max="24" width="19.140625" customWidth="1"/>
    <col min="25" max="25" width="14.28515625" customWidth="1"/>
    <col min="26" max="27" width="32.140625" customWidth="1"/>
    <col min="28" max="28" width="16.42578125" customWidth="1"/>
    <col min="43" max="43" width="12.5703125" bestFit="1" customWidth="1"/>
    <col min="44" max="44" width="14.7109375" customWidth="1"/>
    <col min="45" max="45" width="14.85546875" customWidth="1"/>
    <col min="46" max="46" width="32.7109375" customWidth="1"/>
    <col min="47" max="47" width="14.85546875" customWidth="1"/>
    <col min="49" max="49" width="15.42578125" bestFit="1" customWidth="1"/>
    <col min="50" max="50" width="16.28515625" customWidth="1"/>
    <col min="51" max="51" width="13.5703125" style="3" customWidth="1"/>
    <col min="52" max="53" width="29" customWidth="1"/>
    <col min="54" max="54" width="20.140625" customWidth="1"/>
  </cols>
  <sheetData>
    <row r="2" spans="1:150" x14ac:dyDescent="0.25">
      <c r="A2" s="172"/>
      <c r="B2" s="172"/>
      <c r="C2" s="172"/>
      <c r="D2" s="207"/>
      <c r="E2" s="172"/>
      <c r="F2" s="172"/>
      <c r="G2" s="172"/>
      <c r="H2" s="172"/>
      <c r="I2" s="172"/>
      <c r="J2" s="172"/>
      <c r="K2" s="172"/>
      <c r="V2" s="181"/>
      <c r="W2" s="181"/>
      <c r="X2" s="181"/>
      <c r="Y2" s="181"/>
      <c r="Z2" s="181"/>
      <c r="AA2" s="181"/>
      <c r="AB2" s="181"/>
      <c r="AC2" s="181"/>
      <c r="AV2" s="193"/>
      <c r="AW2" s="193"/>
      <c r="AX2" s="193"/>
      <c r="AY2" s="195"/>
      <c r="AZ2" s="193"/>
      <c r="BA2" s="193"/>
      <c r="BB2" s="193"/>
      <c r="BC2" s="193"/>
    </row>
    <row r="3" spans="1:150" x14ac:dyDescent="0.25">
      <c r="A3" s="172"/>
      <c r="B3" s="172"/>
      <c r="C3" s="172"/>
      <c r="D3" s="207"/>
      <c r="E3" s="172"/>
      <c r="F3" s="172"/>
      <c r="G3" s="172"/>
      <c r="H3" s="172"/>
      <c r="I3" s="172"/>
      <c r="J3" s="172"/>
      <c r="K3" s="172"/>
      <c r="V3" s="181"/>
      <c r="W3" s="181"/>
      <c r="X3" s="181"/>
      <c r="Y3" s="181"/>
      <c r="Z3" s="181"/>
      <c r="AA3" s="181"/>
      <c r="AB3" s="181"/>
      <c r="AC3" s="181"/>
      <c r="AV3" s="193"/>
      <c r="AW3" s="193"/>
      <c r="AX3" s="193"/>
      <c r="AY3" s="195"/>
      <c r="AZ3" s="193"/>
      <c r="BA3" s="193"/>
      <c r="BB3" s="193"/>
      <c r="BC3" s="193"/>
    </row>
    <row r="4" spans="1:150" ht="24" thickBot="1" x14ac:dyDescent="0.4">
      <c r="A4" s="172"/>
      <c r="B4" s="173" t="s">
        <v>218</v>
      </c>
      <c r="C4" s="174"/>
      <c r="D4" s="208"/>
      <c r="E4" s="175"/>
      <c r="F4" s="175"/>
      <c r="G4" s="175"/>
      <c r="H4" s="175"/>
      <c r="I4" s="175"/>
      <c r="J4" s="172"/>
      <c r="K4" s="172"/>
      <c r="V4" s="181"/>
      <c r="W4" s="304"/>
      <c r="X4" s="305"/>
      <c r="Y4" s="305"/>
      <c r="Z4" s="182"/>
      <c r="AA4" s="182"/>
      <c r="AB4" s="182"/>
      <c r="AC4" s="181"/>
      <c r="AV4" s="193"/>
      <c r="AW4" s="306"/>
      <c r="AX4" s="306"/>
      <c r="AY4" s="306"/>
      <c r="AZ4" s="194"/>
      <c r="BA4" s="194"/>
      <c r="BB4" s="194"/>
      <c r="BC4" s="193"/>
    </row>
    <row r="5" spans="1:150" x14ac:dyDescent="0.25">
      <c r="A5" s="172"/>
      <c r="B5" s="172"/>
      <c r="C5" s="172"/>
      <c r="D5" s="207"/>
      <c r="E5" s="172"/>
      <c r="F5" s="172"/>
      <c r="G5" s="172"/>
      <c r="H5" s="172"/>
      <c r="I5" s="172"/>
      <c r="J5" s="172"/>
      <c r="K5" s="172"/>
      <c r="V5" s="181"/>
      <c r="W5" s="181"/>
      <c r="X5" s="181"/>
      <c r="Y5" s="181"/>
      <c r="Z5" s="181"/>
      <c r="AA5" s="181"/>
      <c r="AB5" s="181"/>
      <c r="AC5" s="181"/>
      <c r="AV5" s="193"/>
      <c r="AW5" s="193"/>
      <c r="AX5" s="193"/>
      <c r="AY5" s="195"/>
      <c r="AZ5" s="193"/>
      <c r="BA5" s="193"/>
      <c r="BB5" s="193"/>
      <c r="BC5" s="193"/>
    </row>
    <row r="6" spans="1:150" ht="21" x14ac:dyDescent="0.3">
      <c r="A6" s="172"/>
      <c r="B6" s="190" t="s">
        <v>11</v>
      </c>
      <c r="C6" s="191" t="s">
        <v>5</v>
      </c>
      <c r="D6" s="191" t="s">
        <v>77</v>
      </c>
      <c r="E6" s="191" t="s">
        <v>227</v>
      </c>
      <c r="F6" s="191" t="s">
        <v>230</v>
      </c>
      <c r="G6" s="191" t="s">
        <v>228</v>
      </c>
      <c r="H6" s="191" t="s">
        <v>208</v>
      </c>
      <c r="I6" s="192" t="s">
        <v>207</v>
      </c>
      <c r="J6" s="191" t="s">
        <v>221</v>
      </c>
      <c r="K6" s="172"/>
      <c r="V6" s="181"/>
      <c r="W6" s="189"/>
      <c r="X6" s="189"/>
      <c r="Y6" s="189"/>
      <c r="Z6" s="189"/>
      <c r="AA6" s="189"/>
      <c r="AB6" s="189"/>
      <c r="AC6" s="181"/>
      <c r="AV6" s="193"/>
      <c r="AW6" s="197"/>
      <c r="AX6" s="197"/>
      <c r="AY6" s="199"/>
      <c r="AZ6" s="197"/>
      <c r="BA6" s="197"/>
      <c r="BB6" s="197"/>
      <c r="BC6" s="193"/>
    </row>
    <row r="7" spans="1:150" ht="18.75" x14ac:dyDescent="0.3">
      <c r="A7" s="172"/>
      <c r="B7" s="213" t="s">
        <v>105</v>
      </c>
      <c r="C7" s="217" t="s">
        <v>7</v>
      </c>
      <c r="D7" s="209" t="s">
        <v>225</v>
      </c>
      <c r="E7" s="205">
        <v>120</v>
      </c>
      <c r="F7" s="205" t="str">
        <f t="shared" ref="F7:F14" si="0">IF(G7&gt;120,"OK!",(IF(G7=0,"SIN EXISTENCIA!","STOCK MINIMO")))</f>
        <v>STOCK MINIMO</v>
      </c>
      <c r="G7" s="205">
        <f>SUMIFS(Tabla6[Cantidad],Tabla6[Codigo],TblInventario[[#This Row],[Codigo]])</f>
        <v>30</v>
      </c>
      <c r="H7" s="176">
        <v>2500</v>
      </c>
      <c r="I7" s="177">
        <f>+TblInventario[[#This Row],[Existencia]]*TblInventario[[#This Row],[Precio]]</f>
        <v>75000</v>
      </c>
      <c r="J7" s="202"/>
      <c r="K7" s="172"/>
      <c r="V7" s="181"/>
      <c r="W7" s="183"/>
      <c r="X7" s="184"/>
      <c r="Y7" s="183"/>
      <c r="Z7" s="185"/>
      <c r="AA7" s="185"/>
      <c r="AB7" s="183"/>
      <c r="AC7" s="181"/>
      <c r="AV7" s="193"/>
      <c r="AW7" s="193"/>
      <c r="AX7" s="198"/>
      <c r="AY7" s="195"/>
      <c r="AZ7" s="185"/>
      <c r="BA7" s="185"/>
      <c r="BB7" s="193"/>
      <c r="BC7" s="193"/>
    </row>
    <row r="8" spans="1:150" ht="18.75" hidden="1" x14ac:dyDescent="0.3">
      <c r="A8" s="172"/>
      <c r="B8" s="214" t="s">
        <v>106</v>
      </c>
      <c r="C8" s="217" t="s">
        <v>8</v>
      </c>
      <c r="D8" s="209" t="s">
        <v>226</v>
      </c>
      <c r="E8" s="205">
        <v>240</v>
      </c>
      <c r="F8" s="205" t="str">
        <f t="shared" si="0"/>
        <v>OK!</v>
      </c>
      <c r="G8" s="205">
        <f>SUMIFS(Tabla6[Cantidad],Tabla6[Codigo],TblInventario[[#This Row],[Codigo]])</f>
        <v>170</v>
      </c>
      <c r="H8" s="176">
        <v>2200</v>
      </c>
      <c r="I8" s="177">
        <f>+TblInventario[[#This Row],[Existencia]]*TblInventario[[#This Row],[Precio]]</f>
        <v>374000</v>
      </c>
      <c r="J8" s="201"/>
      <c r="K8" s="172"/>
      <c r="V8" s="181"/>
      <c r="W8" s="185"/>
      <c r="X8" s="186"/>
      <c r="Y8" s="185"/>
      <c r="Z8" s="185"/>
      <c r="AA8" s="185"/>
      <c r="AB8" s="185"/>
      <c r="AC8" s="181"/>
      <c r="AV8" s="193"/>
      <c r="AW8" s="193"/>
      <c r="AX8" s="198"/>
      <c r="AY8" s="195"/>
      <c r="AZ8" s="183"/>
      <c r="BA8" s="185"/>
      <c r="BB8" s="193"/>
      <c r="BC8" s="193"/>
    </row>
    <row r="9" spans="1:150" ht="18.75" hidden="1" x14ac:dyDescent="0.3">
      <c r="A9" s="172"/>
      <c r="B9" s="213" t="s">
        <v>107</v>
      </c>
      <c r="C9" s="217" t="s">
        <v>10</v>
      </c>
      <c r="D9" s="209" t="s">
        <v>225</v>
      </c>
      <c r="E9" s="205">
        <v>240</v>
      </c>
      <c r="F9" s="205" t="str">
        <f t="shared" si="0"/>
        <v>SIN EXISTENCIA!</v>
      </c>
      <c r="G9" s="205">
        <f>SUMIFS(Tabla6[Cantidad],Tabla6[Codigo],TblInventario[[#This Row],[Codigo]])</f>
        <v>0</v>
      </c>
      <c r="H9" s="176">
        <v>4000</v>
      </c>
      <c r="I9" s="177">
        <f>+TblInventario[[#This Row],[Existencia]]*TblInventario[[#This Row],[Precio]]</f>
        <v>0</v>
      </c>
      <c r="J9" s="201"/>
      <c r="K9" s="172"/>
      <c r="V9" s="181"/>
      <c r="W9" s="185"/>
      <c r="X9" s="186"/>
      <c r="Y9" s="185"/>
      <c r="Z9" s="185"/>
      <c r="AA9" s="185"/>
      <c r="AB9" s="185"/>
      <c r="AC9" s="181"/>
      <c r="AV9" s="193"/>
      <c r="AW9" s="193"/>
      <c r="AX9" s="198"/>
      <c r="AY9" s="195"/>
      <c r="AZ9" s="183"/>
      <c r="BA9" s="185"/>
      <c r="BB9" s="193"/>
      <c r="BC9" s="193"/>
    </row>
    <row r="10" spans="1:150" ht="18.75" x14ac:dyDescent="0.3">
      <c r="A10" s="172"/>
      <c r="B10" s="213" t="s">
        <v>135</v>
      </c>
      <c r="C10" s="217" t="s">
        <v>133</v>
      </c>
      <c r="D10" s="209" t="s">
        <v>225</v>
      </c>
      <c r="E10" s="205">
        <v>120</v>
      </c>
      <c r="F10" s="205" t="str">
        <f t="shared" si="0"/>
        <v>OK!</v>
      </c>
      <c r="G10" s="205">
        <f>SUMIFS(Tabla6[Cantidad],Tabla6[Codigo],TblInventario[[#This Row],[Codigo]])</f>
        <v>140</v>
      </c>
      <c r="H10" s="176">
        <v>1800</v>
      </c>
      <c r="I10" s="177">
        <f>+TblInventario[[#This Row],[Existencia]]*TblInventario[[#This Row],[Precio]]</f>
        <v>252000</v>
      </c>
      <c r="J10" s="201"/>
      <c r="K10" s="172"/>
      <c r="V10" s="181"/>
      <c r="W10" s="183"/>
      <c r="X10" s="187"/>
      <c r="Y10" s="183"/>
      <c r="Z10" s="183"/>
      <c r="AA10" s="185"/>
      <c r="AB10" s="183"/>
      <c r="AC10" s="181"/>
      <c r="AV10" s="193"/>
      <c r="AW10" s="193"/>
      <c r="AX10" s="198"/>
      <c r="AY10" s="195"/>
      <c r="AZ10" s="183"/>
      <c r="BA10" s="185"/>
      <c r="BB10" s="193"/>
      <c r="BC10" s="193"/>
    </row>
    <row r="11" spans="1:150" ht="18.75" hidden="1" x14ac:dyDescent="0.3">
      <c r="A11" s="172"/>
      <c r="B11" s="213" t="s">
        <v>108</v>
      </c>
      <c r="C11" s="217" t="s">
        <v>9</v>
      </c>
      <c r="D11" s="209" t="s">
        <v>225</v>
      </c>
      <c r="E11" s="205">
        <v>120</v>
      </c>
      <c r="F11" s="205" t="str">
        <f t="shared" si="0"/>
        <v>OK!</v>
      </c>
      <c r="G11" s="205">
        <f>SUMIFS(Tabla6[Cantidad],Tabla6[Codigo],TblInventario[[#This Row],[Codigo]])</f>
        <v>610</v>
      </c>
      <c r="H11" s="176">
        <v>1500</v>
      </c>
      <c r="I11" s="177">
        <f>+TblInventario[[#This Row],[Existencia]]*TblInventario[[#This Row],[Precio]]</f>
        <v>915000</v>
      </c>
      <c r="J11" s="201"/>
      <c r="K11" s="172"/>
      <c r="V11" s="181"/>
      <c r="W11" s="183"/>
      <c r="X11" s="187"/>
      <c r="Y11" s="183"/>
      <c r="Z11" s="183"/>
      <c r="AA11" s="185"/>
      <c r="AB11" s="183"/>
      <c r="AC11" s="181"/>
      <c r="AV11" s="193"/>
      <c r="AW11" s="193"/>
      <c r="AX11" s="193"/>
      <c r="AY11" s="195"/>
      <c r="AZ11" s="193"/>
      <c r="BA11" s="193"/>
      <c r="BB11" s="193"/>
      <c r="BC11" s="193"/>
    </row>
    <row r="12" spans="1:150" ht="18.75" hidden="1" x14ac:dyDescent="0.3">
      <c r="A12" s="172"/>
      <c r="B12" s="213" t="s">
        <v>109</v>
      </c>
      <c r="C12" s="217" t="s">
        <v>134</v>
      </c>
      <c r="D12" s="209" t="s">
        <v>225</v>
      </c>
      <c r="E12" s="205">
        <v>120</v>
      </c>
      <c r="F12" s="205" t="str">
        <f t="shared" si="0"/>
        <v>OK!</v>
      </c>
      <c r="G12" s="205">
        <f>SUMIFS(Tabla6[Cantidad],Tabla6[Codigo],TblInventario[[#This Row],[Codigo]])</f>
        <v>480</v>
      </c>
      <c r="H12" s="176">
        <v>1900</v>
      </c>
      <c r="I12" s="177">
        <f>+TblInventario[[#This Row],[Existencia]]*TblInventario[[#This Row],[Precio]]</f>
        <v>912000</v>
      </c>
      <c r="J12" s="201"/>
      <c r="K12" s="172"/>
      <c r="V12" s="181"/>
      <c r="W12" s="183"/>
      <c r="X12" s="187"/>
      <c r="Y12" s="183"/>
      <c r="Z12" s="183"/>
      <c r="AA12" s="185"/>
      <c r="AB12" s="183"/>
      <c r="AC12" s="181"/>
      <c r="AP12" s="171"/>
      <c r="AV12" s="193"/>
      <c r="AW12" s="193"/>
      <c r="AX12" s="193"/>
      <c r="AY12" s="195"/>
      <c r="AZ12" s="193"/>
      <c r="BA12" s="193"/>
      <c r="BB12" s="193"/>
      <c r="BC12" s="193"/>
    </row>
    <row r="13" spans="1:150" ht="18.75" hidden="1" x14ac:dyDescent="0.3">
      <c r="A13" s="172"/>
      <c r="B13" s="213" t="s">
        <v>110</v>
      </c>
      <c r="C13" s="217" t="s">
        <v>132</v>
      </c>
      <c r="D13" s="209" t="s">
        <v>225</v>
      </c>
      <c r="E13" s="205">
        <v>240</v>
      </c>
      <c r="F13" s="205" t="str">
        <f t="shared" si="0"/>
        <v>OK!</v>
      </c>
      <c r="G13" s="205">
        <f>SUMIFS(Tabla6[Cantidad],Tabla6[Codigo],TblInventario[[#This Row],[Codigo]])</f>
        <v>170</v>
      </c>
      <c r="H13" s="176">
        <v>1400</v>
      </c>
      <c r="I13" s="177">
        <f>+TblInventario[[#This Row],[Existencia]]*TblInventario[[#This Row],[Precio]]</f>
        <v>238000</v>
      </c>
      <c r="J13" s="201"/>
      <c r="K13" s="172"/>
      <c r="V13" s="181"/>
      <c r="W13" s="183"/>
      <c r="X13" s="187"/>
      <c r="Y13" s="183"/>
      <c r="Z13" s="183"/>
      <c r="AA13" s="185"/>
      <c r="AB13" s="183"/>
      <c r="AC13" s="181"/>
      <c r="AP13" s="171"/>
      <c r="AV13" s="193"/>
      <c r="AW13" s="193"/>
      <c r="AX13" s="193"/>
      <c r="AY13" s="195"/>
      <c r="AZ13" s="193"/>
      <c r="BA13" s="193"/>
      <c r="BB13" s="193"/>
      <c r="BC13" s="193"/>
    </row>
    <row r="14" spans="1:150" ht="18.75" hidden="1" x14ac:dyDescent="0.3">
      <c r="A14" s="172"/>
      <c r="B14" s="213" t="s">
        <v>111</v>
      </c>
      <c r="C14" s="217" t="s">
        <v>138</v>
      </c>
      <c r="D14" s="209" t="s">
        <v>225</v>
      </c>
      <c r="E14" s="205">
        <v>120</v>
      </c>
      <c r="F14" s="205" t="str">
        <f t="shared" si="0"/>
        <v>SIN EXISTENCIA!</v>
      </c>
      <c r="G14" s="206">
        <f>SUMIFS(Tabla6[Cantidad],Tabla6[Codigo],TblInventario[[#This Row],[Codigo]])</f>
        <v>0</v>
      </c>
      <c r="H14" s="178">
        <v>1800</v>
      </c>
      <c r="I14" s="179">
        <f>+TblInventario[[#This Row],[Existencia]]*TblInventario[[#This Row],[Precio]]</f>
        <v>0</v>
      </c>
      <c r="J14" s="203">
        <f>SUM(TblInventario[Importe])</f>
        <v>2766000</v>
      </c>
      <c r="K14" s="172"/>
      <c r="V14" s="181"/>
      <c r="W14" s="183"/>
      <c r="X14" s="187"/>
      <c r="Y14" s="183"/>
      <c r="Z14" s="183"/>
      <c r="AA14" s="185"/>
      <c r="AB14" s="183"/>
      <c r="AC14" s="181"/>
      <c r="AP14" s="171"/>
      <c r="AV14" s="193"/>
      <c r="AW14" s="193"/>
      <c r="AX14" s="193"/>
      <c r="AY14" s="195"/>
      <c r="AZ14" s="193"/>
      <c r="BA14" s="193"/>
      <c r="BB14" s="193"/>
      <c r="BC14" s="193"/>
    </row>
    <row r="15" spans="1:150" x14ac:dyDescent="0.25">
      <c r="A15" s="172"/>
      <c r="B15" s="172"/>
      <c r="C15" s="172"/>
      <c r="D15" s="207"/>
      <c r="E15" s="172"/>
      <c r="F15" s="172"/>
      <c r="G15" s="172"/>
      <c r="H15" s="172"/>
      <c r="I15" s="172"/>
      <c r="J15" s="172"/>
      <c r="K15" s="172"/>
      <c r="L15" s="170"/>
      <c r="M15" s="170"/>
      <c r="N15" s="170"/>
      <c r="O15" s="170"/>
      <c r="P15" s="170"/>
      <c r="Q15" s="170"/>
      <c r="R15" s="170"/>
      <c r="S15" s="170"/>
      <c r="T15" s="170"/>
      <c r="U15" s="170"/>
      <c r="V15" s="181"/>
      <c r="W15" s="181"/>
      <c r="X15" s="181"/>
      <c r="Y15" s="181"/>
      <c r="Z15" s="181"/>
      <c r="AA15" s="181"/>
      <c r="AB15" s="181"/>
      <c r="AC15" s="181"/>
      <c r="AD15" s="170"/>
      <c r="AE15" s="170"/>
      <c r="AF15" s="170"/>
      <c r="AG15" s="170"/>
      <c r="AH15" s="170"/>
      <c r="AI15" s="170"/>
      <c r="AJ15" s="170"/>
      <c r="AK15" s="170"/>
      <c r="AL15" s="170"/>
      <c r="AM15" s="170"/>
      <c r="AN15" s="170"/>
      <c r="AO15" s="170"/>
      <c r="AP15" s="170"/>
      <c r="AQ15" s="170"/>
      <c r="AR15" s="170"/>
      <c r="AS15" s="170"/>
      <c r="AT15" s="170"/>
      <c r="AU15" s="170"/>
      <c r="AV15" s="193"/>
      <c r="AW15" s="193"/>
      <c r="AX15" s="193"/>
      <c r="AY15" s="195"/>
      <c r="AZ15" s="193"/>
      <c r="BA15" s="193"/>
      <c r="BB15" s="193"/>
      <c r="BC15" s="193"/>
      <c r="BD15" s="170"/>
      <c r="BE15" s="170"/>
      <c r="BF15" s="170"/>
      <c r="BG15" s="170"/>
      <c r="BH15" s="170"/>
      <c r="BI15" s="170"/>
      <c r="BJ15" s="170"/>
      <c r="BK15" s="170"/>
      <c r="BL15" s="170"/>
      <c r="BM15" s="170"/>
      <c r="BN15" s="170"/>
      <c r="BO15" s="170"/>
      <c r="BP15" s="170"/>
      <c r="BQ15" s="170"/>
      <c r="BR15" s="170"/>
      <c r="BS15" s="170"/>
      <c r="BT15" s="170"/>
      <c r="BU15" s="170"/>
      <c r="BV15" s="170"/>
      <c r="BW15" s="170"/>
      <c r="BX15" s="170"/>
      <c r="BY15" s="170"/>
      <c r="BZ15" s="170"/>
      <c r="CA15" s="170"/>
      <c r="CB15" s="170"/>
      <c r="CC15" s="170"/>
      <c r="CD15" s="170"/>
      <c r="CE15" s="170"/>
      <c r="CF15" s="170"/>
      <c r="CG15" s="170"/>
      <c r="CH15" s="170"/>
      <c r="CI15" s="170"/>
      <c r="CJ15" s="170"/>
      <c r="CK15" s="170"/>
      <c r="CL15" s="170"/>
      <c r="CM15" s="170"/>
      <c r="CN15" s="170"/>
      <c r="CO15" s="170"/>
      <c r="CP15" s="170"/>
      <c r="CQ15" s="170"/>
      <c r="CR15" s="170"/>
      <c r="CS15" s="170"/>
      <c r="CT15" s="170"/>
      <c r="CU15" s="170"/>
      <c r="CV15" s="170"/>
      <c r="CW15" s="170"/>
      <c r="CX15" s="170"/>
      <c r="CY15" s="170"/>
      <c r="CZ15" s="170"/>
      <c r="DA15" s="170"/>
      <c r="DB15" s="170"/>
      <c r="DC15" s="170"/>
      <c r="DD15" s="170"/>
      <c r="DE15" s="170"/>
      <c r="DF15" s="170"/>
      <c r="DG15" s="170"/>
      <c r="DH15" s="170"/>
      <c r="DI15" s="170"/>
      <c r="DJ15" s="170"/>
      <c r="DK15" s="170"/>
      <c r="DL15" s="170"/>
      <c r="DM15" s="170"/>
      <c r="DN15" s="170"/>
      <c r="DO15" s="170"/>
      <c r="DP15" s="170"/>
      <c r="DQ15" s="170"/>
      <c r="DR15" s="170"/>
      <c r="DS15" s="170"/>
      <c r="DT15" s="170"/>
      <c r="DU15" s="170"/>
      <c r="DV15" s="170"/>
      <c r="DW15" s="170"/>
      <c r="DX15" s="170"/>
      <c r="DY15" s="170"/>
      <c r="DZ15" s="170"/>
      <c r="EA15" s="170"/>
      <c r="EB15" s="170"/>
      <c r="EC15" s="170"/>
      <c r="ED15" s="170"/>
      <c r="EE15" s="170"/>
      <c r="EF15" s="170"/>
      <c r="EG15" s="170"/>
      <c r="EH15" s="170"/>
      <c r="EI15" s="170"/>
      <c r="EJ15" s="170"/>
      <c r="EK15" s="170"/>
      <c r="EL15" s="170"/>
      <c r="EM15" s="170"/>
      <c r="EN15" s="170"/>
      <c r="EO15" s="170"/>
      <c r="EP15" s="170"/>
      <c r="EQ15" s="170"/>
      <c r="ER15" s="170"/>
      <c r="ES15" s="170"/>
      <c r="ET15" s="170"/>
    </row>
    <row r="16" spans="1:150" s="180" customFormat="1" ht="84.75" customHeight="1" x14ac:dyDescent="0.25">
      <c r="D16" s="210"/>
      <c r="L16" s="170"/>
      <c r="M16" s="170"/>
      <c r="N16" s="170"/>
      <c r="O16" s="170"/>
      <c r="P16" s="170"/>
      <c r="Q16" s="170"/>
      <c r="R16" s="170"/>
      <c r="S16" s="170"/>
      <c r="T16" s="170"/>
      <c r="U16" s="170"/>
      <c r="V16" s="188"/>
      <c r="W16" s="188"/>
      <c r="X16" s="188"/>
      <c r="Y16" s="188"/>
      <c r="Z16" s="188"/>
      <c r="AA16" s="188"/>
      <c r="AB16" s="188"/>
      <c r="AC16" s="188"/>
      <c r="AD16" s="170"/>
      <c r="AE16" s="170"/>
      <c r="AF16" s="170"/>
      <c r="AG16" s="170"/>
      <c r="AH16" s="170"/>
      <c r="AI16" s="170"/>
      <c r="AJ16" s="170"/>
      <c r="AK16" s="170"/>
      <c r="AL16" s="170"/>
      <c r="AM16" s="170"/>
      <c r="AN16" s="170"/>
      <c r="AO16" s="170"/>
      <c r="AP16" s="170"/>
      <c r="AQ16" s="170"/>
      <c r="AR16" s="170"/>
      <c r="AS16" s="170"/>
      <c r="AT16" s="170"/>
      <c r="AU16" s="170"/>
      <c r="AV16" s="196"/>
      <c r="AW16" s="196"/>
      <c r="AX16" s="196"/>
      <c r="AY16" s="200"/>
      <c r="AZ16" s="196"/>
      <c r="BA16" s="196"/>
      <c r="BB16" s="196"/>
      <c r="BC16" s="196"/>
      <c r="BD16" s="170"/>
      <c r="BE16" s="170"/>
      <c r="BF16" s="170"/>
      <c r="BG16" s="170"/>
      <c r="BH16" s="170"/>
      <c r="BI16" s="170"/>
      <c r="BJ16" s="170"/>
      <c r="BK16" s="170"/>
      <c r="BL16" s="170"/>
      <c r="BM16" s="170"/>
      <c r="BN16" s="170"/>
      <c r="BO16" s="170"/>
      <c r="BP16" s="170"/>
      <c r="BQ16" s="170"/>
      <c r="BR16" s="170"/>
      <c r="BS16" s="170"/>
      <c r="BT16" s="170"/>
      <c r="BU16" s="170"/>
      <c r="BV16" s="170"/>
      <c r="BW16" s="170"/>
      <c r="BX16" s="170"/>
      <c r="BY16" s="170"/>
      <c r="BZ16" s="170"/>
      <c r="CA16" s="170"/>
      <c r="CB16" s="170"/>
      <c r="CC16" s="170"/>
      <c r="CD16" s="170"/>
      <c r="CE16" s="170"/>
      <c r="CF16" s="170"/>
      <c r="CG16" s="170"/>
      <c r="CH16" s="170"/>
      <c r="CI16" s="170"/>
      <c r="CJ16" s="170"/>
      <c r="CK16" s="170"/>
      <c r="CL16" s="170"/>
      <c r="CM16" s="170"/>
      <c r="CN16" s="170"/>
      <c r="CO16" s="170"/>
      <c r="CP16" s="170"/>
      <c r="CQ16" s="170"/>
      <c r="CR16" s="170"/>
      <c r="CS16" s="170"/>
      <c r="CT16" s="170"/>
      <c r="CU16" s="170"/>
      <c r="CV16" s="170"/>
      <c r="CW16" s="170"/>
      <c r="CX16" s="170"/>
      <c r="CY16" s="170"/>
      <c r="CZ16" s="170"/>
      <c r="DA16" s="170"/>
      <c r="DB16" s="170"/>
      <c r="DC16" s="170"/>
      <c r="DD16" s="170"/>
      <c r="DE16" s="170"/>
      <c r="DF16" s="170"/>
      <c r="DG16" s="170"/>
      <c r="DH16" s="170"/>
      <c r="DI16" s="170"/>
      <c r="DJ16" s="170"/>
      <c r="DK16" s="170"/>
      <c r="DL16" s="170"/>
      <c r="DM16" s="170"/>
      <c r="DN16" s="170"/>
      <c r="DO16" s="170"/>
      <c r="DP16" s="170"/>
      <c r="DQ16" s="170"/>
      <c r="DR16" s="170"/>
      <c r="DS16" s="170"/>
      <c r="DT16" s="170"/>
      <c r="DU16" s="170"/>
      <c r="DV16" s="170"/>
      <c r="DW16" s="170"/>
      <c r="DX16" s="170"/>
      <c r="DY16" s="170"/>
      <c r="DZ16" s="170"/>
      <c r="EA16" s="170"/>
      <c r="EB16" s="170"/>
      <c r="EC16" s="170"/>
      <c r="ED16" s="170"/>
      <c r="EE16" s="170"/>
      <c r="EF16" s="170"/>
      <c r="EG16" s="170"/>
      <c r="EH16" s="170"/>
      <c r="EI16" s="170"/>
      <c r="EJ16" s="170"/>
      <c r="EK16" s="170"/>
      <c r="EL16" s="170"/>
      <c r="EM16" s="170"/>
      <c r="EN16" s="170"/>
      <c r="EO16" s="170"/>
      <c r="EP16" s="170"/>
      <c r="EQ16" s="170"/>
      <c r="ER16" s="170"/>
      <c r="ES16" s="170"/>
      <c r="ET16" s="170"/>
    </row>
  </sheetData>
  <mergeCells count="2">
    <mergeCell ref="W4:Y4"/>
    <mergeCell ref="AW4:AY4"/>
  </mergeCells>
  <phoneticPr fontId="12" type="noConversion"/>
  <conditionalFormatting sqref="E4:F4">
    <cfRule type="iconSet" priority="14">
      <iconSet iconSet="3Symbols2">
        <cfvo type="percent" val="0"/>
        <cfvo type="percent" val="33"/>
        <cfvo type="percent" val="67"/>
      </iconSet>
    </cfRule>
  </conditionalFormatting>
  <conditionalFormatting sqref="B7:I14">
    <cfRule type="expression" dxfId="83" priority="17">
      <formula>$E7=0</formula>
    </cfRule>
  </conditionalFormatting>
  <conditionalFormatting sqref="F7:F14">
    <cfRule type="cellIs" dxfId="82" priority="1" operator="greaterThan">
      <formula>120</formula>
    </cfRule>
    <cfRule type="cellIs" dxfId="81" priority="2" operator="equal">
      <formula>185</formula>
    </cfRule>
    <cfRule type="cellIs" dxfId="80" priority="3" operator="equal">
      <formula>0</formula>
    </cfRule>
    <cfRule type="cellIs" dxfId="79" priority="4" operator="equal">
      <formula>0</formula>
    </cfRule>
    <cfRule type="cellIs" dxfId="78" priority="5" operator="between">
      <formula>0</formula>
      <formula>120</formula>
    </cfRule>
    <cfRule type="cellIs" dxfId="77" priority="6" operator="between">
      <formula>0</formula>
      <formula>120</formula>
    </cfRule>
    <cfRule type="cellIs" dxfId="76" priority="7" operator="greaterThan">
      <formula>120</formula>
    </cfRule>
    <cfRule type="cellIs" dxfId="75" priority="10" stopIfTrue="1" operator="greaterThan">
      <formula>"E6&gt;120"</formula>
    </cfRule>
  </conditionalFormatting>
  <conditionalFormatting sqref="F7:F14">
    <cfRule type="cellIs" dxfId="74" priority="9" operator="between">
      <formula>"E6&gt;0"</formula>
      <formula>"E6&lt;=120"</formula>
    </cfRule>
  </conditionalFormatting>
  <dataValidations count="1">
    <dataValidation type="list" allowBlank="1" showInputMessage="1" showErrorMessage="1" sqref="Y7:Y14 AY7:AY10" xr:uid="{115FA94D-6ED8-46E6-B566-7DE0D21B8D72}">
      <formula1>$B$7:$B$14</formula1>
    </dataValidation>
  </dataValidations>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2" id="{B792EC8F-5E93-41FB-85CB-769CFB77F5EA}">
            <x14:iconSet iconSet="3Symbols2" custom="1">
              <x14:cfvo type="percent">
                <xm:f>0</xm:f>
              </x14:cfvo>
              <x14:cfvo type="num" gte="0">
                <xm:f>0</xm:f>
              </x14:cfvo>
              <x14:cfvo type="num">
                <xm:f>120</xm:f>
              </x14:cfvo>
              <x14:cfIcon iconSet="3Symbols2" iconId="0"/>
              <x14:cfIcon iconSet="3Symbols" iconId="1"/>
              <x14:cfIcon iconSet="3Symbols2" iconId="2"/>
            </x14:iconSet>
          </x14:cfRule>
          <xm:sqref>G7:G14</xm:sqref>
        </x14:conditionalFormatting>
        <x14:conditionalFormatting xmlns:xm="http://schemas.microsoft.com/office/excel/2006/main">
          <x14:cfRule type="iconSet" priority="8" id="{8EA2579D-BCEA-46DB-90B9-8D3B1D27CD53}">
            <x14:iconSet iconSet="3Symbols2" custom="1">
              <x14:cfvo type="percent">
                <xm:f>0</xm:f>
              </x14:cfvo>
              <x14:cfvo type="num" gte="0">
                <xm:f>0</xm:f>
              </x14:cfvo>
              <x14:cfvo type="num">
                <xm:f>120</xm:f>
              </x14:cfvo>
              <x14:cfIcon iconSet="3Symbols2" iconId="0"/>
              <x14:cfIcon iconSet="3Symbols" iconId="1"/>
              <x14:cfIcon iconSet="3Symbols2" iconId="2"/>
            </x14:iconSet>
          </x14:cfRule>
          <xm:sqref>F7:F14</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1AC57-2B18-4419-97B4-0685E1C4ECF0}">
  <sheetPr codeName="Hoja17">
    <tabColor theme="3" tint="-0.249977111117893"/>
  </sheetPr>
  <dimension ref="B1:AC40"/>
  <sheetViews>
    <sheetView workbookViewId="0">
      <pane ySplit="5" topLeftCell="A6" activePane="bottomLeft" state="frozen"/>
      <selection pane="bottomLeft" activeCell="B4" sqref="B4"/>
    </sheetView>
  </sheetViews>
  <sheetFormatPr baseColWidth="10" defaultRowHeight="15" x14ac:dyDescent="0.25"/>
  <cols>
    <col min="2" max="2" width="14.28515625" customWidth="1"/>
    <col min="3" max="3" width="20.5703125" customWidth="1"/>
    <col min="4" max="4" width="14.140625" customWidth="1"/>
    <col min="5" max="5" width="27.85546875" customWidth="1"/>
    <col min="6" max="6" width="13.42578125" customWidth="1"/>
    <col min="7" max="7" width="17.28515625" bestFit="1" customWidth="1"/>
    <col min="8" max="8" width="21.42578125" bestFit="1" customWidth="1"/>
    <col min="9" max="9" width="15" style="183" customWidth="1"/>
  </cols>
  <sheetData>
    <row r="1" spans="2:29" x14ac:dyDescent="0.25">
      <c r="I1" s="3"/>
    </row>
    <row r="2" spans="2:29" ht="95.25" customHeight="1" x14ac:dyDescent="0.25">
      <c r="I2" s="3"/>
    </row>
    <row r="3" spans="2:29" ht="21.75" thickBot="1" x14ac:dyDescent="0.4">
      <c r="B3" s="216" t="s">
        <v>252</v>
      </c>
      <c r="C3" s="215"/>
      <c r="D3" s="215"/>
      <c r="E3" s="215"/>
      <c r="F3" s="215"/>
      <c r="G3" s="215"/>
      <c r="H3" s="215"/>
      <c r="I3" s="228"/>
    </row>
    <row r="4" spans="2:29" ht="18.75" x14ac:dyDescent="0.3">
      <c r="H4" s="241" t="s">
        <v>249</v>
      </c>
      <c r="I4" s="241">
        <f>SUM(Tabla6[Cantidad])</f>
        <v>1600</v>
      </c>
    </row>
    <row r="5" spans="2:29" ht="18.75" x14ac:dyDescent="0.3">
      <c r="B5" s="225" t="s">
        <v>160</v>
      </c>
      <c r="C5" s="225" t="s">
        <v>224</v>
      </c>
      <c r="D5" s="225" t="s">
        <v>11</v>
      </c>
      <c r="E5" s="225" t="s">
        <v>5</v>
      </c>
      <c r="F5" s="225" t="s">
        <v>77</v>
      </c>
      <c r="G5" s="225" t="s">
        <v>228</v>
      </c>
      <c r="H5" s="225" t="s">
        <v>229</v>
      </c>
      <c r="I5" s="225" t="s">
        <v>6</v>
      </c>
    </row>
    <row r="6" spans="2:29" x14ac:dyDescent="0.25">
      <c r="B6" s="219">
        <v>44206</v>
      </c>
      <c r="C6" s="218" t="s">
        <v>232</v>
      </c>
      <c r="D6" s="222" t="s">
        <v>109</v>
      </c>
      <c r="E6" s="224" t="str">
        <f>VLOOKUP(Tabla6[[#This Row],[Codigo]],TblInventario[],2,FALSE)</f>
        <v>Suavizante de Ropa</v>
      </c>
      <c r="F6" s="224" t="str">
        <f>VLOOKUP(Tabla6[[#This Row],[Codigo]],TblInventario[],3,FALSE)</f>
        <v>Lts</v>
      </c>
      <c r="G6" s="224">
        <f>VLOOKUP(Tabla6[[#This Row],[Codigo]],TblInventario[],6,FALSE)</f>
        <v>480</v>
      </c>
      <c r="H6" s="212" t="s">
        <v>246</v>
      </c>
      <c r="I6" s="222">
        <v>300</v>
      </c>
    </row>
    <row r="7" spans="2:29" x14ac:dyDescent="0.25">
      <c r="B7" s="219">
        <v>44207</v>
      </c>
      <c r="C7" s="218" t="s">
        <v>209</v>
      </c>
      <c r="D7" s="211" t="s">
        <v>105</v>
      </c>
      <c r="E7" s="212" t="str">
        <f>VLOOKUP(Tabla6[[#This Row],[Codigo]],TblInventario[],2,FALSE)</f>
        <v>Lavaplatos Liquido</v>
      </c>
      <c r="F7" s="212" t="str">
        <f>VLOOKUP(Tabla6[[#This Row],[Codigo]],TblInventario[],3,FALSE)</f>
        <v>Lts</v>
      </c>
      <c r="G7" s="212">
        <f>VLOOKUP(Tabla6[[#This Row],[Codigo]],TblInventario[],6,FALSE)</f>
        <v>30</v>
      </c>
      <c r="H7" s="212" t="s">
        <v>246</v>
      </c>
      <c r="I7" s="211">
        <v>220</v>
      </c>
    </row>
    <row r="8" spans="2:29" x14ac:dyDescent="0.25">
      <c r="B8" s="219">
        <v>44208</v>
      </c>
      <c r="C8" s="220" t="s">
        <v>210</v>
      </c>
      <c r="D8" s="211" t="s">
        <v>106</v>
      </c>
      <c r="E8" s="212" t="str">
        <f>VLOOKUP(Tabla6[[#This Row],[Codigo]],TblInventario[],2,FALSE)</f>
        <v>Lavaplatos en Crema</v>
      </c>
      <c r="F8" s="212" t="str">
        <f>VLOOKUP(Tabla6[[#This Row],[Codigo]],TblInventario[],3,FALSE)</f>
        <v>Kgs</v>
      </c>
      <c r="G8" s="212">
        <f>VLOOKUP(Tabla6[[#This Row],[Codigo]],TblInventario[],6,FALSE)</f>
        <v>170</v>
      </c>
      <c r="H8" s="212" t="s">
        <v>246</v>
      </c>
      <c r="I8" s="211">
        <v>100</v>
      </c>
    </row>
    <row r="9" spans="2:29" ht="15.75" x14ac:dyDescent="0.25">
      <c r="B9" s="219">
        <v>44209</v>
      </c>
      <c r="C9" s="220" t="s">
        <v>211</v>
      </c>
      <c r="D9" s="211" t="s">
        <v>107</v>
      </c>
      <c r="E9" s="212" t="str">
        <f>VLOOKUP(Tabla6[[#This Row],[Codigo]],TblInventario[],2,FALSE)</f>
        <v>Detergente de Ropa</v>
      </c>
      <c r="F9" s="212" t="str">
        <f>VLOOKUP(Tabla6[[#This Row],[Codigo]],TblInventario[],3,FALSE)</f>
        <v>Lts</v>
      </c>
      <c r="G9" s="212">
        <f>VLOOKUP(Tabla6[[#This Row],[Codigo]],TblInventario[],6,FALSE)</f>
        <v>0</v>
      </c>
      <c r="H9" s="212" t="s">
        <v>246</v>
      </c>
      <c r="I9" s="211">
        <v>345</v>
      </c>
      <c r="AC9" s="226" t="s">
        <v>245</v>
      </c>
    </row>
    <row r="10" spans="2:29" x14ac:dyDescent="0.25">
      <c r="B10" s="219">
        <v>44210</v>
      </c>
      <c r="C10" s="218" t="s">
        <v>216</v>
      </c>
      <c r="D10" s="211" t="s">
        <v>135</v>
      </c>
      <c r="E10" s="211" t="str">
        <f>VLOOKUP(Tabla6[[#This Row],[Codigo]],TblInventario[],2,FALSE)</f>
        <v>Multiuso Desengrasante</v>
      </c>
      <c r="F10" s="212" t="str">
        <f>VLOOKUP(Tabla6[[#This Row],[Codigo]],TblInventario[],3,FALSE)</f>
        <v>Lts</v>
      </c>
      <c r="G10" s="212">
        <f>VLOOKUP(Tabla6[[#This Row],[Codigo]],TblInventario[],6,FALSE)</f>
        <v>140</v>
      </c>
      <c r="H10" s="212" t="s">
        <v>246</v>
      </c>
      <c r="I10" s="211">
        <v>120</v>
      </c>
      <c r="AC10" s="227" t="s">
        <v>246</v>
      </c>
    </row>
    <row r="11" spans="2:29" x14ac:dyDescent="0.25">
      <c r="B11" s="219">
        <v>44211</v>
      </c>
      <c r="C11" s="218" t="s">
        <v>217</v>
      </c>
      <c r="D11" s="211" t="s">
        <v>108</v>
      </c>
      <c r="E11" s="211" t="str">
        <f>VLOOKUP(Tabla6[[#This Row],[Codigo]],TblInventario[],2,FALSE)</f>
        <v>Desinfectante Herbal</v>
      </c>
      <c r="F11" s="212" t="str">
        <f>VLOOKUP(Tabla6[[#This Row],[Codigo]],TblInventario[],3,FALSE)</f>
        <v>Lts</v>
      </c>
      <c r="G11" s="212">
        <f>VLOOKUP(Tabla6[[#This Row],[Codigo]],TblInventario[],6,FALSE)</f>
        <v>610</v>
      </c>
      <c r="H11" s="212" t="s">
        <v>246</v>
      </c>
      <c r="I11" s="211">
        <v>250</v>
      </c>
      <c r="AC11" s="227" t="s">
        <v>247</v>
      </c>
    </row>
    <row r="12" spans="2:29" x14ac:dyDescent="0.25">
      <c r="B12" s="219">
        <v>44212</v>
      </c>
      <c r="C12" s="218" t="s">
        <v>219</v>
      </c>
      <c r="D12" s="211" t="s">
        <v>109</v>
      </c>
      <c r="E12" s="211" t="str">
        <f>VLOOKUP(Tabla6[[#This Row],[Codigo]],TblInventario[],2,FALSE)</f>
        <v>Suavizante de Ropa</v>
      </c>
      <c r="F12" s="212" t="str">
        <f>VLOOKUP(Tabla6[[#This Row],[Codigo]],TblInventario[],3,FALSE)</f>
        <v>Lts</v>
      </c>
      <c r="G12" s="212">
        <f>VLOOKUP(Tabla6[[#This Row],[Codigo]],TblInventario[],6,FALSE)</f>
        <v>480</v>
      </c>
      <c r="H12" s="212" t="s">
        <v>246</v>
      </c>
      <c r="I12" s="211">
        <v>180</v>
      </c>
    </row>
    <row r="13" spans="2:29" x14ac:dyDescent="0.25">
      <c r="B13" s="219">
        <v>44213</v>
      </c>
      <c r="C13" s="218" t="s">
        <v>220</v>
      </c>
      <c r="D13" s="211" t="s">
        <v>110</v>
      </c>
      <c r="E13" s="211" t="str">
        <f>VLOOKUP(Tabla6[[#This Row],[Codigo]],TblInventario[],2,FALSE)</f>
        <v>Cloro Jabonoso</v>
      </c>
      <c r="F13" s="212" t="str">
        <f>VLOOKUP(Tabla6[[#This Row],[Codigo]],TblInventario[],3,FALSE)</f>
        <v>Lts</v>
      </c>
      <c r="G13" s="212">
        <f>VLOOKUP(Tabla6[[#This Row],[Codigo]],TblInventario[],6,FALSE)</f>
        <v>170</v>
      </c>
      <c r="H13" s="212" t="s">
        <v>246</v>
      </c>
      <c r="I13" s="211">
        <v>200</v>
      </c>
    </row>
    <row r="14" spans="2:29" x14ac:dyDescent="0.25">
      <c r="B14" s="219">
        <v>44214</v>
      </c>
      <c r="C14" s="218" t="s">
        <v>222</v>
      </c>
      <c r="D14" s="211" t="s">
        <v>111</v>
      </c>
      <c r="E14" s="211" t="str">
        <f>VLOOKUP(Tabla6[[#This Row],[Codigo]],TblInventario[],2,FALSE)</f>
        <v>Multi-Cerámica</v>
      </c>
      <c r="F14" s="212" t="str">
        <f>VLOOKUP(Tabla6[[#This Row],[Codigo]],TblInventario[],3,FALSE)</f>
        <v>Lts</v>
      </c>
      <c r="G14" s="212">
        <f>VLOOKUP(Tabla6[[#This Row],[Codigo]],TblInventario[],6,FALSE)</f>
        <v>0</v>
      </c>
      <c r="H14" s="212" t="s">
        <v>246</v>
      </c>
      <c r="I14" s="211">
        <v>230</v>
      </c>
    </row>
    <row r="15" spans="2:29" x14ac:dyDescent="0.25">
      <c r="B15" s="219">
        <v>44207</v>
      </c>
      <c r="C15" s="221" t="s">
        <v>212</v>
      </c>
      <c r="D15" s="211" t="s">
        <v>106</v>
      </c>
      <c r="E15" s="211" t="str">
        <f>VLOOKUP(Tabla6[[#This Row],[Codigo]],TblInventario[],2,FALSE)</f>
        <v>Lavaplatos en Crema</v>
      </c>
      <c r="F15" s="212" t="s">
        <v>251</v>
      </c>
      <c r="G15" s="212">
        <f>VLOOKUP(Tabla6[[#This Row],[Codigo]],TblInventario[],6,FALSE)</f>
        <v>170</v>
      </c>
      <c r="H15" s="212" t="s">
        <v>247</v>
      </c>
      <c r="I15" s="211">
        <v>-130</v>
      </c>
    </row>
    <row r="16" spans="2:29" x14ac:dyDescent="0.25">
      <c r="B16" s="219">
        <v>44201</v>
      </c>
      <c r="C16" s="221" t="s">
        <v>213</v>
      </c>
      <c r="D16" s="211" t="s">
        <v>108</v>
      </c>
      <c r="E16" s="211" t="str">
        <f>VLOOKUP(Tabla6[[#This Row],[Codigo]],TblInventario[],2,FALSE)</f>
        <v>Desinfectante Herbal</v>
      </c>
      <c r="F16" s="212" t="s">
        <v>251</v>
      </c>
      <c r="G16" s="212">
        <f>VLOOKUP(Tabla6[[#This Row],[Codigo]],TblInventario[],6,FALSE)</f>
        <v>610</v>
      </c>
      <c r="H16" s="212" t="s">
        <v>247</v>
      </c>
      <c r="I16" s="211">
        <v>-140</v>
      </c>
    </row>
    <row r="17" spans="2:9" x14ac:dyDescent="0.25">
      <c r="B17" s="219">
        <v>44211</v>
      </c>
      <c r="C17" s="221" t="s">
        <v>214</v>
      </c>
      <c r="D17" s="211" t="s">
        <v>105</v>
      </c>
      <c r="E17" s="211" t="str">
        <f>VLOOKUP(Tabla6[[#This Row],[Codigo]],TblInventario[],2,FALSE)</f>
        <v>Lavaplatos Liquido</v>
      </c>
      <c r="F17" s="212" t="s">
        <v>251</v>
      </c>
      <c r="G17" s="212">
        <f>VLOOKUP(Tabla6[[#This Row],[Codigo]],TblInventario[],6,FALSE)</f>
        <v>30</v>
      </c>
      <c r="H17" s="212" t="s">
        <v>247</v>
      </c>
      <c r="I17" s="211">
        <v>-300</v>
      </c>
    </row>
    <row r="18" spans="2:9" x14ac:dyDescent="0.25">
      <c r="B18" s="219">
        <v>44216</v>
      </c>
      <c r="C18" s="221" t="s">
        <v>215</v>
      </c>
      <c r="D18" s="211" t="s">
        <v>111</v>
      </c>
      <c r="E18" s="211" t="str">
        <f>VLOOKUP(Tabla6[[#This Row],[Codigo]],TblInventario[],2,FALSE)</f>
        <v>Multi-Cerámica</v>
      </c>
      <c r="F18" s="212" t="s">
        <v>251</v>
      </c>
      <c r="G18" s="212">
        <f>VLOOKUP(Tabla6[[#This Row],[Codigo]],TblInventario[],6,FALSE)</f>
        <v>0</v>
      </c>
      <c r="H18" s="212" t="s">
        <v>247</v>
      </c>
      <c r="I18" s="211">
        <v>-80</v>
      </c>
    </row>
    <row r="19" spans="2:9" x14ac:dyDescent="0.25">
      <c r="B19" s="219">
        <v>44216</v>
      </c>
      <c r="C19" s="221" t="s">
        <v>216</v>
      </c>
      <c r="D19" s="211" t="s">
        <v>107</v>
      </c>
      <c r="E19" s="223" t="str">
        <f>VLOOKUP(Tabla6[[#This Row],[Codigo]],TblInventario[],2,FALSE)</f>
        <v>Detergente de Ropa</v>
      </c>
      <c r="F19" s="223" t="str">
        <f>VLOOKUP(Tabla6[[#This Row],[Codigo]],TblInventario[],3,FALSE)</f>
        <v>Lts</v>
      </c>
      <c r="G19" s="223">
        <f>VLOOKUP(Tabla6[[#This Row],[Codigo]],TblInventario[],6,FALSE)</f>
        <v>0</v>
      </c>
      <c r="H19" s="212" t="s">
        <v>246</v>
      </c>
      <c r="I19" s="211">
        <v>300</v>
      </c>
    </row>
    <row r="20" spans="2:9" x14ac:dyDescent="0.25">
      <c r="B20" s="219">
        <v>44216</v>
      </c>
      <c r="C20" s="221" t="s">
        <v>217</v>
      </c>
      <c r="D20" s="211" t="s">
        <v>105</v>
      </c>
      <c r="E20" s="223" t="str">
        <f>VLOOKUP(Tabla6[[#This Row],[Codigo]],TblInventario[],2,FALSE)</f>
        <v>Lavaplatos Liquido</v>
      </c>
      <c r="F20" s="223" t="str">
        <f>VLOOKUP(Tabla6[[#This Row],[Codigo]],TblInventario[],3,FALSE)</f>
        <v>Lts</v>
      </c>
      <c r="G20" s="223">
        <f>VLOOKUP(Tabla6[[#This Row],[Codigo]],TblInventario[],6,FALSE)</f>
        <v>30</v>
      </c>
      <c r="H20" s="212" t="s">
        <v>246</v>
      </c>
      <c r="I20" s="211">
        <v>500</v>
      </c>
    </row>
    <row r="21" spans="2:9" x14ac:dyDescent="0.25">
      <c r="B21" s="219">
        <v>44216</v>
      </c>
      <c r="C21" s="221" t="s">
        <v>217</v>
      </c>
      <c r="D21" s="211" t="s">
        <v>106</v>
      </c>
      <c r="E21" s="223" t="str">
        <f>VLOOKUP(Tabla6[[#This Row],[Codigo]],TblInventario[],2,FALSE)</f>
        <v>Lavaplatos en Crema</v>
      </c>
      <c r="F21" s="223" t="str">
        <f>VLOOKUP(Tabla6[[#This Row],[Codigo]],TblInventario[],3,FALSE)</f>
        <v>Kgs</v>
      </c>
      <c r="G21" s="223">
        <f>VLOOKUP(Tabla6[[#This Row],[Codigo]],TblInventario[],6,FALSE)</f>
        <v>170</v>
      </c>
      <c r="H21" s="212" t="s">
        <v>246</v>
      </c>
      <c r="I21" s="211">
        <v>300</v>
      </c>
    </row>
    <row r="22" spans="2:9" x14ac:dyDescent="0.25">
      <c r="B22" s="219">
        <v>44216</v>
      </c>
      <c r="C22" s="221" t="s">
        <v>217</v>
      </c>
      <c r="D22" s="211" t="s">
        <v>107</v>
      </c>
      <c r="E22" s="223" t="str">
        <f>VLOOKUP(Tabla6[[#This Row],[Codigo]],TblInventario[],2,FALSE)</f>
        <v>Detergente de Ropa</v>
      </c>
      <c r="F22" s="212" t="s">
        <v>251</v>
      </c>
      <c r="G22" s="223">
        <f>VLOOKUP(Tabla6[[#This Row],[Codigo]],TblInventario[],6,FALSE)</f>
        <v>0</v>
      </c>
      <c r="H22" s="212" t="s">
        <v>247</v>
      </c>
      <c r="I22" s="211">
        <v>-550</v>
      </c>
    </row>
    <row r="23" spans="2:9" x14ac:dyDescent="0.25">
      <c r="B23" s="219">
        <v>44216</v>
      </c>
      <c r="C23" s="221" t="s">
        <v>217</v>
      </c>
      <c r="D23" s="211" t="s">
        <v>111</v>
      </c>
      <c r="E23" s="223" t="str">
        <f>VLOOKUP(Tabla6[[#This Row],[Codigo]],TblInventario[],2,FALSE)</f>
        <v>Multi-Cerámica</v>
      </c>
      <c r="F23" s="212" t="s">
        <v>251</v>
      </c>
      <c r="G23" s="223">
        <f>VLOOKUP(Tabla6[[#This Row],[Codigo]],TblInventario[],6,FALSE)</f>
        <v>0</v>
      </c>
      <c r="H23" s="212" t="s">
        <v>247</v>
      </c>
      <c r="I23" s="211">
        <v>-150</v>
      </c>
    </row>
    <row r="24" spans="2:9" x14ac:dyDescent="0.25">
      <c r="B24" s="219">
        <v>44216</v>
      </c>
      <c r="C24" s="221" t="s">
        <v>219</v>
      </c>
      <c r="D24" s="211" t="s">
        <v>107</v>
      </c>
      <c r="E24" s="223" t="str">
        <f>VLOOKUP(Tabla6[[#This Row],[Codigo]],TblInventario[],2,FALSE)</f>
        <v>Detergente de Ropa</v>
      </c>
      <c r="F24" s="212" t="s">
        <v>251</v>
      </c>
      <c r="G24" s="223">
        <f>VLOOKUP(Tabla6[[#This Row],[Codigo]],TblInventario[],6,FALSE)</f>
        <v>0</v>
      </c>
      <c r="H24" s="212" t="s">
        <v>247</v>
      </c>
      <c r="I24" s="211">
        <v>-95</v>
      </c>
    </row>
    <row r="25" spans="2:9" x14ac:dyDescent="0.25">
      <c r="B25" s="219">
        <v>44207</v>
      </c>
      <c r="C25" s="218" t="s">
        <v>231</v>
      </c>
      <c r="D25" s="211" t="s">
        <v>105</v>
      </c>
      <c r="E25" s="212" t="str">
        <f>VLOOKUP(Tabla6[[#This Row],[Codigo]],TblInventario[],2,FALSE)</f>
        <v>Lavaplatos Liquido</v>
      </c>
      <c r="F25" s="212" t="str">
        <f>VLOOKUP(Tabla6[[#This Row],[Codigo]],TblInventario[],3,FALSE)</f>
        <v>Lts</v>
      </c>
      <c r="G25" s="212">
        <f>VLOOKUP(Tabla6[[#This Row],[Codigo]],TblInventario[],6,FALSE)</f>
        <v>30</v>
      </c>
      <c r="H25" s="212" t="s">
        <v>246</v>
      </c>
      <c r="I25" s="211">
        <v>110</v>
      </c>
    </row>
    <row r="26" spans="2:9" x14ac:dyDescent="0.25">
      <c r="B26" s="219">
        <v>44216</v>
      </c>
      <c r="C26" s="218" t="s">
        <v>233</v>
      </c>
      <c r="D26" s="211" t="s">
        <v>110</v>
      </c>
      <c r="E26" s="223" t="str">
        <f>VLOOKUP(Tabla6[[#This Row],[Codigo]],TblInventario[],2,FALSE)</f>
        <v>Cloro Jabonoso</v>
      </c>
      <c r="F26" s="212" t="s">
        <v>251</v>
      </c>
      <c r="G26" s="223">
        <f>VLOOKUP(Tabla6[[#This Row],[Codigo]],TblInventario[],6,FALSE)</f>
        <v>170</v>
      </c>
      <c r="H26" s="212" t="s">
        <v>247</v>
      </c>
      <c r="I26" s="211">
        <v>-30</v>
      </c>
    </row>
    <row r="27" spans="2:9" x14ac:dyDescent="0.25">
      <c r="B27" s="219">
        <v>44216</v>
      </c>
      <c r="C27" s="218" t="s">
        <v>242</v>
      </c>
      <c r="D27" s="211" t="s">
        <v>105</v>
      </c>
      <c r="E27" s="223" t="str">
        <f>VLOOKUP(Tabla6[[#This Row],[Codigo]],TblInventario[],2,FALSE)</f>
        <v>Lavaplatos Liquido</v>
      </c>
      <c r="F27" s="212" t="s">
        <v>251</v>
      </c>
      <c r="G27" s="223">
        <f>VLOOKUP(Tabla6[[#This Row],[Codigo]],TblInventario[],6,FALSE)</f>
        <v>30</v>
      </c>
      <c r="H27" s="212" t="s">
        <v>247</v>
      </c>
      <c r="I27" s="211">
        <v>-200</v>
      </c>
    </row>
    <row r="28" spans="2:9" x14ac:dyDescent="0.25">
      <c r="B28" s="219">
        <v>44216</v>
      </c>
      <c r="C28" s="218" t="s">
        <v>243</v>
      </c>
      <c r="D28" s="211" t="s">
        <v>108</v>
      </c>
      <c r="E28" s="223" t="str">
        <f>VLOOKUP(Tabla6[[#This Row],[Codigo]],TblInventario[],2,FALSE)</f>
        <v>Desinfectante Herbal</v>
      </c>
      <c r="F28" s="223" t="str">
        <f>VLOOKUP(Tabla6[[#This Row],[Codigo]],TblInventario[],3,FALSE)</f>
        <v>Lts</v>
      </c>
      <c r="G28" s="223">
        <f>VLOOKUP(Tabla6[[#This Row],[Codigo]],TblInventario[],6,FALSE)</f>
        <v>610</v>
      </c>
      <c r="H28" s="212" t="s">
        <v>246</v>
      </c>
      <c r="I28" s="211">
        <v>500</v>
      </c>
    </row>
    <row r="29" spans="2:9" x14ac:dyDescent="0.25">
      <c r="B29" s="219">
        <v>44216</v>
      </c>
      <c r="C29" s="218" t="s">
        <v>244</v>
      </c>
      <c r="D29" s="211" t="s">
        <v>105</v>
      </c>
      <c r="E29" s="223" t="str">
        <f>VLOOKUP(Tabla6[[#This Row],[Codigo]],TblInventario[],2,FALSE)</f>
        <v>Lavaplatos Liquido</v>
      </c>
      <c r="F29" s="212" t="s">
        <v>251</v>
      </c>
      <c r="G29" s="223">
        <f>VLOOKUP(Tabla6[[#This Row],[Codigo]],TblInventario[],6,FALSE)</f>
        <v>30</v>
      </c>
      <c r="H29" s="212" t="s">
        <v>247</v>
      </c>
      <c r="I29" s="211">
        <v>-300</v>
      </c>
    </row>
    <row r="30" spans="2:9" x14ac:dyDescent="0.25">
      <c r="B30" s="219">
        <v>44212</v>
      </c>
      <c r="C30" s="218" t="s">
        <v>248</v>
      </c>
      <c r="D30" s="211" t="s">
        <v>106</v>
      </c>
      <c r="E30" s="223" t="str">
        <f>VLOOKUP(Tabla6[[#This Row],[Codigo]],TblInventario[],2,FALSE)</f>
        <v>Lavaplatos en Crema</v>
      </c>
      <c r="F30" s="212" t="s">
        <v>251</v>
      </c>
      <c r="G30" s="223">
        <f>VLOOKUP(Tabla6[[#This Row],[Codigo]],TblInventario[],6,FALSE)</f>
        <v>170</v>
      </c>
      <c r="H30" s="223" t="s">
        <v>247</v>
      </c>
      <c r="I30" s="211">
        <v>-100</v>
      </c>
    </row>
    <row r="31" spans="2:9" x14ac:dyDescent="0.25">
      <c r="B31" s="218"/>
      <c r="C31" s="221"/>
      <c r="D31" s="211" t="s">
        <v>135</v>
      </c>
      <c r="E31" s="223" t="str">
        <f>VLOOKUP(Tabla6[[#This Row],[Codigo]],TblInventario[],2,FALSE)</f>
        <v>Multiuso Desengrasante</v>
      </c>
      <c r="F31" s="223" t="str">
        <f>VLOOKUP(Tabla6[[#This Row],[Codigo]],TblInventario[],3,FALSE)</f>
        <v>Lts</v>
      </c>
      <c r="G31" s="223">
        <f>VLOOKUP(Tabla6[[#This Row],[Codigo]],TblInventario[],6,FALSE)</f>
        <v>140</v>
      </c>
      <c r="H31" s="223" t="s">
        <v>246</v>
      </c>
      <c r="I31" s="211">
        <v>20</v>
      </c>
    </row>
    <row r="32" spans="2:9" x14ac:dyDescent="0.25">
      <c r="I32" s="3"/>
    </row>
    <row r="33" spans="9:9" x14ac:dyDescent="0.25">
      <c r="I33" s="3"/>
    </row>
    <row r="34" spans="9:9" x14ac:dyDescent="0.25">
      <c r="I34" s="3"/>
    </row>
    <row r="35" spans="9:9" x14ac:dyDescent="0.25">
      <c r="I35" s="3"/>
    </row>
    <row r="36" spans="9:9" x14ac:dyDescent="0.25">
      <c r="I36" s="3"/>
    </row>
    <row r="37" spans="9:9" x14ac:dyDescent="0.25">
      <c r="I37" s="3"/>
    </row>
    <row r="38" spans="9:9" x14ac:dyDescent="0.25">
      <c r="I38" s="3"/>
    </row>
    <row r="39" spans="9:9" x14ac:dyDescent="0.25">
      <c r="I39" s="3"/>
    </row>
    <row r="40" spans="9:9" x14ac:dyDescent="0.25">
      <c r="I40" s="3"/>
    </row>
  </sheetData>
  <phoneticPr fontId="12" type="noConversion"/>
  <conditionalFormatting sqref="B6:I31">
    <cfRule type="expression" dxfId="59" priority="2">
      <formula>$I6&lt;0</formula>
    </cfRule>
    <cfRule type="expression" dxfId="58" priority="3" stopIfTrue="1">
      <formula>$I6&gt;0</formula>
    </cfRule>
  </conditionalFormatting>
  <conditionalFormatting sqref="I6">
    <cfRule type="expression" priority="1">
      <formula>IF($H6="Salida",$I6=-$I6,$I6=$I6)</formula>
    </cfRule>
  </conditionalFormatting>
  <dataValidations count="2">
    <dataValidation type="list" allowBlank="1" showInputMessage="1" showErrorMessage="1" sqref="H6:H31" xr:uid="{5F5BE31E-6F9A-44CA-A997-A5F320D161B7}">
      <formula1>$AC$10:$AC$11</formula1>
    </dataValidation>
    <dataValidation type="custom" allowBlank="1" showInputMessage="1" showErrorMessage="1" errorTitle="Existencia Insuficiente" error="La catidad de Stock de este producto no es suficiente para completar el pedido requerido!!" sqref="I6:I31" xr:uid="{66A8C9AB-78AB-4761-997B-1BE3EA37825F}">
      <formula1>G6&gt;=0</formula1>
    </dataValidation>
  </dataValidations>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1782D-5899-4BBE-976D-21C70C2D4385}">
  <sheetPr codeName="Hoja18">
    <tabColor theme="9" tint="-0.249977111117893"/>
  </sheetPr>
  <dimension ref="B1:S19"/>
  <sheetViews>
    <sheetView showGridLines="0" workbookViewId="0">
      <selection activeCell="J18" sqref="J18"/>
    </sheetView>
  </sheetViews>
  <sheetFormatPr baseColWidth="10" defaultRowHeight="15" x14ac:dyDescent="0.25"/>
  <cols>
    <col min="3" max="3" width="22.7109375" bestFit="1" customWidth="1"/>
    <col min="4" max="4" width="10.140625" style="3" bestFit="1" customWidth="1"/>
    <col min="5" max="5" width="7.28515625" style="3" bestFit="1" customWidth="1"/>
    <col min="6" max="6" width="8.28515625" style="3" bestFit="1" customWidth="1"/>
    <col min="15" max="15" width="19" customWidth="1"/>
  </cols>
  <sheetData>
    <row r="1" spans="2:19" ht="51" customHeight="1" x14ac:dyDescent="0.25">
      <c r="B1" s="242"/>
      <c r="C1" s="307" t="s">
        <v>254</v>
      </c>
      <c r="D1" s="307"/>
      <c r="E1" s="307"/>
      <c r="F1" s="307"/>
      <c r="G1" s="307"/>
      <c r="H1" s="307"/>
      <c r="I1" s="307"/>
      <c r="J1" s="307"/>
      <c r="K1" s="307"/>
      <c r="L1" s="307"/>
      <c r="M1" s="243"/>
      <c r="N1" s="244" t="s">
        <v>192</v>
      </c>
      <c r="O1" s="245">
        <f ca="1">TODAY()</f>
        <v>44236</v>
      </c>
      <c r="P1" s="242"/>
      <c r="Q1" s="242"/>
      <c r="R1" s="242"/>
      <c r="S1" s="242"/>
    </row>
    <row r="2" spans="2:19" x14ac:dyDescent="0.25">
      <c r="B2" s="242"/>
      <c r="C2" s="242"/>
      <c r="D2" s="246"/>
      <c r="E2" s="246"/>
      <c r="F2" s="246"/>
      <c r="G2" s="242"/>
      <c r="H2" s="242"/>
      <c r="I2" s="242"/>
      <c r="J2" s="242"/>
      <c r="K2" s="242"/>
      <c r="L2" s="242"/>
      <c r="M2" s="242"/>
      <c r="N2" s="242"/>
      <c r="O2" s="242"/>
      <c r="P2" s="242"/>
      <c r="Q2" s="242"/>
      <c r="R2" s="242"/>
      <c r="S2" s="242"/>
    </row>
    <row r="3" spans="2:19" x14ac:dyDescent="0.25">
      <c r="B3" s="242"/>
      <c r="C3" s="242" t="s">
        <v>253</v>
      </c>
      <c r="D3" s="246" t="s">
        <v>251</v>
      </c>
      <c r="E3" s="246"/>
      <c r="F3" s="246"/>
      <c r="G3" s="242"/>
      <c r="H3" s="242"/>
      <c r="I3" s="242"/>
      <c r="J3" s="242"/>
      <c r="K3" s="242"/>
      <c r="L3" s="242"/>
      <c r="M3" s="242"/>
      <c r="N3" s="242"/>
      <c r="O3" s="242"/>
      <c r="P3" s="242"/>
      <c r="Q3" s="242"/>
      <c r="R3" s="242"/>
      <c r="S3" s="242"/>
    </row>
    <row r="4" spans="2:19" x14ac:dyDescent="0.25">
      <c r="B4" s="242"/>
      <c r="C4" s="242" t="s">
        <v>117</v>
      </c>
      <c r="D4" s="246" t="s">
        <v>246</v>
      </c>
      <c r="E4" s="246" t="s">
        <v>247</v>
      </c>
      <c r="F4" s="242" t="s">
        <v>250</v>
      </c>
      <c r="G4" s="242"/>
      <c r="H4" s="242"/>
      <c r="I4" s="242"/>
      <c r="J4" s="242"/>
      <c r="K4" s="242"/>
      <c r="L4" s="242"/>
      <c r="M4" s="242"/>
      <c r="N4" s="242"/>
      <c r="O4" s="242"/>
      <c r="P4" s="242"/>
      <c r="Q4" s="242"/>
      <c r="R4" s="242"/>
      <c r="S4" s="242"/>
    </row>
    <row r="5" spans="2:19" x14ac:dyDescent="0.25">
      <c r="B5" s="242"/>
      <c r="C5" s="247" t="s">
        <v>132</v>
      </c>
      <c r="D5" s="248">
        <v>200</v>
      </c>
      <c r="E5" s="248">
        <v>-30</v>
      </c>
      <c r="F5" s="248">
        <v>170</v>
      </c>
      <c r="G5" s="242"/>
      <c r="H5" s="242"/>
      <c r="I5" s="242"/>
      <c r="J5" s="242"/>
      <c r="K5" s="242"/>
      <c r="L5" s="242"/>
      <c r="M5" s="242"/>
      <c r="N5" s="242"/>
      <c r="O5" s="242"/>
      <c r="P5" s="242"/>
      <c r="Q5" s="242"/>
      <c r="R5" s="242"/>
      <c r="S5" s="242"/>
    </row>
    <row r="6" spans="2:19" x14ac:dyDescent="0.25">
      <c r="B6" s="242"/>
      <c r="C6" s="247" t="s">
        <v>9</v>
      </c>
      <c r="D6" s="248">
        <v>750</v>
      </c>
      <c r="E6" s="248">
        <v>-140</v>
      </c>
      <c r="F6" s="248">
        <v>610</v>
      </c>
      <c r="G6" s="242"/>
      <c r="H6" s="242"/>
      <c r="I6" s="242"/>
      <c r="J6" s="242"/>
      <c r="K6" s="242"/>
      <c r="L6" s="242"/>
      <c r="M6" s="242"/>
      <c r="N6" s="242"/>
      <c r="O6" s="242"/>
      <c r="P6" s="242"/>
      <c r="Q6" s="242"/>
      <c r="R6" s="242"/>
      <c r="S6" s="242"/>
    </row>
    <row r="7" spans="2:19" x14ac:dyDescent="0.25">
      <c r="B7" s="242"/>
      <c r="C7" s="247" t="s">
        <v>10</v>
      </c>
      <c r="D7" s="248">
        <v>645</v>
      </c>
      <c r="E7" s="248">
        <v>-645</v>
      </c>
      <c r="F7" s="248">
        <v>0</v>
      </c>
      <c r="G7" s="242"/>
      <c r="H7" s="242"/>
      <c r="I7" s="242"/>
      <c r="J7" s="242"/>
      <c r="K7" s="242"/>
      <c r="L7" s="242"/>
      <c r="M7" s="242"/>
      <c r="N7" s="242"/>
      <c r="O7" s="242"/>
      <c r="P7" s="242"/>
      <c r="Q7" s="242"/>
      <c r="R7" s="242"/>
      <c r="S7" s="242"/>
    </row>
    <row r="8" spans="2:19" x14ac:dyDescent="0.25">
      <c r="B8" s="242"/>
      <c r="C8" s="247" t="s">
        <v>8</v>
      </c>
      <c r="D8" s="248">
        <v>400</v>
      </c>
      <c r="E8" s="248">
        <v>-230</v>
      </c>
      <c r="F8" s="248">
        <v>170</v>
      </c>
      <c r="G8" s="242"/>
      <c r="H8" s="242"/>
      <c r="I8" s="242"/>
      <c r="J8" s="242"/>
      <c r="K8" s="242"/>
      <c r="L8" s="242"/>
      <c r="M8" s="242"/>
      <c r="N8" s="242"/>
      <c r="O8" s="242"/>
      <c r="P8" s="242"/>
      <c r="Q8" s="242"/>
      <c r="R8" s="242"/>
      <c r="S8" s="242"/>
    </row>
    <row r="9" spans="2:19" x14ac:dyDescent="0.25">
      <c r="B9" s="242"/>
      <c r="C9" s="247" t="s">
        <v>7</v>
      </c>
      <c r="D9" s="248">
        <v>830</v>
      </c>
      <c r="E9" s="248">
        <v>-800</v>
      </c>
      <c r="F9" s="248">
        <v>30</v>
      </c>
      <c r="G9" s="242"/>
      <c r="H9" s="242"/>
      <c r="I9" s="242"/>
      <c r="J9" s="242"/>
      <c r="K9" s="242"/>
      <c r="L9" s="242"/>
      <c r="M9" s="242"/>
      <c r="N9" s="242"/>
      <c r="O9" s="242"/>
      <c r="P9" s="242"/>
      <c r="Q9" s="242"/>
      <c r="R9" s="242"/>
      <c r="S9" s="242"/>
    </row>
    <row r="10" spans="2:19" x14ac:dyDescent="0.25">
      <c r="B10" s="242"/>
      <c r="C10" s="247" t="s">
        <v>138</v>
      </c>
      <c r="D10" s="248">
        <v>230</v>
      </c>
      <c r="E10" s="248">
        <v>-230</v>
      </c>
      <c r="F10" s="248">
        <v>0</v>
      </c>
      <c r="G10" s="242"/>
      <c r="H10" s="242"/>
      <c r="I10" s="242"/>
      <c r="J10" s="242"/>
      <c r="K10" s="242"/>
      <c r="L10" s="242"/>
      <c r="M10" s="242"/>
      <c r="N10" s="242"/>
      <c r="O10" s="242"/>
      <c r="P10" s="242"/>
      <c r="Q10" s="242"/>
      <c r="R10" s="242"/>
      <c r="S10" s="242"/>
    </row>
    <row r="11" spans="2:19" x14ac:dyDescent="0.25">
      <c r="B11" s="242"/>
      <c r="C11" s="247" t="s">
        <v>133</v>
      </c>
      <c r="D11" s="248">
        <v>140</v>
      </c>
      <c r="E11" s="248"/>
      <c r="F11" s="248">
        <v>140</v>
      </c>
      <c r="G11" s="242"/>
      <c r="H11" s="242"/>
      <c r="I11" s="242"/>
      <c r="J11" s="242"/>
      <c r="K11" s="242"/>
      <c r="L11" s="242"/>
      <c r="M11" s="242"/>
      <c r="N11" s="242"/>
      <c r="O11" s="242"/>
      <c r="P11" s="242"/>
      <c r="Q11" s="242"/>
      <c r="R11" s="242"/>
      <c r="S11" s="242"/>
    </row>
    <row r="12" spans="2:19" x14ac:dyDescent="0.25">
      <c r="B12" s="242"/>
      <c r="C12" s="247" t="s">
        <v>134</v>
      </c>
      <c r="D12" s="248">
        <v>480</v>
      </c>
      <c r="E12" s="248"/>
      <c r="F12" s="248">
        <v>480</v>
      </c>
      <c r="G12" s="242"/>
      <c r="H12" s="242"/>
      <c r="I12" s="242"/>
      <c r="J12" s="242"/>
      <c r="K12" s="242"/>
      <c r="L12" s="242"/>
      <c r="M12" s="242"/>
      <c r="N12" s="242"/>
      <c r="O12" s="242"/>
      <c r="P12" s="242"/>
      <c r="Q12" s="242"/>
      <c r="R12" s="242"/>
      <c r="S12" s="242"/>
    </row>
    <row r="13" spans="2:19" x14ac:dyDescent="0.25">
      <c r="B13" s="242"/>
      <c r="C13" s="247" t="s">
        <v>250</v>
      </c>
      <c r="D13" s="248">
        <v>3675</v>
      </c>
      <c r="E13" s="248">
        <v>-2075</v>
      </c>
      <c r="F13" s="248">
        <v>1600</v>
      </c>
      <c r="G13" s="242"/>
      <c r="H13" s="242"/>
      <c r="I13" s="242"/>
      <c r="J13" s="242"/>
      <c r="K13" s="242"/>
      <c r="L13" s="242"/>
      <c r="M13" s="242"/>
      <c r="N13" s="242"/>
      <c r="O13" s="242"/>
      <c r="P13" s="242"/>
      <c r="Q13" s="242"/>
      <c r="R13" s="242"/>
      <c r="S13" s="242"/>
    </row>
    <row r="14" spans="2:19" x14ac:dyDescent="0.25">
      <c r="B14" s="242"/>
      <c r="C14" s="242"/>
      <c r="D14" s="246"/>
      <c r="E14" s="246"/>
      <c r="F14" s="246"/>
      <c r="G14" s="242"/>
      <c r="H14" s="242"/>
      <c r="I14" s="242"/>
      <c r="J14" s="242"/>
      <c r="K14" s="242"/>
      <c r="L14" s="242"/>
      <c r="M14" s="242"/>
      <c r="N14" s="242"/>
      <c r="O14" s="242"/>
      <c r="P14" s="242"/>
      <c r="Q14" s="242"/>
      <c r="R14" s="242"/>
      <c r="S14" s="242"/>
    </row>
    <row r="15" spans="2:19" x14ac:dyDescent="0.25">
      <c r="B15" s="242"/>
      <c r="C15" s="242"/>
      <c r="D15" s="246"/>
      <c r="E15" s="246"/>
      <c r="F15" s="246"/>
      <c r="G15" s="242"/>
      <c r="H15" s="242"/>
      <c r="I15" s="242"/>
      <c r="J15" s="242"/>
      <c r="K15" s="242"/>
      <c r="L15" s="242"/>
      <c r="M15" s="242"/>
      <c r="N15" s="242"/>
      <c r="O15" s="242"/>
      <c r="P15" s="242"/>
      <c r="Q15" s="242"/>
      <c r="R15" s="242"/>
      <c r="S15" s="242"/>
    </row>
    <row r="16" spans="2:19" x14ac:dyDescent="0.25">
      <c r="B16" s="242"/>
      <c r="C16" s="242"/>
      <c r="D16" s="246"/>
      <c r="E16" s="246"/>
      <c r="F16" s="246"/>
      <c r="G16" s="242"/>
      <c r="H16" s="242"/>
      <c r="I16" s="242"/>
      <c r="J16" s="242"/>
      <c r="K16" s="242"/>
      <c r="L16" s="242"/>
      <c r="M16" s="242"/>
      <c r="N16" s="242"/>
      <c r="O16" s="242"/>
      <c r="P16" s="242"/>
      <c r="Q16" s="242"/>
      <c r="R16" s="242"/>
      <c r="S16" s="242"/>
    </row>
    <row r="17" spans="2:19" x14ac:dyDescent="0.25">
      <c r="B17" s="242"/>
      <c r="C17" s="242"/>
      <c r="D17" s="246"/>
      <c r="E17" s="246"/>
      <c r="F17" s="246"/>
      <c r="G17" s="242"/>
      <c r="H17" s="242"/>
      <c r="I17" s="242"/>
      <c r="J17" s="242"/>
      <c r="K17" s="242"/>
      <c r="L17" s="242"/>
      <c r="M17" s="242"/>
      <c r="N17" s="242"/>
      <c r="O17" s="242"/>
      <c r="P17" s="242"/>
      <c r="Q17" s="242"/>
      <c r="R17" s="242"/>
      <c r="S17" s="242"/>
    </row>
    <row r="18" spans="2:19" x14ac:dyDescent="0.25">
      <c r="B18" s="242"/>
      <c r="C18" s="242"/>
      <c r="D18" s="246"/>
      <c r="E18" s="246"/>
      <c r="F18" s="246"/>
      <c r="G18" s="242"/>
      <c r="H18" s="242"/>
      <c r="I18" s="242"/>
      <c r="J18" s="242"/>
      <c r="K18" s="242"/>
      <c r="L18" s="242"/>
      <c r="M18" s="242"/>
      <c r="N18" s="242"/>
      <c r="O18" s="242"/>
      <c r="P18" s="242"/>
      <c r="Q18" s="242"/>
      <c r="R18" s="242"/>
      <c r="S18" s="242"/>
    </row>
    <row r="19" spans="2:19" ht="41.25" customHeight="1" x14ac:dyDescent="0.25">
      <c r="B19" s="249"/>
      <c r="C19" s="249"/>
      <c r="D19" s="250"/>
      <c r="E19" s="250"/>
      <c r="F19" s="250"/>
      <c r="G19" s="249"/>
      <c r="H19" s="249"/>
      <c r="I19" s="249"/>
      <c r="J19" s="249"/>
      <c r="K19" s="249"/>
      <c r="L19" s="249"/>
      <c r="M19" s="249"/>
      <c r="N19" s="249"/>
      <c r="O19" s="249"/>
      <c r="P19" s="249"/>
      <c r="Q19" s="249"/>
      <c r="R19" s="249"/>
      <c r="S19" s="249"/>
    </row>
  </sheetData>
  <mergeCells count="1">
    <mergeCell ref="C1:L1"/>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51555-9AAC-447B-B6AE-859667A35992}">
  <sheetPr codeName="Hoja15"/>
  <dimension ref="A1:G27"/>
  <sheetViews>
    <sheetView workbookViewId="0">
      <selection activeCell="B7" sqref="B7"/>
    </sheetView>
  </sheetViews>
  <sheetFormatPr baseColWidth="10" defaultRowHeight="15" x14ac:dyDescent="0.25"/>
  <cols>
    <col min="1" max="1" width="4.140625" customWidth="1"/>
    <col min="2" max="2" width="13.5703125" customWidth="1"/>
    <col min="3" max="3" width="36.42578125" customWidth="1"/>
    <col min="5" max="5" width="17.7109375" bestFit="1" customWidth="1"/>
  </cols>
  <sheetData>
    <row r="1" spans="1:7" ht="23.25" thickBot="1" x14ac:dyDescent="0.35">
      <c r="A1" s="152"/>
      <c r="B1" s="153" t="s">
        <v>188</v>
      </c>
      <c r="C1" s="153"/>
      <c r="D1" s="308" t="s">
        <v>189</v>
      </c>
      <c r="E1" s="308"/>
      <c r="F1" s="152"/>
      <c r="G1" s="152"/>
    </row>
    <row r="2" spans="1:7" ht="62.25" customHeight="1" thickTop="1" thickBot="1" x14ac:dyDescent="0.3">
      <c r="A2" s="152"/>
      <c r="B2" s="154" t="s">
        <v>190</v>
      </c>
      <c r="C2" s="154"/>
      <c r="D2" s="152"/>
      <c r="E2" s="152"/>
      <c r="F2" s="152"/>
      <c r="G2" s="152"/>
    </row>
    <row r="3" spans="1:7" ht="15.75" thickTop="1" x14ac:dyDescent="0.25">
      <c r="A3" s="152"/>
      <c r="B3" t="s">
        <v>191</v>
      </c>
      <c r="C3" s="152"/>
      <c r="D3" s="155" t="s">
        <v>192</v>
      </c>
      <c r="E3" s="156">
        <f ca="1">TODAY()</f>
        <v>44236</v>
      </c>
      <c r="F3" s="152"/>
      <c r="G3" s="152"/>
    </row>
    <row r="4" spans="1:7" ht="30" x14ac:dyDescent="0.25">
      <c r="A4" s="152"/>
      <c r="B4" t="s">
        <v>193</v>
      </c>
      <c r="C4" s="152"/>
      <c r="D4" s="155" t="s">
        <v>194</v>
      </c>
      <c r="E4" s="157">
        <f>IF('[2]Detalle de facturas'!I1="CONSECUTIVO",1,'[2]Detalle de facturas'!I1+1)</f>
        <v>3</v>
      </c>
      <c r="F4" s="152"/>
      <c r="G4" s="152"/>
    </row>
    <row r="5" spans="1:7" ht="36" customHeight="1" x14ac:dyDescent="0.25">
      <c r="A5" s="152"/>
      <c r="B5" s="158" t="s">
        <v>195</v>
      </c>
      <c r="C5" s="158"/>
      <c r="D5" s="159" t="s">
        <v>196</v>
      </c>
      <c r="E5" s="160" t="s">
        <v>197</v>
      </c>
      <c r="F5" s="152"/>
      <c r="G5" s="152"/>
    </row>
    <row r="6" spans="1:7" ht="15.75" thickBot="1" x14ac:dyDescent="0.3">
      <c r="A6" s="152"/>
      <c r="B6" s="161" t="s">
        <v>198</v>
      </c>
      <c r="C6" s="161"/>
      <c r="D6" s="152"/>
      <c r="E6" s="152"/>
      <c r="F6" s="152"/>
      <c r="G6" s="152"/>
    </row>
    <row r="7" spans="1:7" x14ac:dyDescent="0.25">
      <c r="A7" s="152"/>
      <c r="B7" t="s">
        <v>199</v>
      </c>
      <c r="C7" s="152"/>
      <c r="D7" s="152"/>
      <c r="E7" s="152"/>
      <c r="F7" s="152"/>
      <c r="G7" s="152"/>
    </row>
    <row r="8" spans="1:7" x14ac:dyDescent="0.25">
      <c r="A8" s="152"/>
      <c r="B8" t="str">
        <f>IFERROR(VLOOKUP(B7,[2]!tblClientes[#All],2,0),"-")</f>
        <v>-</v>
      </c>
      <c r="C8" s="152"/>
      <c r="D8" s="152"/>
      <c r="E8" s="152"/>
      <c r="F8" s="152"/>
      <c r="G8" s="152"/>
    </row>
    <row r="9" spans="1:7" x14ac:dyDescent="0.25">
      <c r="A9" s="152"/>
      <c r="B9" t="str">
        <f>IFERROR(VLOOKUP(B7,[2]!tblClientes[#All],3,0),"-")</f>
        <v>-</v>
      </c>
      <c r="C9" s="152"/>
      <c r="D9" s="152"/>
      <c r="E9" s="152"/>
      <c r="F9" s="152"/>
      <c r="G9" s="152"/>
    </row>
    <row r="10" spans="1:7" x14ac:dyDescent="0.25">
      <c r="A10" s="152"/>
      <c r="B10" t="str">
        <f>IFERROR(VLOOKUP(B7,[2]!tblClientes[#All],4,0),"-")</f>
        <v>-</v>
      </c>
      <c r="C10" s="152"/>
      <c r="D10" s="152"/>
      <c r="E10" s="152"/>
      <c r="F10" s="152"/>
      <c r="G10" s="152"/>
    </row>
    <row r="11" spans="1:7" x14ac:dyDescent="0.25">
      <c r="A11" s="152"/>
      <c r="B11" s="158" t="str">
        <f>IFERROR(VLOOKUP(B7,[2]!tblClientes[#All],5,0),"-")</f>
        <v>-</v>
      </c>
      <c r="C11" s="158"/>
      <c r="D11" s="152"/>
      <c r="E11" s="152"/>
      <c r="F11" s="152"/>
      <c r="G11" s="152"/>
    </row>
    <row r="12" spans="1:7" x14ac:dyDescent="0.25">
      <c r="A12" s="152"/>
      <c r="B12" s="165" t="s">
        <v>200</v>
      </c>
      <c r="C12" s="165" t="s">
        <v>201</v>
      </c>
      <c r="D12" s="165" t="s">
        <v>1</v>
      </c>
      <c r="E12" s="165" t="s">
        <v>202</v>
      </c>
      <c r="F12" s="152"/>
      <c r="G12" s="152"/>
    </row>
    <row r="13" spans="1:7" x14ac:dyDescent="0.25">
      <c r="A13" s="152"/>
      <c r="B13" s="166">
        <v>1007</v>
      </c>
      <c r="C13" s="167" t="s">
        <v>206</v>
      </c>
      <c r="D13" s="168">
        <v>3</v>
      </c>
      <c r="E13" s="169" t="str">
        <f>IFERROR(Factura[[#This Row],[CANTIDAD]]*VLOOKUP(Factura[[#This Row],[CÓDIGO]],[2]!tblProductos[#All],3,0),"")</f>
        <v/>
      </c>
      <c r="F13" s="152"/>
      <c r="G13" s="152"/>
    </row>
    <row r="14" spans="1:7" x14ac:dyDescent="0.25">
      <c r="A14" s="152"/>
      <c r="B14" s="166">
        <v>1005</v>
      </c>
      <c r="C14" s="167" t="str">
        <f>IFERROR(VLOOKUP(Factura[[#This Row],[CÓDIGO]],[2]!tblProductos[#All],2,0),"")</f>
        <v/>
      </c>
      <c r="D14" s="168">
        <v>4</v>
      </c>
      <c r="E14" s="169" t="str">
        <f>IFERROR(Factura[[#This Row],[CANTIDAD]]*VLOOKUP(Factura[[#This Row],[CÓDIGO]],[2]!tblProductos[#All],3,0),"")</f>
        <v/>
      </c>
      <c r="F14" s="152"/>
      <c r="G14" s="152"/>
    </row>
    <row r="15" spans="1:7" x14ac:dyDescent="0.25">
      <c r="A15" s="152"/>
      <c r="B15" s="166"/>
      <c r="C15" s="167" t="str">
        <f>IFERROR(VLOOKUP(Factura[[#This Row],[CÓDIGO]],[2]!tblProductos[#All],2,0),"")</f>
        <v/>
      </c>
      <c r="D15" s="168"/>
      <c r="E15" s="169" t="str">
        <f>IFERROR(Factura[[#This Row],[CANTIDAD]]*VLOOKUP(Factura[[#This Row],[CÓDIGO]],[2]!tblProductos[#All],3,0),"")</f>
        <v/>
      </c>
      <c r="F15" s="152"/>
      <c r="G15" s="152"/>
    </row>
    <row r="16" spans="1:7" x14ac:dyDescent="0.25">
      <c r="A16" s="152"/>
      <c r="B16" s="166"/>
      <c r="C16" s="167" t="str">
        <f>IFERROR(VLOOKUP(Factura[[#This Row],[CÓDIGO]],[2]!tblProductos[#All],2,0),"")</f>
        <v/>
      </c>
      <c r="D16" s="168"/>
      <c r="E16" s="169" t="str">
        <f>IFERROR(Factura[[#This Row],[CANTIDAD]]*VLOOKUP(Factura[[#This Row],[CÓDIGO]],[2]!tblProductos[#All],3,0),"")</f>
        <v/>
      </c>
      <c r="F16" s="152"/>
      <c r="G16" s="152"/>
    </row>
    <row r="17" spans="1:7" x14ac:dyDescent="0.25">
      <c r="A17" s="152"/>
      <c r="B17" s="166"/>
      <c r="C17" s="167" t="str">
        <f>IFERROR(VLOOKUP(Factura[[#This Row],[CÓDIGO]],[2]!tblProductos[#All],2,0),"")</f>
        <v/>
      </c>
      <c r="D17" s="168"/>
      <c r="E17" s="169" t="str">
        <f>IFERROR(Factura[[#This Row],[CANTIDAD]]*VLOOKUP(Factura[[#This Row],[CÓDIGO]],[2]!tblProductos[#All],3,0),"")</f>
        <v/>
      </c>
      <c r="F17" s="152"/>
      <c r="G17" s="152"/>
    </row>
    <row r="18" spans="1:7" x14ac:dyDescent="0.25">
      <c r="A18" s="152"/>
      <c r="B18" s="166"/>
      <c r="C18" s="167" t="str">
        <f>IFERROR(VLOOKUP(Factura[[#This Row],[CÓDIGO]],[2]!tblProductos[#All],2,0),"")</f>
        <v/>
      </c>
      <c r="D18" s="168"/>
      <c r="E18" s="169" t="str">
        <f>IFERROR(Factura[[#This Row],[CANTIDAD]]*VLOOKUP(Factura[[#This Row],[CÓDIGO]],[2]!tblProductos[#All],3,0),"")</f>
        <v/>
      </c>
      <c r="F18" s="152"/>
      <c r="G18" s="152"/>
    </row>
    <row r="19" spans="1:7" x14ac:dyDescent="0.25">
      <c r="A19" s="152"/>
      <c r="B19" s="166"/>
      <c r="C19" s="167" t="str">
        <f>IFERROR(VLOOKUP(Factura[[#This Row],[CÓDIGO]],[2]!tblProductos[#All],2,0),"")</f>
        <v/>
      </c>
      <c r="D19" s="168"/>
      <c r="E19" s="169" t="str">
        <f>IFERROR(Factura[[#This Row],[CANTIDAD]]*VLOOKUP(Factura[[#This Row],[CÓDIGO]],[2]!tblProductos[#All],3,0),"")</f>
        <v/>
      </c>
      <c r="F19" s="152"/>
      <c r="G19" s="152"/>
    </row>
    <row r="20" spans="1:7" x14ac:dyDescent="0.25">
      <c r="A20" s="152"/>
      <c r="B20" s="166"/>
      <c r="C20" s="167" t="str">
        <f>IFERROR(VLOOKUP(Factura[[#This Row],[CÓDIGO]],[2]!tblProductos[#All],2,0),"")</f>
        <v/>
      </c>
      <c r="D20" s="168"/>
      <c r="E20" s="169" t="str">
        <f>IFERROR(Factura[[#This Row],[CANTIDAD]]*VLOOKUP(Factura[[#This Row],[CÓDIGO]],[2]!tblProductos[#All],3,0),"")</f>
        <v/>
      </c>
      <c r="F20" s="152"/>
      <c r="G20" s="152"/>
    </row>
    <row r="21" spans="1:7" x14ac:dyDescent="0.25">
      <c r="A21" s="152"/>
      <c r="B21" s="166"/>
      <c r="C21" s="167" t="str">
        <f>IFERROR(VLOOKUP(Factura[[#This Row],[CÓDIGO]],[2]!tblProductos[#All],2,0),"")</f>
        <v/>
      </c>
      <c r="D21" s="168"/>
      <c r="E21" s="169" t="str">
        <f>IFERROR(Factura[[#This Row],[CANTIDAD]]*VLOOKUP(Factura[[#This Row],[CÓDIGO]],[2]!tblProductos[#All],3,0),"")</f>
        <v/>
      </c>
      <c r="F21" s="152"/>
      <c r="G21" s="152"/>
    </row>
    <row r="22" spans="1:7" x14ac:dyDescent="0.25">
      <c r="A22" s="152"/>
      <c r="B22" s="166"/>
      <c r="C22" s="167" t="str">
        <f>IFERROR(VLOOKUP(Factura[[#This Row],[CÓDIGO]],[2]!tblProductos[#All],2,0),"")</f>
        <v/>
      </c>
      <c r="D22" s="168"/>
      <c r="E22" s="169" t="str">
        <f>IFERROR(Factura[[#This Row],[CANTIDAD]]*VLOOKUP(Factura[[#This Row],[CÓDIGO]],[2]!tblProductos[#All],3,0),"")</f>
        <v/>
      </c>
      <c r="F22" s="152"/>
      <c r="G22" s="152"/>
    </row>
    <row r="23" spans="1:7" x14ac:dyDescent="0.25">
      <c r="A23" s="152"/>
      <c r="B23" s="166"/>
      <c r="C23" s="167" t="str">
        <f>IFERROR(VLOOKUP(Factura[[#This Row],[CÓDIGO]],[2]!tblProductos[#All],2,0),"")</f>
        <v/>
      </c>
      <c r="D23" s="168"/>
      <c r="E23" s="169" t="str">
        <f>IFERROR(Factura[[#This Row],[CANTIDAD]]*VLOOKUP(Factura[[#This Row],[CÓDIGO]],[2]!tblProductos[#All],3,0),"")</f>
        <v/>
      </c>
      <c r="F23" s="152"/>
      <c r="G23" s="152"/>
    </row>
    <row r="24" spans="1:7" ht="21" customHeight="1" thickBot="1" x14ac:dyDescent="0.3">
      <c r="A24" s="152"/>
      <c r="B24" s="152"/>
      <c r="C24" s="152"/>
      <c r="D24" s="163" t="s">
        <v>203</v>
      </c>
      <c r="E24" s="164">
        <f>SUBTOTAL(109,Factura[IMPORTE])</f>
        <v>0</v>
      </c>
      <c r="F24" s="152"/>
      <c r="G24" s="152"/>
    </row>
    <row r="25" spans="1:7" ht="15.75" thickTop="1" x14ac:dyDescent="0.25">
      <c r="A25" s="152"/>
      <c r="B25" s="309" t="str">
        <f>"Establezca que todos los cheques se paguen a "&amp;Nombre_empresa&amp;""</f>
        <v>Establezca que todos los cheques se paguen a Mi Empresa</v>
      </c>
      <c r="C25" s="309"/>
      <c r="D25" s="162"/>
      <c r="E25" s="162"/>
      <c r="F25" s="152"/>
      <c r="G25" s="152"/>
    </row>
    <row r="26" spans="1:7" x14ac:dyDescent="0.25">
      <c r="A26" s="152"/>
      <c r="B26" s="310" t="s">
        <v>204</v>
      </c>
      <c r="C26" s="310"/>
      <c r="D26" s="310"/>
      <c r="E26" s="310"/>
      <c r="F26" s="152"/>
      <c r="G26" s="152"/>
    </row>
    <row r="27" spans="1:7" x14ac:dyDescent="0.25">
      <c r="A27" s="152"/>
      <c r="B27" s="311" t="s">
        <v>205</v>
      </c>
      <c r="C27" s="311"/>
      <c r="D27" s="311"/>
      <c r="E27" s="311"/>
      <c r="F27" s="152"/>
      <c r="G27" s="152"/>
    </row>
  </sheetData>
  <mergeCells count="4">
    <mergeCell ref="D1:E1"/>
    <mergeCell ref="B25:C25"/>
    <mergeCell ref="B26:E26"/>
    <mergeCell ref="B27:E27"/>
  </mergeCells>
  <dataValidations count="2">
    <dataValidation type="list" allowBlank="1" showInputMessage="1" showErrorMessage="1" sqref="B13:B23" xr:uid="{DDC354C1-4D5C-4C21-9E18-6012793C0DFC}">
      <formula1>INDIRECT("tblProductos[CODIGO]")</formula1>
    </dataValidation>
    <dataValidation type="list" allowBlank="1" showInputMessage="1" showErrorMessage="1" sqref="B7" xr:uid="{2784BF70-5C6D-41A8-8353-0706DF8AEEC3}">
      <formula1>INDIRECT("tblClientes[Nombre]")</formula1>
    </dataValidation>
  </dataValidations>
  <pageMargins left="0.7" right="0.7" top="0.75" bottom="0.75" header="0.3" footer="0.3"/>
  <drawing r:id="rId1"/>
  <legacy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83AF0-83D1-48F5-89B6-32F4D595617A}">
  <sheetPr codeName="Hoja13"/>
  <dimension ref="B5:I9"/>
  <sheetViews>
    <sheetView topLeftCell="B1" zoomScale="95" zoomScaleNormal="95" workbookViewId="0">
      <selection activeCell="M1" sqref="M1"/>
    </sheetView>
  </sheetViews>
  <sheetFormatPr baseColWidth="10" defaultRowHeight="15" x14ac:dyDescent="0.25"/>
  <cols>
    <col min="2" max="2" width="12.42578125" style="3" customWidth="1"/>
    <col min="4" max="4" width="28.5703125" customWidth="1"/>
    <col min="5" max="5" width="41.85546875" customWidth="1"/>
    <col min="7" max="7" width="17" customWidth="1"/>
    <col min="8" max="8" width="21.42578125" bestFit="1" customWidth="1"/>
    <col min="9" max="9" width="15.5703125" customWidth="1"/>
  </cols>
  <sheetData>
    <row r="5" spans="2:9" ht="18.75" x14ac:dyDescent="0.3">
      <c r="B5" s="147" t="s">
        <v>166</v>
      </c>
      <c r="C5" s="146" t="s">
        <v>11</v>
      </c>
      <c r="D5" s="146" t="s">
        <v>167</v>
      </c>
      <c r="E5" s="146" t="s">
        <v>168</v>
      </c>
      <c r="F5" s="146" t="s">
        <v>172</v>
      </c>
      <c r="G5" s="146" t="s">
        <v>169</v>
      </c>
      <c r="H5" s="146" t="s">
        <v>170</v>
      </c>
      <c r="I5" s="148" t="s">
        <v>171</v>
      </c>
    </row>
    <row r="6" spans="2:9" x14ac:dyDescent="0.25">
      <c r="B6" s="151">
        <v>1</v>
      </c>
      <c r="C6" s="149" t="s">
        <v>173</v>
      </c>
      <c r="D6" s="149" t="s">
        <v>174</v>
      </c>
      <c r="E6" s="149" t="s">
        <v>175</v>
      </c>
      <c r="F6" s="149" t="s">
        <v>176</v>
      </c>
      <c r="G6" s="149">
        <v>23245678902</v>
      </c>
      <c r="H6" s="150" t="s">
        <v>177</v>
      </c>
      <c r="I6" s="145"/>
    </row>
    <row r="7" spans="2:9" x14ac:dyDescent="0.25">
      <c r="B7" s="151">
        <v>2</v>
      </c>
      <c r="C7" s="149" t="s">
        <v>178</v>
      </c>
      <c r="D7" s="149" t="s">
        <v>179</v>
      </c>
      <c r="E7" s="149" t="s">
        <v>180</v>
      </c>
      <c r="F7" s="149" t="s">
        <v>181</v>
      </c>
      <c r="G7" s="149">
        <v>23456734567</v>
      </c>
      <c r="H7" s="150" t="s">
        <v>182</v>
      </c>
      <c r="I7" s="145"/>
    </row>
    <row r="8" spans="2:9" x14ac:dyDescent="0.25">
      <c r="B8" s="151">
        <v>3</v>
      </c>
      <c r="C8" s="149" t="s">
        <v>183</v>
      </c>
      <c r="D8" s="149" t="s">
        <v>184</v>
      </c>
      <c r="E8" s="149" t="s">
        <v>185</v>
      </c>
      <c r="F8" s="149" t="s">
        <v>186</v>
      </c>
      <c r="G8" s="149">
        <v>23456789709</v>
      </c>
      <c r="H8" s="150" t="s">
        <v>187</v>
      </c>
      <c r="I8" s="145"/>
    </row>
    <row r="9" spans="2:9" x14ac:dyDescent="0.25">
      <c r="B9" s="151">
        <v>4</v>
      </c>
      <c r="C9" s="149" t="s">
        <v>234</v>
      </c>
      <c r="D9" s="149" t="s">
        <v>235</v>
      </c>
      <c r="E9" s="149" t="s">
        <v>236</v>
      </c>
      <c r="F9" s="149" t="s">
        <v>237</v>
      </c>
      <c r="G9" s="149" t="s">
        <v>238</v>
      </c>
      <c r="H9" s="150" t="s">
        <v>239</v>
      </c>
      <c r="I9" s="145"/>
    </row>
  </sheetData>
  <hyperlinks>
    <hyperlink ref="H6" r:id="rId1" xr:uid="{FC67D646-098D-4254-BC6A-A23D64A7C07F}"/>
    <hyperlink ref="H7" r:id="rId2" xr:uid="{FE911D5C-8B8E-422E-9A4B-34F51FC3E102}"/>
    <hyperlink ref="H8" r:id="rId3" xr:uid="{7A003D66-9B2A-4FA6-BEBF-3AF0D30F15D5}"/>
    <hyperlink ref="H9" r:id="rId4" xr:uid="{FCA02AB1-10A6-4691-9477-EAAF729C85E6}"/>
  </hyperlinks>
  <pageMargins left="0.7" right="0.7" top="0.75" bottom="0.75" header="0.3" footer="0.3"/>
  <pageSetup orientation="portrait" r:id="rId5"/>
  <drawing r:id="rId6"/>
  <legacyDrawing r:id="rId7"/>
  <tableParts count="1">
    <tablePart r:id="rId8"/>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73A0A-B1BD-4CE3-A6A2-1F82244372E8}">
  <sheetPr codeName="Hoja11"/>
  <dimension ref="B3:C7"/>
  <sheetViews>
    <sheetView workbookViewId="0">
      <selection activeCell="C5" sqref="C5"/>
    </sheetView>
  </sheetViews>
  <sheetFormatPr baseColWidth="10" defaultRowHeight="15" x14ac:dyDescent="0.25"/>
  <cols>
    <col min="2" max="2" width="17.5703125" bestFit="1" customWidth="1"/>
    <col min="3" max="3" width="21.5703125" style="130" bestFit="1" customWidth="1"/>
    <col min="4" max="4" width="8.7109375" bestFit="1" customWidth="1"/>
    <col min="5" max="5" width="21.140625" bestFit="1" customWidth="1"/>
    <col min="6" max="6" width="24.28515625" bestFit="1" customWidth="1"/>
    <col min="7" max="7" width="19.28515625" bestFit="1" customWidth="1"/>
    <col min="8" max="8" width="22.42578125" bestFit="1" customWidth="1"/>
    <col min="9" max="9" width="16.5703125" bestFit="1" customWidth="1"/>
    <col min="10" max="10" width="19.7109375" bestFit="1" customWidth="1"/>
    <col min="11" max="11" width="20.140625" bestFit="1" customWidth="1"/>
    <col min="12" max="12" width="23.28515625" bestFit="1" customWidth="1"/>
    <col min="13" max="13" width="12.5703125" bestFit="1" customWidth="1"/>
    <col min="14" max="14" width="27" bestFit="1" customWidth="1"/>
    <col min="15" max="15" width="18.28515625" bestFit="1" customWidth="1"/>
    <col min="16" max="16" width="18.5703125" bestFit="1" customWidth="1"/>
    <col min="17" max="17" width="22" bestFit="1" customWidth="1"/>
    <col min="18" max="18" width="16.42578125" bestFit="1" customWidth="1"/>
    <col min="19" max="19" width="23.5703125" bestFit="1" customWidth="1"/>
    <col min="20" max="20" width="27" bestFit="1" customWidth="1"/>
    <col min="21" max="21" width="16.5703125" bestFit="1" customWidth="1"/>
    <col min="22" max="22" width="18.5703125" bestFit="1" customWidth="1"/>
    <col min="23" max="23" width="22" bestFit="1" customWidth="1"/>
    <col min="24" max="24" width="25.85546875" bestFit="1" customWidth="1"/>
    <col min="25" max="25" width="33.140625" bestFit="1" customWidth="1"/>
    <col min="26" max="26" width="36.42578125" bestFit="1" customWidth="1"/>
    <col min="27" max="27" width="20.140625" bestFit="1" customWidth="1"/>
    <col min="28" max="28" width="3" bestFit="1" customWidth="1"/>
    <col min="29" max="29" width="18.5703125" bestFit="1" customWidth="1"/>
    <col min="30" max="30" width="3" bestFit="1" customWidth="1"/>
    <col min="31" max="31" width="22" bestFit="1" customWidth="1"/>
    <col min="32" max="32" width="4" bestFit="1" customWidth="1"/>
    <col min="33" max="33" width="29.42578125" bestFit="1" customWidth="1"/>
    <col min="34" max="34" width="36.7109375" bestFit="1" customWidth="1"/>
    <col min="35" max="35" width="40" bestFit="1" customWidth="1"/>
    <col min="36" max="36" width="16.42578125" bestFit="1" customWidth="1"/>
    <col min="37" max="37" width="23.5703125" bestFit="1" customWidth="1"/>
    <col min="38" max="38" width="27" bestFit="1" customWidth="1"/>
    <col min="39" max="39" width="7.85546875" bestFit="1" customWidth="1"/>
    <col min="40" max="40" width="22" bestFit="1" customWidth="1"/>
    <col min="41" max="41" width="7.85546875" bestFit="1" customWidth="1"/>
    <col min="42" max="42" width="25.85546875" bestFit="1" customWidth="1"/>
    <col min="43" max="43" width="33.140625" bestFit="1" customWidth="1"/>
    <col min="44" max="44" width="36.42578125" bestFit="1" customWidth="1"/>
    <col min="45" max="45" width="20.140625" bestFit="1" customWidth="1"/>
    <col min="46" max="46" width="6.85546875" bestFit="1" customWidth="1"/>
    <col min="47" max="47" width="3" bestFit="1" customWidth="1"/>
    <col min="48" max="48" width="7.85546875" bestFit="1" customWidth="1"/>
    <col min="49" max="49" width="18.5703125" bestFit="1" customWidth="1"/>
    <col min="50" max="50" width="6.85546875" bestFit="1" customWidth="1"/>
    <col min="51" max="51" width="3" bestFit="1" customWidth="1"/>
    <col min="52" max="52" width="7.85546875" bestFit="1" customWidth="1"/>
    <col min="53" max="53" width="22" bestFit="1" customWidth="1"/>
    <col min="54" max="54" width="6.85546875" bestFit="1" customWidth="1"/>
    <col min="55" max="55" width="4" bestFit="1" customWidth="1"/>
    <col min="56" max="56" width="7.85546875" bestFit="1" customWidth="1"/>
    <col min="57" max="57" width="29.42578125" bestFit="1" customWidth="1"/>
    <col min="58" max="58" width="36.7109375" bestFit="1" customWidth="1"/>
    <col min="59" max="59" width="40" bestFit="1" customWidth="1"/>
    <col min="60" max="60" width="16.42578125" bestFit="1" customWidth="1"/>
    <col min="61" max="61" width="23.5703125" bestFit="1" customWidth="1"/>
    <col min="62" max="62" width="27" bestFit="1" customWidth="1"/>
    <col min="63" max="63" width="5.85546875" bestFit="1" customWidth="1"/>
    <col min="64" max="64" width="8.42578125" bestFit="1" customWidth="1"/>
    <col min="65" max="65" width="7.85546875" bestFit="1" customWidth="1"/>
    <col min="66" max="66" width="16.42578125" bestFit="1" customWidth="1"/>
    <col min="67" max="67" width="23.5703125" bestFit="1" customWidth="1"/>
    <col min="68" max="68" width="27" bestFit="1" customWidth="1"/>
    <col min="69" max="69" width="6.85546875" bestFit="1" customWidth="1"/>
    <col min="70" max="70" width="9.42578125" bestFit="1" customWidth="1"/>
    <col min="71" max="72" width="7.85546875" bestFit="1" customWidth="1"/>
    <col min="73" max="73" width="5.85546875" bestFit="1" customWidth="1"/>
    <col min="74" max="74" width="8.42578125" bestFit="1" customWidth="1"/>
    <col min="75" max="75" width="6.85546875" bestFit="1" customWidth="1"/>
    <col min="76" max="76" width="7.85546875" bestFit="1" customWidth="1"/>
    <col min="77" max="77" width="6.42578125" bestFit="1" customWidth="1"/>
    <col min="78" max="78" width="9.42578125" bestFit="1" customWidth="1"/>
    <col min="79" max="79" width="6.85546875" bestFit="1" customWidth="1"/>
    <col min="80" max="80" width="7.85546875" bestFit="1" customWidth="1"/>
    <col min="81" max="81" width="16.42578125" bestFit="1" customWidth="1"/>
    <col min="82" max="82" width="23.5703125" bestFit="1" customWidth="1"/>
    <col min="83" max="83" width="27" bestFit="1" customWidth="1"/>
    <col min="84" max="84" width="6.85546875" bestFit="1" customWidth="1"/>
    <col min="85" max="85" width="7.85546875" bestFit="1" customWidth="1"/>
    <col min="86" max="86" width="16.42578125" bestFit="1" customWidth="1"/>
    <col min="87" max="87" width="23.5703125" bestFit="1" customWidth="1"/>
    <col min="88" max="88" width="27" bestFit="1" customWidth="1"/>
  </cols>
  <sheetData>
    <row r="3" spans="2:3" x14ac:dyDescent="0.25">
      <c r="B3" s="125" t="s">
        <v>5</v>
      </c>
      <c r="C3" s="130" t="s">
        <v>8</v>
      </c>
    </row>
    <row r="5" spans="2:3" x14ac:dyDescent="0.25">
      <c r="B5" s="125" t="s">
        <v>161</v>
      </c>
      <c r="C5" s="130" t="s">
        <v>164</v>
      </c>
    </row>
    <row r="6" spans="2:3" x14ac:dyDescent="0.25">
      <c r="B6" s="129">
        <v>44160</v>
      </c>
      <c r="C6" s="130">
        <v>9.5</v>
      </c>
    </row>
    <row r="7" spans="2:3" x14ac:dyDescent="0.25">
      <c r="B7" s="129">
        <v>44190</v>
      </c>
      <c r="C7" s="130">
        <v>9.4</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5</vt:i4>
      </vt:variant>
    </vt:vector>
  </HeadingPairs>
  <TitlesOfParts>
    <vt:vector size="23" baseType="lpstr">
      <vt:lpstr>Menu</vt:lpstr>
      <vt:lpstr>Hoja2</vt:lpstr>
      <vt:lpstr>Registros</vt:lpstr>
      <vt:lpstr>Orden</vt:lpstr>
      <vt:lpstr>Datos</vt:lpstr>
      <vt:lpstr>Calidad</vt:lpstr>
      <vt:lpstr>RegCalidad</vt:lpstr>
      <vt:lpstr>Formulas</vt:lpstr>
      <vt:lpstr>MatPrima</vt:lpstr>
      <vt:lpstr>Fotos</vt:lpstr>
      <vt:lpstr>Productos</vt:lpstr>
      <vt:lpstr>Resumen-Produccion</vt:lpstr>
      <vt:lpstr>InventarioPro</vt:lpstr>
      <vt:lpstr>Ent-Sal-Pro</vt:lpstr>
      <vt:lpstr>Exist-Prod</vt:lpstr>
      <vt:lpstr>Hoja1</vt:lpstr>
      <vt:lpstr>Proveedores</vt:lpstr>
      <vt:lpstr>Resumen_Calidad</vt:lpstr>
      <vt:lpstr>Orden!Área_de_impresión</vt:lpstr>
      <vt:lpstr>Registros!Área_de_impresión</vt:lpstr>
      <vt:lpstr>'Resumen-Produccion'!Área_de_impresión</vt:lpstr>
      <vt:lpstr>Nombre_empresa</vt:lpstr>
      <vt:lpstr>TablaRegistros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Invitado</dc:creator>
  <cp:lastModifiedBy>Angel Joaquin Ibañez HIdalgo</cp:lastModifiedBy>
  <cp:lastPrinted>2021-01-13T23:01:18Z</cp:lastPrinted>
  <dcterms:created xsi:type="dcterms:W3CDTF">2020-05-21T14:55:24Z</dcterms:created>
  <dcterms:modified xsi:type="dcterms:W3CDTF">2021-02-09T17:02:00Z</dcterms:modified>
</cp:coreProperties>
</file>