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12 Month Rolling Forecast" sheetId="2" r:id="rId5"/>
    <sheet state="visible" name="Data" sheetId="3" r:id="rId6"/>
  </sheets>
  <definedNames/>
  <calcPr/>
  <extLst>
    <ext uri="GoogleSheetsCustomDataVersion2">
      <go:sheetsCustomData xmlns:go="http://customooxmlschemas.google.com/" r:id="rId7" roundtripDataChecksum="jWsV5LqX7TqI7KGGJ6hfjnnvGyGhPceIO6d9+gbZ4Nc="/>
    </ext>
  </extLst>
</workbook>
</file>

<file path=xl/sharedStrings.xml><?xml version="1.0" encoding="utf-8"?>
<sst xmlns="http://schemas.openxmlformats.org/spreadsheetml/2006/main" count="152" uniqueCount="118">
  <si>
    <t>Monthly Cash Flow Forecasting Model</t>
  </si>
  <si>
    <t>Table of Contents</t>
  </si>
  <si>
    <t>'12 Month Rolling Forecast'!A1</t>
  </si>
  <si>
    <t>CASE 1</t>
  </si>
  <si>
    <t>Actuals --&gt;</t>
  </si>
  <si>
    <t>Forecast --&gt;</t>
  </si>
  <si>
    <t>GBP (£) thousands</t>
  </si>
  <si>
    <t>Balance Sheet Check</t>
  </si>
  <si>
    <t>Assumptions</t>
  </si>
  <si>
    <t>Time Periods</t>
  </si>
  <si>
    <t>Days in Year</t>
  </si>
  <si>
    <t>Days in Period</t>
  </si>
  <si>
    <t>Periods in Year</t>
  </si>
  <si>
    <t>Revenue assumption</t>
  </si>
  <si>
    <t>Number of stores</t>
  </si>
  <si>
    <t>Number of new stores</t>
  </si>
  <si>
    <t>Sq ft per store</t>
  </si>
  <si>
    <t>Sales per square foot ($/ft/yr)</t>
  </si>
  <si>
    <t>Operating cost assumptions</t>
  </si>
  <si>
    <t>Gross margins</t>
  </si>
  <si>
    <t>SG&amp;A</t>
  </si>
  <si>
    <t>SG&amp;A as a percent of revenues</t>
  </si>
  <si>
    <t>Tax assumptions</t>
  </si>
  <si>
    <t>Effective tax rate</t>
  </si>
  <si>
    <t>Working capital assumptions</t>
  </si>
  <si>
    <t>Receivable Days</t>
  </si>
  <si>
    <t>Inventory Days</t>
  </si>
  <si>
    <t>Payable Days</t>
  </si>
  <si>
    <t>Capital expenditure assumptions</t>
  </si>
  <si>
    <t>Depreciation rate</t>
  </si>
  <si>
    <t>Cost to build per square foot</t>
  </si>
  <si>
    <t>Financing assumptions</t>
  </si>
  <si>
    <t>Equity raised (repurchased)</t>
  </si>
  <si>
    <t>Dividends paid</t>
  </si>
  <si>
    <t>Term debt issued</t>
  </si>
  <si>
    <t>Term debt principal repayment</t>
  </si>
  <si>
    <t>Term debt interest rate</t>
  </si>
  <si>
    <t>Debt/Equity ratio covenant</t>
  </si>
  <si>
    <t>Debt service coverage ratio covenant</t>
  </si>
  <si>
    <t>Income Statement</t>
  </si>
  <si>
    <t>Revenues</t>
  </si>
  <si>
    <t>COGS</t>
  </si>
  <si>
    <t>Gross profit</t>
  </si>
  <si>
    <t>EBITDA</t>
  </si>
  <si>
    <t>Depreciation</t>
  </si>
  <si>
    <t>EBIT</t>
  </si>
  <si>
    <t>Interest</t>
  </si>
  <si>
    <t>Income before taxes</t>
  </si>
  <si>
    <t>Taxes</t>
  </si>
  <si>
    <t>Net income</t>
  </si>
  <si>
    <t>Balance Sheet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</si>
  <si>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</si>
  <si>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</si>
  <si>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</si>
  <si>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</si>
  <si>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</si>
  <si>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</si>
  <si>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</t>
  </si>
  <si>
    <t>Property and equipment, net</t>
  </si>
  <si>
    <t>Total assets</t>
  </si>
  <si>
    <t>Liabilities and shareholders' equity</t>
  </si>
  <si>
    <t>Current liabilities</t>
  </si>
  <si>
    <t>Trade and other payables</t>
  </si>
  <si>
    <t>Term loan</t>
  </si>
  <si>
    <t>Total liabilities</t>
  </si>
  <si>
    <t>Shareholder's equity:</t>
  </si>
  <si>
    <t>Common stock and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</si>
  <si>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</si>
  <si>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</si>
  <si>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</si>
  <si>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</si>
  <si>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</si>
  <si>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from operating activities:</t>
  </si>
  <si>
    <t>Changes in working capital:</t>
  </si>
  <si>
    <t xml:space="preserve">  Trade and other receivables</t>
  </si>
  <si>
    <t xml:space="preserve">  Inventories</t>
  </si>
  <si>
    <t xml:space="preserve">  Trade and other payables</t>
  </si>
  <si>
    <t>Cash from operating activities</t>
  </si>
  <si>
    <t>Investing activities:</t>
  </si>
  <si>
    <t xml:space="preserve">  Acquisitions of PP&amp;E</t>
  </si>
  <si>
    <t>Cash from investing activities</t>
  </si>
  <si>
    <t>Financing activities:</t>
  </si>
  <si>
    <t xml:space="preserve">  Issuance of common stock</t>
  </si>
  <si>
    <t xml:space="preserve">  Dividends paid</t>
  </si>
  <si>
    <t xml:space="preserve">  Increase/(decrease) in term debt</t>
  </si>
  <si>
    <t>Cash flows from financing activities</t>
  </si>
  <si>
    <t>Increase/(decrease) in cash</t>
  </si>
  <si>
    <t>Cash, beginning of the month</t>
  </si>
  <si>
    <t>Cash, end of the month</t>
  </si>
  <si>
    <t>Supporting Schedules</t>
  </si>
  <si>
    <t>PP&amp;E Gross cost</t>
  </si>
  <si>
    <t>At start of month</t>
  </si>
  <si>
    <t>CAPEX</t>
  </si>
  <si>
    <t>At end of month</t>
  </si>
  <si>
    <t>Accumulated depreciation</t>
  </si>
  <si>
    <t>Current month expense</t>
  </si>
  <si>
    <t>Net book value of PP&amp;E</t>
  </si>
  <si>
    <t>Debt Schedule</t>
  </si>
  <si>
    <t>Opening balance</t>
  </si>
  <si>
    <t>Issuance</t>
  </si>
  <si>
    <t>Repayments</t>
  </si>
  <si>
    <t>Closing balance</t>
  </si>
  <si>
    <t>Interest payment</t>
  </si>
  <si>
    <t>Total debt service</t>
  </si>
  <si>
    <t>Debt/Equity ratio</t>
  </si>
  <si>
    <t>Debt/Eqtuiy covenant</t>
  </si>
  <si>
    <t>Debt service ratio</t>
  </si>
  <si>
    <t>Debt service ratio covenant</t>
  </si>
  <si>
    <t>Summary Charts</t>
  </si>
  <si>
    <t>Cash Flow Summary</t>
  </si>
  <si>
    <t>Operating cash flow</t>
  </si>
  <si>
    <t>Investing cash flow</t>
  </si>
  <si>
    <t>Financing cash flow</t>
  </si>
  <si>
    <t>Monthly cash balance</t>
  </si>
  <si>
    <t>Debt Service Ratio</t>
  </si>
  <si>
    <t>Monthly Cash Flow &amp; Cash Balance</t>
  </si>
  <si>
    <t>Debt Service Ratio and Covenant</t>
  </si>
  <si>
    <t>Sales per square foot (£/ft/yr)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</si>
</sst>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_-* #,##0_-;\(#,##0\)_-;_-* &quot;-&quot;_-;_-@"/>
    <numFmt numFmtId="165" formatCode="[$-409]dd/mmm/yy"/>
    <numFmt numFmtId="166" formatCode="#,##0.0_);\(#,##0.0\)"/>
    <numFmt numFmtId="167" formatCode="0.00%;[Red]\(0.00%\);\-"/>
    <numFmt numFmtId="168" formatCode="#,##0.0;[Red]\(#,##0.0\);\-"/>
    <numFmt numFmtId="169" formatCode="0.0%"/>
    <numFmt numFmtId="170" formatCode="[Blue]0.0%"/>
    <numFmt numFmtId="171" formatCode="#,##0;\(#,##0\);\-"/>
    <numFmt numFmtId="172" formatCode="[Blue]#,##0;[Blue]\(#,##0\);\-"/>
    <numFmt numFmtId="173" formatCode="0.00\x"/>
    <numFmt numFmtId="174" formatCode="#,##0.0_);[Red]\(#,##0.0\);\-"/>
    <numFmt numFmtId="175" formatCode="[Blue]#,##0.0;[Blue]\(#,##0.0\);\-"/>
    <numFmt numFmtId="176" formatCode="#,##0.0;\(#,##0.0\);\-"/>
    <numFmt numFmtId="177" formatCode="#,##0.000_);\(#,##0.000\)"/>
    <numFmt numFmtId="178" formatCode="#,##0.000000000_);\(#,##0.000000000\)"/>
  </numFmts>
  <fonts count="23">
    <font>
      <sz val="10.0"/>
      <color rgb="FF000000"/>
      <name val="Arial"/>
      <scheme val="minor"/>
    </font>
    <font>
      <sz val="11.0"/>
      <color theme="1"/>
      <name val="Arial Narrow"/>
    </font>
    <font>
      <b/>
      <i/>
      <sz val="36.0"/>
      <color theme="1"/>
      <name val="Arial Narrow"/>
    </font>
    <font>
      <b/>
      <sz val="11.0"/>
      <color theme="1"/>
      <name val="Arial Narrow"/>
    </font>
    <font>
      <b/>
      <i/>
      <sz val="22.0"/>
      <color theme="1"/>
      <name val="Arial Narrow"/>
    </font>
    <font>
      <u/>
      <sz val="10.0"/>
      <color rgb="FF0000FF"/>
      <name val="Arial"/>
    </font>
    <font>
      <u/>
      <sz val="10.0"/>
      <color rgb="FF132E57"/>
      <name val="Arial"/>
    </font>
    <font>
      <u/>
      <sz val="10.0"/>
      <color theme="1"/>
      <name val="Arial"/>
    </font>
    <font>
      <sz val="11.0"/>
      <color theme="0"/>
      <name val="Arial Narrow"/>
    </font>
    <font>
      <i/>
      <sz val="36.0"/>
      <color theme="0"/>
      <name val="Arial Narrow"/>
    </font>
    <font>
      <i/>
      <sz val="9.0"/>
      <color theme="0"/>
      <name val="Arial Narrow"/>
    </font>
    <font>
      <b/>
      <sz val="12.0"/>
      <color theme="0"/>
      <name val="Arial Narrow"/>
    </font>
    <font>
      <sz val="12.0"/>
      <color theme="0"/>
      <name val="Arial Narrow"/>
    </font>
    <font>
      <i/>
      <sz val="10.0"/>
      <color rgb="FFFFFFFF"/>
      <name val="Arial Narrow"/>
    </font>
    <font>
      <sz val="12.0"/>
      <color rgb="FFBFBFBF"/>
      <name val="Arial Narrow"/>
    </font>
    <font>
      <i/>
      <sz val="11.0"/>
      <color theme="1"/>
      <name val="Arial Narrow"/>
    </font>
    <font>
      <b/>
      <sz val="14.0"/>
      <color theme="0"/>
      <name val="Arial Narrow"/>
    </font>
    <font>
      <sz val="14.0"/>
      <color theme="1"/>
      <name val="Arial Narrow"/>
    </font>
    <font>
      <sz val="11.0"/>
      <color rgb="FF0000FF"/>
      <name val="Arial Narrow"/>
    </font>
    <font>
      <sz val="10.0"/>
      <color theme="1"/>
      <name val="Arial Narrow"/>
    </font>
    <font>
      <i/>
      <sz val="8.0"/>
      <color theme="1"/>
      <name val="Arial Narrow"/>
    </font>
    <font>
      <b/>
      <sz val="11.0"/>
      <color theme="0"/>
      <name val="Arial Narrow"/>
    </font>
    <font/>
  </fonts>
  <fills count="7">
    <fill>
      <patternFill patternType="none"/>
    </fill>
    <fill>
      <patternFill patternType="lightGray"/>
    </fill>
    <fill>
      <patternFill patternType="solid">
        <fgColor rgb="FFED942D"/>
        <bgColor rgb="FFED942D"/>
      </patternFill>
    </fill>
    <fill>
      <patternFill patternType="solid">
        <fgColor theme="0"/>
        <bgColor theme="0"/>
      </patternFill>
    </fill>
    <fill>
      <patternFill patternType="solid">
        <fgColor rgb="FF132E57"/>
        <bgColor rgb="FF132E57"/>
      </patternFill>
    </fill>
    <fill>
      <patternFill patternType="solid">
        <fgColor rgb="FF1E8496"/>
        <bgColor rgb="FF1E8496"/>
      </patternFill>
    </fill>
    <fill>
      <patternFill patternType="solid">
        <fgColor rgb="FFF2F2F2"/>
        <bgColor rgb="FFF2F2F2"/>
      </patternFill>
    </fill>
  </fills>
  <borders count="10">
    <border/>
    <border>
      <left/>
      <right/>
      <top/>
      <bottom/>
    </border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Font="1"/>
    <xf borderId="1" fillId="3" fontId="1" numFmtId="0" xfId="0" applyBorder="1" applyFill="1" applyFont="1"/>
    <xf borderId="0" fillId="0" fontId="3" numFmtId="0" xfId="0" applyAlignment="1" applyFont="1">
      <alignment horizontal="right"/>
    </xf>
    <xf borderId="0" fillId="0" fontId="4" numFmtId="0" xfId="0" applyFont="1"/>
    <xf borderId="2" fillId="0" fontId="5" numFmtId="0" xfId="0" applyBorder="1" applyFont="1"/>
    <xf borderId="0" fillId="0" fontId="6" numFmtId="0" xfId="0" applyFont="1"/>
    <xf borderId="0" fillId="0" fontId="7" numFmtId="0" xfId="0" applyFont="1"/>
    <xf borderId="1" fillId="4" fontId="8" numFmtId="0" xfId="0" applyBorder="1" applyFill="1" applyFont="1"/>
    <xf borderId="1" fillId="4" fontId="1" numFmtId="0" xfId="0" applyBorder="1" applyFont="1"/>
    <xf borderId="1" fillId="4" fontId="9" numFmtId="0" xfId="0" applyBorder="1" applyFont="1"/>
    <xf borderId="1" fillId="3" fontId="8" numFmtId="0" xfId="0" applyBorder="1" applyFont="1"/>
    <xf borderId="1" fillId="4" fontId="10" numFmtId="37" xfId="0" applyAlignment="1" applyBorder="1" applyFont="1" applyNumberFormat="1">
      <alignment vertical="top"/>
    </xf>
    <xf borderId="1" fillId="5" fontId="11" numFmtId="37" xfId="0" applyAlignment="1" applyBorder="1" applyFill="1" applyFont="1" applyNumberFormat="1">
      <alignment vertical="top"/>
    </xf>
    <xf borderId="1" fillId="5" fontId="12" numFmtId="37" xfId="0" applyAlignment="1" applyBorder="1" applyFont="1" applyNumberFormat="1">
      <alignment vertical="top"/>
    </xf>
    <xf borderId="1" fillId="5" fontId="12" numFmtId="37" xfId="0" applyAlignment="1" applyBorder="1" applyFont="1" applyNumberFormat="1">
      <alignment horizontal="right" vertical="top"/>
    </xf>
    <xf borderId="1" fillId="4" fontId="11" numFmtId="37" xfId="0" applyAlignment="1" applyBorder="1" applyFont="1" applyNumberFormat="1">
      <alignment vertical="top"/>
    </xf>
    <xf borderId="1" fillId="4" fontId="12" numFmtId="37" xfId="0" applyAlignment="1" applyBorder="1" applyFont="1" applyNumberFormat="1">
      <alignment vertical="top"/>
    </xf>
    <xf borderId="1" fillId="4" fontId="12" numFmtId="37" xfId="0" applyAlignment="1" applyBorder="1" applyFont="1" applyNumberFormat="1">
      <alignment horizontal="right" vertical="top"/>
    </xf>
    <xf borderId="0" fillId="0" fontId="1" numFmtId="37" xfId="0" applyFont="1" applyNumberFormat="1"/>
    <xf borderId="1" fillId="4" fontId="13" numFmtId="164" xfId="0" applyAlignment="1" applyBorder="1" applyFont="1" applyNumberFormat="1">
      <alignment horizontal="left" readingOrder="0"/>
    </xf>
    <xf borderId="1" fillId="5" fontId="14" numFmtId="165" xfId="0" applyAlignment="1" applyBorder="1" applyFont="1" applyNumberFormat="1">
      <alignment horizontal="right"/>
    </xf>
    <xf borderId="1" fillId="5" fontId="12" numFmtId="165" xfId="0" applyAlignment="1" applyBorder="1" applyFont="1" applyNumberFormat="1">
      <alignment horizontal="right"/>
    </xf>
    <xf borderId="1" fillId="4" fontId="12" numFmtId="165" xfId="0" applyAlignment="1" applyBorder="1" applyFont="1" applyNumberFormat="1">
      <alignment horizontal="right"/>
    </xf>
    <xf borderId="0" fillId="0" fontId="15" numFmtId="164" xfId="0" applyFont="1" applyNumberFormat="1"/>
    <xf borderId="0" fillId="0" fontId="15" numFmtId="164" xfId="0" applyAlignment="1" applyFont="1" applyNumberFormat="1">
      <alignment horizontal="right"/>
    </xf>
    <xf borderId="0" fillId="0" fontId="1" numFmtId="164" xfId="0" applyFont="1" applyNumberFormat="1"/>
    <xf borderId="0" fillId="0" fontId="15" numFmtId="164" xfId="0" applyAlignment="1" applyFont="1" applyNumberFormat="1">
      <alignment horizontal="center"/>
    </xf>
    <xf borderId="1" fillId="2" fontId="16" numFmtId="37" xfId="0" applyAlignment="1" applyBorder="1" applyFont="1" applyNumberFormat="1">
      <alignment vertical="center"/>
    </xf>
    <xf borderId="0" fillId="0" fontId="17" numFmtId="37" xfId="0" applyAlignment="1" applyFont="1" applyNumberFormat="1">
      <alignment vertical="center"/>
    </xf>
    <xf borderId="0" fillId="0" fontId="3" numFmtId="0" xfId="0" applyFont="1"/>
    <xf borderId="0" fillId="0" fontId="1" numFmtId="166" xfId="0" applyFont="1" applyNumberFormat="1"/>
    <xf borderId="0" fillId="0" fontId="18" numFmtId="37" xfId="0" applyFont="1" applyNumberFormat="1"/>
    <xf borderId="0" fillId="0" fontId="19" numFmtId="0" xfId="0" applyFont="1"/>
    <xf borderId="0" fillId="0" fontId="18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18" numFmtId="170" xfId="0" applyFont="1" applyNumberFormat="1"/>
    <xf borderId="0" fillId="0" fontId="1" numFmtId="171" xfId="0" applyFont="1" applyNumberFormat="1"/>
    <xf borderId="0" fillId="0" fontId="18" numFmtId="172" xfId="0" applyFont="1" applyNumberFormat="1"/>
    <xf borderId="0" fillId="0" fontId="1" numFmtId="169" xfId="0" applyAlignment="1" applyFont="1" applyNumberFormat="1">
      <alignment horizontal="right"/>
    </xf>
    <xf borderId="0" fillId="0" fontId="1" numFmtId="170" xfId="0" applyFont="1" applyNumberFormat="1"/>
    <xf borderId="0" fillId="0" fontId="18" numFmtId="169" xfId="0" applyFont="1" applyNumberFormat="1"/>
    <xf borderId="0" fillId="0" fontId="18" numFmtId="10" xfId="0" applyFont="1" applyNumberFormat="1"/>
    <xf borderId="0" fillId="0" fontId="18" numFmtId="173" xfId="0" applyFont="1" applyNumberFormat="1"/>
    <xf borderId="0" fillId="0" fontId="1" numFmtId="173" xfId="0" applyFont="1" applyNumberFormat="1"/>
    <xf borderId="3" fillId="0" fontId="18" numFmtId="166" xfId="0" applyBorder="1" applyFont="1" applyNumberFormat="1"/>
    <xf borderId="3" fillId="0" fontId="1" numFmtId="166" xfId="0" applyBorder="1" applyFont="1" applyNumberFormat="1"/>
    <xf borderId="2" fillId="0" fontId="1" numFmtId="0" xfId="0" applyBorder="1" applyFont="1"/>
    <xf borderId="2" fillId="0" fontId="3" numFmtId="0" xfId="0" applyBorder="1" applyFont="1"/>
    <xf borderId="2" fillId="0" fontId="1" numFmtId="166" xfId="0" applyBorder="1" applyFont="1" applyNumberFormat="1"/>
    <xf borderId="4" fillId="0" fontId="1" numFmtId="174" xfId="0" applyBorder="1" applyFont="1" applyNumberFormat="1"/>
    <xf borderId="4" fillId="0" fontId="1" numFmtId="166" xfId="0" applyBorder="1" applyFont="1" applyNumberFormat="1"/>
    <xf borderId="0" fillId="0" fontId="1" numFmtId="175" xfId="0" applyFont="1" applyNumberFormat="1"/>
    <xf borderId="0" fillId="0" fontId="1" numFmtId="176" xfId="0" applyFont="1" applyNumberFormat="1"/>
    <xf borderId="0" fillId="0" fontId="3" numFmtId="166" xfId="0" applyFont="1" applyNumberFormat="1"/>
    <xf borderId="5" fillId="0" fontId="1" numFmtId="176" xfId="0" applyBorder="1" applyFont="1" applyNumberFormat="1"/>
    <xf borderId="5" fillId="0" fontId="1" numFmtId="166" xfId="0" applyBorder="1" applyFont="1" applyNumberFormat="1"/>
    <xf borderId="0" fillId="0" fontId="19" numFmtId="166" xfId="0" applyFont="1" applyNumberFormat="1"/>
    <xf borderId="6" fillId="0" fontId="1" numFmtId="166" xfId="0" applyBorder="1" applyFont="1" applyNumberFormat="1"/>
    <xf borderId="0" fillId="0" fontId="15" numFmtId="0" xfId="0" applyFont="1"/>
    <xf borderId="0" fillId="0" fontId="15" numFmtId="177" xfId="0" applyFont="1" applyNumberFormat="1"/>
    <xf borderId="0" fillId="0" fontId="1" numFmtId="178" xfId="0" applyFont="1" applyNumberFormat="1"/>
    <xf borderId="1" fillId="6" fontId="1" numFmtId="166" xfId="0" applyBorder="1" applyFill="1" applyFont="1" applyNumberFormat="1"/>
    <xf borderId="0" fillId="0" fontId="1" numFmtId="174" xfId="0" applyFont="1" applyNumberFormat="1"/>
    <xf borderId="4" fillId="0" fontId="3" numFmtId="174" xfId="0" applyBorder="1" applyFont="1" applyNumberFormat="1"/>
    <xf borderId="0" fillId="0" fontId="20" numFmtId="166" xfId="0" applyAlignment="1" applyFont="1" applyNumberFormat="1">
      <alignment horizontal="right"/>
    </xf>
    <xf borderId="2" fillId="0" fontId="1" numFmtId="168" xfId="0" applyBorder="1" applyFont="1" applyNumberFormat="1"/>
    <xf borderId="0" fillId="0" fontId="1" numFmtId="10" xfId="0" applyFont="1" applyNumberFormat="1"/>
    <xf borderId="0" fillId="0" fontId="1" numFmtId="173" xfId="0" applyAlignment="1" applyFont="1" applyNumberFormat="1">
      <alignment horizontal="right"/>
    </xf>
    <xf borderId="7" fillId="4" fontId="21" numFmtId="0" xfId="0" applyAlignment="1" applyBorder="1" applyFont="1">
      <alignment horizontal="center" vertical="center"/>
    </xf>
    <xf borderId="8" fillId="0" fontId="22" numFmtId="0" xfId="0" applyBorder="1" applyFont="1"/>
    <xf borderId="9" fillId="0" fontId="22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508711520598969"/>
          <c:y val="0.037453703703703704"/>
          <c:w val="0.8706403738209936"/>
          <c:h val="0.734938757655293"/>
        </c:manualLayout>
      </c:layout>
      <c:barChart>
        <c:barDir val="col"/>
        <c:grouping val="stacked"/>
        <c:ser>
          <c:idx val="0"/>
          <c:order val="0"/>
          <c:tx>
            <c:v>Operating cash flow</c:v>
          </c:tx>
          <c:spPr>
            <a:solidFill>
              <a:srgbClr val="1E8496"/>
            </a:solidFill>
            <a:ln cmpd="sng">
              <a:solidFill>
                <a:srgbClr val="000000"/>
              </a:solidFill>
            </a:ln>
          </c:spPr>
          <c:cat>
            <c:strRef>
              <c:f>'12 Month Rolling Forecast'!$C$2:$R$2</c:f>
            </c:strRef>
          </c:cat>
          <c:val>
            <c:numRef>
              <c:f>'12 Month Rolling Forecast'!$C$150:$R$150</c:f>
              <c:numCache/>
            </c:numRef>
          </c:val>
        </c:ser>
        <c:ser>
          <c:idx val="1"/>
          <c:order val="1"/>
          <c:tx>
            <c:v>Investing cash flow</c:v>
          </c:tx>
          <c:spPr>
            <a:solidFill>
              <a:srgbClr val="ED942D"/>
            </a:solidFill>
            <a:ln cmpd="sng">
              <a:solidFill>
                <a:srgbClr val="000000"/>
              </a:solidFill>
            </a:ln>
          </c:spPr>
          <c:cat>
            <c:strRef>
              <c:f>'12 Month Rolling Forecast'!$C$2:$R$2</c:f>
            </c:strRef>
          </c:cat>
          <c:val>
            <c:numRef>
              <c:f>'12 Month Rolling Forecast'!$C$151:$R$151</c:f>
              <c:numCache/>
            </c:numRef>
          </c:val>
        </c:ser>
        <c:ser>
          <c:idx val="2"/>
          <c:order val="2"/>
          <c:tx>
            <c:v>Financing cash flow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'12 Month Rolling Forecast'!$C$2:$R$2</c:f>
            </c:strRef>
          </c:cat>
          <c:val>
            <c:numRef>
              <c:f>'12 Month Rolling Forecast'!$C$152:$R$152</c:f>
              <c:numCache/>
            </c:numRef>
          </c:val>
        </c:ser>
        <c:overlap val="100"/>
        <c:axId val="653568265"/>
        <c:axId val="1751285011"/>
      </c:barChart>
      <c:lineChart>
        <c:varyColors val="0"/>
        <c:ser>
          <c:idx val="3"/>
          <c:order val="3"/>
          <c:tx>
            <c:v>Monthly cash balance</c:v>
          </c:tx>
          <c:spPr>
            <a:ln cmpd="sng" w="28575">
              <a:solidFill>
                <a:srgbClr val="132E5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'12 Month Rolling Forecast'!$C$2:$R$2</c:f>
            </c:strRef>
          </c:cat>
          <c:val>
            <c:numRef>
              <c:f>'12 Month Rolling Forecast'!$C$153:$R$153</c:f>
              <c:numCache/>
            </c:numRef>
          </c:val>
          <c:smooth val="0"/>
        </c:ser>
        <c:axId val="653568265"/>
        <c:axId val="1751285011"/>
      </c:lineChart>
      <c:catAx>
        <c:axId val="65356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51285011"/>
      </c:catAx>
      <c:valAx>
        <c:axId val="17512850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53568265"/>
      </c:valAx>
    </c:plotArea>
    <c:legend>
      <c:legendPos val="t"/>
      <c:layout>
        <c:manualLayout>
          <c:xMode val="edge"/>
          <c:yMode val="edge"/>
          <c:x val="0.4203818658162616"/>
          <c:y val="0.001537086190566824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132670036287596"/>
          <c:y val="0.037453703703703704"/>
          <c:w val="0.8844007478236843"/>
          <c:h val="0.734938757655293"/>
        </c:manualLayout>
      </c:layout>
      <c:lineChart>
        <c:ser>
          <c:idx val="0"/>
          <c:order val="0"/>
          <c:tx>
            <c:v>Debt service ratio</c:v>
          </c:tx>
          <c:spPr>
            <a:ln cmpd="sng" w="28575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'12 Month Rolling Forecast'!$C$2:$R$2</c:f>
            </c:strRef>
          </c:cat>
          <c:val>
            <c:numRef>
              <c:f>'12 Month Rolling Forecast'!$C$156:$R$156</c:f>
              <c:numCache/>
            </c:numRef>
          </c:val>
          <c:smooth val="0"/>
        </c:ser>
        <c:ser>
          <c:idx val="1"/>
          <c:order val="1"/>
          <c:tx>
            <c:v>Debt service ratio covenant</c:v>
          </c:tx>
          <c:spPr>
            <a:ln cmpd="sng" w="28575">
              <a:solidFill>
                <a:srgbClr val="ED942D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'12 Month Rolling Forecast'!$C$2:$R$2</c:f>
            </c:strRef>
          </c:cat>
          <c:val>
            <c:numRef>
              <c:f>'12 Month Rolling Forecast'!$C$157:$R$157</c:f>
              <c:numCache/>
            </c:numRef>
          </c:val>
          <c:smooth val="0"/>
        </c:ser>
        <c:axId val="963363971"/>
        <c:axId val="437533692"/>
      </c:lineChart>
      <c:catAx>
        <c:axId val="963363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37533692"/>
      </c:catAx>
      <c:valAx>
        <c:axId val="4375336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63363971"/>
      </c:valAx>
    </c:plotArea>
    <c:legend>
      <c:legendPos val="t"/>
      <c:layout>
        <c:manualLayout>
          <c:xMode val="edge"/>
          <c:yMode val="edge"/>
          <c:x val="0.12614171607626595"/>
          <c:y val="0.003351967580166394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159</xdr:row>
      <xdr:rowOff>123825</xdr:rowOff>
    </xdr:from>
    <xdr:ext cx="6848475" cy="2743200"/>
    <xdr:graphicFrame>
      <xdr:nvGraphicFramePr>
        <xdr:cNvPr id="3894666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159</xdr:row>
      <xdr:rowOff>142875</xdr:rowOff>
    </xdr:from>
    <xdr:ext cx="6648450" cy="2743200"/>
    <xdr:graphicFrame>
      <xdr:nvGraphicFramePr>
        <xdr:cNvPr id="163207436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1.0"/>
    <col customWidth="1" min="3" max="3" width="29.25"/>
    <col customWidth="1" min="4" max="15" width="11.0"/>
    <col customWidth="1" min="16" max="26" width="9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.0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7.25" customHeight="1">
      <c r="A7" s="1"/>
      <c r="B7" s="2"/>
      <c r="C7" s="3" t="s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2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5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2"/>
      <c r="C14" s="6" t="s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2.0" customHeight="1">
      <c r="A15" s="1"/>
      <c r="B15" s="2"/>
      <c r="C15" s="7" t="s">
        <v>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"/>
      <c r="C16" s="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2"/>
      <c r="C17" s="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2"/>
      <c r="C18" s="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2"/>
      <c r="C23" s="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2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.75" customHeight="1">
      <c r="A25" s="1"/>
      <c r="B25" s="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5.75" customHeight="1">
      <c r="A26" s="1"/>
      <c r="B26" s="4"/>
      <c r="C26" s="10"/>
      <c r="D26" s="10"/>
      <c r="E26" s="10"/>
      <c r="F26" s="10"/>
      <c r="G26" s="12" t="s">
        <v>3</v>
      </c>
      <c r="H26" s="10"/>
      <c r="I26" s="10"/>
      <c r="J26" s="10"/>
      <c r="K26" s="10"/>
      <c r="L26" s="10"/>
      <c r="M26" s="10"/>
      <c r="N26" s="10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display="'12 Month Rolling Forecast'!A1" location="'12 Month Rolling Forecast'!A1" ref="C15"/>
  </hyperlinks>
  <printOptions/>
  <pageMargins bottom="0.75" footer="0.0" header="0.0" left="0.7" right="0.7" top="0.75"/>
  <pageSetup scale="9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 outlineLevelRow="1"/>
  <cols>
    <col customWidth="1" min="1" max="1" width="22.75"/>
    <col customWidth="1" min="2" max="18" width="11.25"/>
    <col customWidth="1" min="19" max="26" width="9.25"/>
  </cols>
  <sheetData>
    <row r="1" ht="16.5" customHeight="1">
      <c r="A1" s="14" t="s">
        <v>3</v>
      </c>
      <c r="B1" s="15"/>
      <c r="C1" s="15" t="s">
        <v>4</v>
      </c>
      <c r="D1" s="16"/>
      <c r="E1" s="16"/>
      <c r="F1" s="17"/>
      <c r="G1" s="18" t="s">
        <v>5</v>
      </c>
      <c r="H1" s="19"/>
      <c r="I1" s="19"/>
      <c r="J1" s="19"/>
      <c r="K1" s="19"/>
      <c r="L1" s="20"/>
      <c r="M1" s="20"/>
      <c r="N1" s="20"/>
      <c r="O1" s="20"/>
      <c r="P1" s="20"/>
      <c r="Q1" s="20"/>
      <c r="R1" s="20"/>
      <c r="S1" s="21"/>
      <c r="T1" s="21"/>
      <c r="U1" s="21"/>
      <c r="V1" s="21"/>
      <c r="W1" s="21"/>
      <c r="X1" s="21"/>
      <c r="Y1" s="21"/>
      <c r="Z1" s="21"/>
    </row>
    <row r="2" ht="16.5" customHeight="1">
      <c r="A2" s="22" t="s">
        <v>6</v>
      </c>
      <c r="B2" s="23">
        <v>42978.0</v>
      </c>
      <c r="C2" s="24">
        <f t="shared" ref="C2:R2" si="1">EOMONTH(B2,1)</f>
        <v>43008</v>
      </c>
      <c r="D2" s="24">
        <f t="shared" si="1"/>
        <v>43039</v>
      </c>
      <c r="E2" s="24">
        <f t="shared" si="1"/>
        <v>43069</v>
      </c>
      <c r="F2" s="24">
        <f t="shared" si="1"/>
        <v>43100</v>
      </c>
      <c r="G2" s="25">
        <f t="shared" si="1"/>
        <v>43131</v>
      </c>
      <c r="H2" s="25">
        <f t="shared" si="1"/>
        <v>43159</v>
      </c>
      <c r="I2" s="25">
        <f t="shared" si="1"/>
        <v>43190</v>
      </c>
      <c r="J2" s="25">
        <f t="shared" si="1"/>
        <v>43220</v>
      </c>
      <c r="K2" s="25">
        <f t="shared" si="1"/>
        <v>43251</v>
      </c>
      <c r="L2" s="25">
        <f t="shared" si="1"/>
        <v>43281</v>
      </c>
      <c r="M2" s="25">
        <f t="shared" si="1"/>
        <v>43312</v>
      </c>
      <c r="N2" s="25">
        <f t="shared" si="1"/>
        <v>43343</v>
      </c>
      <c r="O2" s="25">
        <f t="shared" si="1"/>
        <v>43373</v>
      </c>
      <c r="P2" s="25">
        <f t="shared" si="1"/>
        <v>43404</v>
      </c>
      <c r="Q2" s="25">
        <f t="shared" si="1"/>
        <v>43434</v>
      </c>
      <c r="R2" s="25">
        <f t="shared" si="1"/>
        <v>43465</v>
      </c>
      <c r="S2" s="21"/>
      <c r="T2" s="21"/>
      <c r="U2" s="21"/>
      <c r="V2" s="21"/>
      <c r="W2" s="21"/>
      <c r="X2" s="21"/>
      <c r="Y2" s="21"/>
      <c r="Z2" s="21"/>
    </row>
    <row r="3" ht="13.5" customHeight="1">
      <c r="A3" s="26" t="s">
        <v>7</v>
      </c>
      <c r="B3" s="26"/>
      <c r="C3" s="27" t="str">
        <f t="shared" ref="C3:R3" si="2">IFERROR(IF(ABS(C87)&gt;1,"ERROR","OK"),"OK")</f>
        <v>OK</v>
      </c>
      <c r="D3" s="27" t="str">
        <f t="shared" si="2"/>
        <v>OK</v>
      </c>
      <c r="E3" s="27" t="str">
        <f t="shared" si="2"/>
        <v>OK</v>
      </c>
      <c r="F3" s="27" t="str">
        <f t="shared" si="2"/>
        <v>OK</v>
      </c>
      <c r="G3" s="27" t="str">
        <f t="shared" si="2"/>
        <v>OK</v>
      </c>
      <c r="H3" s="27" t="str">
        <f t="shared" si="2"/>
        <v>OK</v>
      </c>
      <c r="I3" s="27" t="str">
        <f t="shared" si="2"/>
        <v>OK</v>
      </c>
      <c r="J3" s="27" t="str">
        <f t="shared" si="2"/>
        <v>OK</v>
      </c>
      <c r="K3" s="27" t="str">
        <f t="shared" si="2"/>
        <v>OK</v>
      </c>
      <c r="L3" s="27" t="str">
        <f t="shared" si="2"/>
        <v>OK</v>
      </c>
      <c r="M3" s="27" t="str">
        <f t="shared" si="2"/>
        <v>OK</v>
      </c>
      <c r="N3" s="27" t="str">
        <f t="shared" si="2"/>
        <v>OK</v>
      </c>
      <c r="O3" s="27" t="str">
        <f t="shared" si="2"/>
        <v>OK</v>
      </c>
      <c r="P3" s="27" t="str">
        <f t="shared" si="2"/>
        <v>OK</v>
      </c>
      <c r="Q3" s="27" t="str">
        <f t="shared" si="2"/>
        <v>OK</v>
      </c>
      <c r="R3" s="27" t="str">
        <f t="shared" si="2"/>
        <v>OK</v>
      </c>
      <c r="S3" s="28"/>
      <c r="T3" s="28"/>
      <c r="U3" s="28"/>
      <c r="V3" s="28"/>
      <c r="W3" s="28"/>
      <c r="X3" s="28"/>
      <c r="Y3" s="28"/>
      <c r="Z3" s="28"/>
    </row>
    <row r="4" ht="13.5" customHeight="1">
      <c r="A4" s="26"/>
      <c r="B4" s="26"/>
      <c r="C4" s="26"/>
      <c r="D4" s="29"/>
      <c r="E4" s="29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8"/>
      <c r="U4" s="28"/>
      <c r="V4" s="28"/>
      <c r="W4" s="28"/>
      <c r="X4" s="28"/>
      <c r="Y4" s="28"/>
      <c r="Z4" s="28"/>
    </row>
    <row r="5" ht="18.75" customHeight="1">
      <c r="A5" s="30" t="s">
        <v>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1"/>
      <c r="T5" s="31"/>
      <c r="U5" s="31"/>
      <c r="V5" s="31"/>
      <c r="W5" s="31"/>
      <c r="X5" s="31"/>
      <c r="Y5" s="31"/>
      <c r="Z5" s="31"/>
    </row>
    <row r="6" ht="13.5" customHeight="1" outlineLevel="1">
      <c r="A6" s="32" t="s">
        <v>9</v>
      </c>
      <c r="B6" s="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2"/>
      <c r="T6" s="2"/>
      <c r="U6" s="2"/>
      <c r="V6" s="2"/>
      <c r="W6" s="2"/>
      <c r="X6" s="2"/>
      <c r="Y6" s="2"/>
      <c r="Z6" s="2"/>
    </row>
    <row r="7" ht="13.5" customHeight="1" outlineLevel="1">
      <c r="A7" s="2" t="s">
        <v>10</v>
      </c>
      <c r="B7" s="2"/>
      <c r="C7" s="34">
        <v>365.0</v>
      </c>
      <c r="D7" s="34">
        <v>365.0</v>
      </c>
      <c r="E7" s="34">
        <v>365.0</v>
      </c>
      <c r="F7" s="34">
        <v>365.0</v>
      </c>
      <c r="G7" s="34">
        <v>365.0</v>
      </c>
      <c r="H7" s="34">
        <v>365.0</v>
      </c>
      <c r="I7" s="34">
        <v>365.0</v>
      </c>
      <c r="J7" s="34">
        <v>365.0</v>
      </c>
      <c r="K7" s="34">
        <v>365.0</v>
      </c>
      <c r="L7" s="34">
        <v>365.0</v>
      </c>
      <c r="M7" s="34">
        <v>365.0</v>
      </c>
      <c r="N7" s="34">
        <v>365.0</v>
      </c>
      <c r="O7" s="34">
        <v>365.0</v>
      </c>
      <c r="P7" s="34">
        <v>365.0</v>
      </c>
      <c r="Q7" s="34">
        <v>365.0</v>
      </c>
      <c r="R7" s="34">
        <v>365.0</v>
      </c>
      <c r="S7" s="2"/>
      <c r="T7" s="2"/>
      <c r="U7" s="2"/>
      <c r="V7" s="2"/>
      <c r="W7" s="2"/>
      <c r="X7" s="2"/>
      <c r="Y7" s="2"/>
      <c r="Z7" s="2"/>
    </row>
    <row r="8" ht="13.5" customHeight="1" outlineLevel="1">
      <c r="A8" s="2" t="s">
        <v>11</v>
      </c>
      <c r="B8" s="2"/>
      <c r="C8" s="33">
        <f t="shared" ref="C8:R8" si="3">C2-B2</f>
        <v>30</v>
      </c>
      <c r="D8" s="33">
        <f t="shared" si="3"/>
        <v>31</v>
      </c>
      <c r="E8" s="33">
        <f t="shared" si="3"/>
        <v>30</v>
      </c>
      <c r="F8" s="33">
        <f t="shared" si="3"/>
        <v>31</v>
      </c>
      <c r="G8" s="33">
        <f t="shared" si="3"/>
        <v>31</v>
      </c>
      <c r="H8" s="33">
        <f t="shared" si="3"/>
        <v>28</v>
      </c>
      <c r="I8" s="33">
        <f t="shared" si="3"/>
        <v>31</v>
      </c>
      <c r="J8" s="33">
        <f t="shared" si="3"/>
        <v>30</v>
      </c>
      <c r="K8" s="33">
        <f t="shared" si="3"/>
        <v>31</v>
      </c>
      <c r="L8" s="33">
        <f t="shared" si="3"/>
        <v>30</v>
      </c>
      <c r="M8" s="33">
        <f t="shared" si="3"/>
        <v>31</v>
      </c>
      <c r="N8" s="33">
        <f t="shared" si="3"/>
        <v>31</v>
      </c>
      <c r="O8" s="33">
        <f t="shared" si="3"/>
        <v>30</v>
      </c>
      <c r="P8" s="33">
        <f t="shared" si="3"/>
        <v>31</v>
      </c>
      <c r="Q8" s="33">
        <f t="shared" si="3"/>
        <v>30</v>
      </c>
      <c r="R8" s="33">
        <f t="shared" si="3"/>
        <v>31</v>
      </c>
      <c r="S8" s="2"/>
      <c r="T8" s="2"/>
      <c r="U8" s="2"/>
      <c r="V8" s="2"/>
      <c r="W8" s="2"/>
      <c r="X8" s="2"/>
      <c r="Y8" s="2"/>
      <c r="Z8" s="2"/>
    </row>
    <row r="9" ht="13.5" customHeight="1" outlineLevel="1">
      <c r="A9" s="2" t="s">
        <v>12</v>
      </c>
      <c r="B9" s="2"/>
      <c r="C9" s="33">
        <f t="shared" ref="C9:R9" si="4">ROUND(C7/MROUND(C8,10),0)</f>
        <v>12</v>
      </c>
      <c r="D9" s="33">
        <f t="shared" si="4"/>
        <v>12</v>
      </c>
      <c r="E9" s="33">
        <f t="shared" si="4"/>
        <v>12</v>
      </c>
      <c r="F9" s="33">
        <f t="shared" si="4"/>
        <v>12</v>
      </c>
      <c r="G9" s="33">
        <f t="shared" si="4"/>
        <v>12</v>
      </c>
      <c r="H9" s="33">
        <f t="shared" si="4"/>
        <v>12</v>
      </c>
      <c r="I9" s="33">
        <f t="shared" si="4"/>
        <v>12</v>
      </c>
      <c r="J9" s="33">
        <f t="shared" si="4"/>
        <v>12</v>
      </c>
      <c r="K9" s="33">
        <f t="shared" si="4"/>
        <v>12</v>
      </c>
      <c r="L9" s="33">
        <f t="shared" si="4"/>
        <v>12</v>
      </c>
      <c r="M9" s="33">
        <f t="shared" si="4"/>
        <v>12</v>
      </c>
      <c r="N9" s="33">
        <f t="shared" si="4"/>
        <v>12</v>
      </c>
      <c r="O9" s="33">
        <f t="shared" si="4"/>
        <v>12</v>
      </c>
      <c r="P9" s="33">
        <f t="shared" si="4"/>
        <v>12</v>
      </c>
      <c r="Q9" s="33">
        <f t="shared" si="4"/>
        <v>12</v>
      </c>
      <c r="R9" s="33">
        <f t="shared" si="4"/>
        <v>12</v>
      </c>
      <c r="S9" s="2"/>
      <c r="T9" s="2"/>
      <c r="U9" s="2"/>
      <c r="V9" s="2"/>
      <c r="W9" s="2"/>
      <c r="X9" s="2"/>
      <c r="Y9" s="2"/>
      <c r="Z9" s="2"/>
    </row>
    <row r="10" ht="13.5" customHeight="1" outlineLevel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 outlineLevel="1">
      <c r="A11" s="32" t="s">
        <v>13</v>
      </c>
      <c r="B11" s="32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2"/>
      <c r="T11" s="2"/>
      <c r="U11" s="2"/>
      <c r="V11" s="2"/>
      <c r="W11" s="2"/>
      <c r="X11" s="2"/>
      <c r="Y11" s="2"/>
      <c r="Z11" s="2"/>
    </row>
    <row r="12" ht="13.5" customHeight="1" outlineLevel="1">
      <c r="A12" s="2" t="s">
        <v>14</v>
      </c>
      <c r="B12" s="2"/>
      <c r="C12" s="36">
        <v>20.0</v>
      </c>
      <c r="D12" s="36">
        <v>20.0</v>
      </c>
      <c r="E12" s="36">
        <v>20.0</v>
      </c>
      <c r="F12" s="36">
        <v>20.0</v>
      </c>
      <c r="G12" s="33">
        <f t="shared" ref="G12:R12" si="5">F12+G13</f>
        <v>20</v>
      </c>
      <c r="H12" s="33">
        <f t="shared" si="5"/>
        <v>21</v>
      </c>
      <c r="I12" s="33">
        <f t="shared" si="5"/>
        <v>21</v>
      </c>
      <c r="J12" s="33">
        <f t="shared" si="5"/>
        <v>21</v>
      </c>
      <c r="K12" s="33">
        <f t="shared" si="5"/>
        <v>22</v>
      </c>
      <c r="L12" s="33">
        <f t="shared" si="5"/>
        <v>22</v>
      </c>
      <c r="M12" s="33">
        <f t="shared" si="5"/>
        <v>22</v>
      </c>
      <c r="N12" s="33">
        <f t="shared" si="5"/>
        <v>22</v>
      </c>
      <c r="O12" s="33">
        <f t="shared" si="5"/>
        <v>23</v>
      </c>
      <c r="P12" s="33">
        <f t="shared" si="5"/>
        <v>23</v>
      </c>
      <c r="Q12" s="33">
        <f t="shared" si="5"/>
        <v>23</v>
      </c>
      <c r="R12" s="33">
        <f t="shared" si="5"/>
        <v>23</v>
      </c>
      <c r="S12" s="2"/>
      <c r="T12" s="2"/>
      <c r="U12" s="2"/>
      <c r="V12" s="2"/>
      <c r="W12" s="2"/>
      <c r="X12" s="2"/>
      <c r="Y12" s="2"/>
      <c r="Z12" s="2"/>
    </row>
    <row r="13" ht="13.5" customHeight="1" outlineLevel="1">
      <c r="A13" s="2" t="s">
        <v>15</v>
      </c>
      <c r="B13" s="2"/>
      <c r="C13" s="36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1.0</v>
      </c>
      <c r="I13" s="36">
        <v>0.0</v>
      </c>
      <c r="J13" s="36">
        <v>0.0</v>
      </c>
      <c r="K13" s="36">
        <v>1.0</v>
      </c>
      <c r="L13" s="36">
        <v>0.0</v>
      </c>
      <c r="M13" s="36">
        <v>0.0</v>
      </c>
      <c r="N13" s="36">
        <v>0.0</v>
      </c>
      <c r="O13" s="36">
        <v>1.0</v>
      </c>
      <c r="P13" s="36">
        <v>0.0</v>
      </c>
      <c r="Q13" s="36">
        <v>0.0</v>
      </c>
      <c r="R13" s="36">
        <v>0.0</v>
      </c>
      <c r="S13" s="2"/>
      <c r="T13" s="2"/>
      <c r="U13" s="2"/>
      <c r="V13" s="2"/>
      <c r="W13" s="2"/>
      <c r="X13" s="2"/>
      <c r="Y13" s="2"/>
      <c r="Z13" s="2"/>
    </row>
    <row r="14" ht="13.5" customHeight="1" outlineLevel="1">
      <c r="A14" s="2" t="s">
        <v>16</v>
      </c>
      <c r="B14" s="2"/>
      <c r="C14" s="36">
        <v>46000.0</v>
      </c>
      <c r="D14" s="36">
        <v>46000.0</v>
      </c>
      <c r="E14" s="36">
        <v>46000.0</v>
      </c>
      <c r="F14" s="36">
        <v>46000.0</v>
      </c>
      <c r="G14" s="36">
        <v>46000.0</v>
      </c>
      <c r="H14" s="36">
        <v>46000.0</v>
      </c>
      <c r="I14" s="36">
        <v>46000.0</v>
      </c>
      <c r="J14" s="36">
        <v>46000.0</v>
      </c>
      <c r="K14" s="36">
        <v>46000.0</v>
      </c>
      <c r="L14" s="36">
        <v>46000.0</v>
      </c>
      <c r="M14" s="36">
        <v>46000.0</v>
      </c>
      <c r="N14" s="36">
        <v>46000.0</v>
      </c>
      <c r="O14" s="36">
        <v>46000.0</v>
      </c>
      <c r="P14" s="36">
        <v>46000.0</v>
      </c>
      <c r="Q14" s="36">
        <v>46000.0</v>
      </c>
      <c r="R14" s="36">
        <v>46000.0</v>
      </c>
      <c r="S14" s="2"/>
      <c r="T14" s="2"/>
      <c r="U14" s="2"/>
      <c r="V14" s="2"/>
      <c r="W14" s="2"/>
      <c r="X14" s="2"/>
      <c r="Y14" s="2"/>
      <c r="Z14" s="2"/>
    </row>
    <row r="15" ht="13.5" customHeight="1" outlineLevel="1">
      <c r="A15" s="2" t="s">
        <v>17</v>
      </c>
      <c r="B15" s="2"/>
      <c r="C15" s="36">
        <v>532.8352173913042</v>
      </c>
      <c r="D15" s="36">
        <v>535.4347826086956</v>
      </c>
      <c r="E15" s="36">
        <v>569.0895652173913</v>
      </c>
      <c r="F15" s="36">
        <v>576.6065217391305</v>
      </c>
      <c r="G15" s="36">
        <v>535.0</v>
      </c>
      <c r="H15" s="36">
        <v>535.0</v>
      </c>
      <c r="I15" s="36">
        <v>535.0</v>
      </c>
      <c r="J15" s="36">
        <v>535.0</v>
      </c>
      <c r="K15" s="36">
        <v>535.0</v>
      </c>
      <c r="L15" s="36">
        <v>535.0</v>
      </c>
      <c r="M15" s="36">
        <v>535.0</v>
      </c>
      <c r="N15" s="36">
        <v>535.0</v>
      </c>
      <c r="O15" s="36">
        <v>535.0</v>
      </c>
      <c r="P15" s="36">
        <v>535.0</v>
      </c>
      <c r="Q15" s="36">
        <v>535.0</v>
      </c>
      <c r="R15" s="36">
        <v>535.0</v>
      </c>
      <c r="S15" s="2"/>
      <c r="T15" s="2"/>
      <c r="U15" s="2"/>
      <c r="V15" s="2"/>
      <c r="W15" s="2"/>
      <c r="X15" s="2"/>
      <c r="Y15" s="2"/>
      <c r="Z15" s="2"/>
    </row>
    <row r="16" ht="13.5" customHeight="1" outlineLevel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 outlineLevel="1">
      <c r="A17" s="32" t="s">
        <v>18</v>
      </c>
      <c r="B17" s="32"/>
      <c r="C17" s="32"/>
      <c r="D17" s="32"/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2"/>
      <c r="T17" s="2"/>
      <c r="U17" s="2"/>
      <c r="V17" s="2"/>
      <c r="W17" s="2"/>
      <c r="X17" s="2"/>
      <c r="Y17" s="2"/>
      <c r="Z17" s="2"/>
    </row>
    <row r="18" ht="13.5" customHeight="1" outlineLevel="1">
      <c r="A18" s="2" t="s">
        <v>19</v>
      </c>
      <c r="B18" s="2"/>
      <c r="C18" s="39">
        <f t="shared" ref="C18:F18" si="6">C50/C48</f>
        <v>0.2862496848</v>
      </c>
      <c r="D18" s="39">
        <f t="shared" si="6"/>
        <v>0.2827649208</v>
      </c>
      <c r="E18" s="39">
        <f t="shared" si="6"/>
        <v>0.270310473</v>
      </c>
      <c r="F18" s="39">
        <f t="shared" si="6"/>
        <v>0.2651193829</v>
      </c>
      <c r="G18" s="40">
        <v>0.265</v>
      </c>
      <c r="H18" s="40">
        <v>0.265</v>
      </c>
      <c r="I18" s="40">
        <v>0.265</v>
      </c>
      <c r="J18" s="40">
        <v>0.265</v>
      </c>
      <c r="K18" s="40">
        <v>0.265</v>
      </c>
      <c r="L18" s="40">
        <v>0.265</v>
      </c>
      <c r="M18" s="40">
        <v>0.265</v>
      </c>
      <c r="N18" s="40">
        <v>0.265</v>
      </c>
      <c r="O18" s="40">
        <v>0.265</v>
      </c>
      <c r="P18" s="40">
        <v>0.265</v>
      </c>
      <c r="Q18" s="40">
        <v>0.265</v>
      </c>
      <c r="R18" s="40">
        <v>0.265</v>
      </c>
      <c r="S18" s="2"/>
      <c r="T18" s="2"/>
      <c r="U18" s="2"/>
      <c r="V18" s="2"/>
      <c r="W18" s="2"/>
      <c r="X18" s="2"/>
      <c r="Y18" s="2"/>
      <c r="Z18" s="2"/>
    </row>
    <row r="19" ht="13.5" customHeight="1" outlineLevel="1">
      <c r="A19" s="2" t="s">
        <v>20</v>
      </c>
      <c r="B19" s="2"/>
      <c r="C19" s="41">
        <f t="shared" ref="C19:F19" si="7">-C51</f>
        <v>9577</v>
      </c>
      <c r="D19" s="41">
        <f t="shared" si="7"/>
        <v>9687</v>
      </c>
      <c r="E19" s="41">
        <f t="shared" si="7"/>
        <v>9510.3</v>
      </c>
      <c r="F19" s="41">
        <f t="shared" si="7"/>
        <v>9481.6</v>
      </c>
      <c r="G19" s="42">
        <v>9500.0</v>
      </c>
      <c r="H19" s="42">
        <v>9500.0</v>
      </c>
      <c r="I19" s="42">
        <v>9500.0</v>
      </c>
      <c r="J19" s="42">
        <v>9500.0</v>
      </c>
      <c r="K19" s="42">
        <v>9500.0</v>
      </c>
      <c r="L19" s="42">
        <v>9500.0</v>
      </c>
      <c r="M19" s="42">
        <v>9500.0</v>
      </c>
      <c r="N19" s="42">
        <v>9500.0</v>
      </c>
      <c r="O19" s="42">
        <v>9500.0</v>
      </c>
      <c r="P19" s="42">
        <v>9500.0</v>
      </c>
      <c r="Q19" s="42">
        <v>9500.0</v>
      </c>
      <c r="R19" s="42">
        <v>9500.0</v>
      </c>
      <c r="S19" s="2"/>
      <c r="T19" s="2"/>
      <c r="U19" s="2"/>
      <c r="V19" s="2"/>
      <c r="W19" s="2"/>
      <c r="X19" s="2"/>
      <c r="Y19" s="2"/>
      <c r="Z19" s="2"/>
    </row>
    <row r="20" ht="13.5" customHeight="1" outlineLevel="1">
      <c r="A20" s="2" t="s">
        <v>21</v>
      </c>
      <c r="B20" s="2"/>
      <c r="C20" s="39">
        <f t="shared" ref="C20:F20" si="8">C19/C48</f>
        <v>0.2344390671</v>
      </c>
      <c r="D20" s="39">
        <f t="shared" si="8"/>
        <v>0.2359805116</v>
      </c>
      <c r="E20" s="39">
        <f t="shared" si="8"/>
        <v>0.217975164</v>
      </c>
      <c r="F20" s="39">
        <f t="shared" si="8"/>
        <v>0.2144842953</v>
      </c>
      <c r="G20" s="43">
        <f t="shared" ref="G20:R20" si="9">IFERROR(G19/G48,"na")</f>
        <v>0.2316131654</v>
      </c>
      <c r="H20" s="43">
        <f t="shared" si="9"/>
        <v>0.220583967</v>
      </c>
      <c r="I20" s="43">
        <f t="shared" si="9"/>
        <v>0.220583967</v>
      </c>
      <c r="J20" s="43">
        <f t="shared" si="9"/>
        <v>0.220583967</v>
      </c>
      <c r="K20" s="43">
        <f t="shared" si="9"/>
        <v>0.2105574231</v>
      </c>
      <c r="L20" s="43">
        <f t="shared" si="9"/>
        <v>0.2105574231</v>
      </c>
      <c r="M20" s="43">
        <f t="shared" si="9"/>
        <v>0.2105574231</v>
      </c>
      <c r="N20" s="43">
        <f t="shared" si="9"/>
        <v>0.2105574231</v>
      </c>
      <c r="O20" s="43">
        <f t="shared" si="9"/>
        <v>0.2014027525</v>
      </c>
      <c r="P20" s="43">
        <f t="shared" si="9"/>
        <v>0.2014027525</v>
      </c>
      <c r="Q20" s="43">
        <f t="shared" si="9"/>
        <v>0.2014027525</v>
      </c>
      <c r="R20" s="43">
        <f t="shared" si="9"/>
        <v>0.2014027525</v>
      </c>
      <c r="S20" s="2"/>
      <c r="T20" s="2"/>
      <c r="U20" s="2"/>
      <c r="V20" s="2"/>
      <c r="W20" s="2"/>
      <c r="X20" s="2"/>
      <c r="Y20" s="2"/>
      <c r="Z20" s="2"/>
    </row>
    <row r="21" ht="13.5" customHeight="1" outlineLevel="1">
      <c r="A21" s="2"/>
      <c r="B21" s="2"/>
      <c r="C21" s="2"/>
      <c r="D21" s="2"/>
      <c r="E21" s="2"/>
      <c r="F21" s="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"/>
      <c r="T21" s="2"/>
      <c r="U21" s="2"/>
      <c r="V21" s="2"/>
      <c r="W21" s="2"/>
      <c r="X21" s="2"/>
      <c r="Y21" s="2"/>
      <c r="Z21" s="2"/>
    </row>
    <row r="22" ht="13.5" customHeight="1" outlineLevel="1">
      <c r="A22" s="32" t="s">
        <v>22</v>
      </c>
      <c r="B22" s="3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 outlineLevel="1">
      <c r="A23" s="2" t="s">
        <v>23</v>
      </c>
      <c r="B23" s="2"/>
      <c r="C23" s="39">
        <f t="shared" ref="C23:F23" si="10">-C57/C56</f>
        <v>0.5765005955</v>
      </c>
      <c r="D23" s="39">
        <f t="shared" si="10"/>
        <v>0.7752585026</v>
      </c>
      <c r="E23" s="39">
        <f t="shared" si="10"/>
        <v>0.5465857058</v>
      </c>
      <c r="F23" s="39">
        <f t="shared" si="10"/>
        <v>0.5526362239</v>
      </c>
      <c r="G23" s="40">
        <v>0.35</v>
      </c>
      <c r="H23" s="40">
        <v>0.35</v>
      </c>
      <c r="I23" s="40">
        <v>0.35</v>
      </c>
      <c r="J23" s="40">
        <v>0.35</v>
      </c>
      <c r="K23" s="40">
        <v>0.35</v>
      </c>
      <c r="L23" s="40">
        <v>0.35</v>
      </c>
      <c r="M23" s="40">
        <v>0.35</v>
      </c>
      <c r="N23" s="40">
        <v>0.35</v>
      </c>
      <c r="O23" s="40">
        <v>0.35</v>
      </c>
      <c r="P23" s="40">
        <v>0.35</v>
      </c>
      <c r="Q23" s="40">
        <v>0.35</v>
      </c>
      <c r="R23" s="40">
        <v>0.35</v>
      </c>
      <c r="S23" s="2"/>
      <c r="T23" s="2"/>
      <c r="U23" s="2"/>
      <c r="V23" s="2"/>
      <c r="W23" s="2"/>
      <c r="X23" s="2"/>
      <c r="Y23" s="2"/>
      <c r="Z23" s="2"/>
    </row>
    <row r="24" ht="13.5" customHeight="1" outlineLevel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 outlineLevel="1">
      <c r="A25" s="32" t="s">
        <v>24</v>
      </c>
      <c r="B25" s="3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 outlineLevel="1">
      <c r="A26" s="2" t="s">
        <v>25</v>
      </c>
      <c r="B26" s="2"/>
      <c r="C26" s="33">
        <f t="shared" ref="C26:F26" si="11">C68/C48*C8</f>
        <v>4.603691002</v>
      </c>
      <c r="D26" s="33">
        <f t="shared" si="11"/>
        <v>5.051225335</v>
      </c>
      <c r="E26" s="33">
        <f t="shared" si="11"/>
        <v>5.371508726</v>
      </c>
      <c r="F26" s="33">
        <f t="shared" si="11"/>
        <v>7.649282345</v>
      </c>
      <c r="G26" s="36">
        <v>7.0</v>
      </c>
      <c r="H26" s="36">
        <v>7.0</v>
      </c>
      <c r="I26" s="36">
        <v>7.0</v>
      </c>
      <c r="J26" s="36">
        <v>7.0</v>
      </c>
      <c r="K26" s="36">
        <v>7.0</v>
      </c>
      <c r="L26" s="36">
        <v>7.0</v>
      </c>
      <c r="M26" s="36">
        <v>7.0</v>
      </c>
      <c r="N26" s="36">
        <v>7.0</v>
      </c>
      <c r="O26" s="36">
        <v>7.0</v>
      </c>
      <c r="P26" s="36">
        <v>7.0</v>
      </c>
      <c r="Q26" s="36">
        <v>7.0</v>
      </c>
      <c r="R26" s="36">
        <v>7.0</v>
      </c>
      <c r="S26" s="2"/>
      <c r="T26" s="2"/>
      <c r="U26" s="2"/>
      <c r="V26" s="2"/>
      <c r="W26" s="2"/>
      <c r="X26" s="2"/>
      <c r="Y26" s="2"/>
      <c r="Z26" s="2"/>
    </row>
    <row r="27" ht="13.5" customHeight="1" outlineLevel="1">
      <c r="A27" s="2" t="s">
        <v>26</v>
      </c>
      <c r="B27" s="2"/>
      <c r="C27" s="33">
        <f t="shared" ref="C27:F27" si="12">C69/-C49*C8</f>
        <v>30.97704855</v>
      </c>
      <c r="D27" s="33">
        <f t="shared" si="12"/>
        <v>33.1461255</v>
      </c>
      <c r="E27" s="33">
        <f t="shared" si="12"/>
        <v>27.9302059</v>
      </c>
      <c r="F27" s="33">
        <f t="shared" si="12"/>
        <v>29.33723239</v>
      </c>
      <c r="G27" s="36">
        <v>29.0</v>
      </c>
      <c r="H27" s="36">
        <v>29.0</v>
      </c>
      <c r="I27" s="36">
        <v>29.0</v>
      </c>
      <c r="J27" s="36">
        <v>29.0</v>
      </c>
      <c r="K27" s="36">
        <v>29.0</v>
      </c>
      <c r="L27" s="36">
        <v>29.0</v>
      </c>
      <c r="M27" s="36">
        <v>29.0</v>
      </c>
      <c r="N27" s="36">
        <v>29.0</v>
      </c>
      <c r="O27" s="36">
        <v>29.0</v>
      </c>
      <c r="P27" s="36">
        <v>29.0</v>
      </c>
      <c r="Q27" s="36">
        <v>29.0</v>
      </c>
      <c r="R27" s="36">
        <v>29.0</v>
      </c>
      <c r="S27" s="2"/>
      <c r="T27" s="2"/>
      <c r="U27" s="2"/>
      <c r="V27" s="2"/>
      <c r="W27" s="2"/>
      <c r="X27" s="2"/>
      <c r="Y27" s="2"/>
      <c r="Z27" s="2"/>
    </row>
    <row r="28" ht="13.5" customHeight="1" outlineLevel="1">
      <c r="A28" s="2" t="s">
        <v>27</v>
      </c>
      <c r="B28" s="2"/>
      <c r="C28" s="33">
        <f t="shared" ref="C28:F28" si="13">C77/-C49*C8</f>
        <v>30.35970532</v>
      </c>
      <c r="D28" s="33">
        <f t="shared" si="13"/>
        <v>32.0089938</v>
      </c>
      <c r="E28" s="33">
        <f t="shared" si="13"/>
        <v>27.09437281</v>
      </c>
      <c r="F28" s="33">
        <f t="shared" si="13"/>
        <v>29.82007911</v>
      </c>
      <c r="G28" s="36">
        <v>28.0</v>
      </c>
      <c r="H28" s="36">
        <v>28.0</v>
      </c>
      <c r="I28" s="36">
        <v>28.0</v>
      </c>
      <c r="J28" s="36">
        <v>28.0</v>
      </c>
      <c r="K28" s="36">
        <v>28.0</v>
      </c>
      <c r="L28" s="36">
        <v>28.0</v>
      </c>
      <c r="M28" s="36">
        <v>28.0</v>
      </c>
      <c r="N28" s="36">
        <v>28.0</v>
      </c>
      <c r="O28" s="36">
        <v>28.0</v>
      </c>
      <c r="P28" s="36">
        <v>28.0</v>
      </c>
      <c r="Q28" s="36">
        <v>28.0</v>
      </c>
      <c r="R28" s="36">
        <v>28.0</v>
      </c>
      <c r="S28" s="2"/>
      <c r="T28" s="2"/>
      <c r="U28" s="2"/>
      <c r="V28" s="2"/>
      <c r="W28" s="2"/>
      <c r="X28" s="2"/>
      <c r="Y28" s="2"/>
      <c r="Z28" s="2"/>
    </row>
    <row r="29" ht="13.5" customHeight="1" outlineLevel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 outlineLevel="1">
      <c r="A30" s="32" t="s">
        <v>28</v>
      </c>
      <c r="B30" s="32"/>
      <c r="C30" s="2"/>
      <c r="D30" s="2"/>
      <c r="E30" s="39"/>
      <c r="F30" s="39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35"/>
      <c r="T30" s="35"/>
      <c r="U30" s="35"/>
      <c r="V30" s="35"/>
      <c r="W30" s="35"/>
      <c r="X30" s="35"/>
      <c r="Y30" s="35"/>
      <c r="Z30" s="35"/>
    </row>
    <row r="31" ht="13.5" customHeight="1" outlineLevel="1">
      <c r="A31" s="2" t="s">
        <v>29</v>
      </c>
      <c r="B31" s="2"/>
      <c r="C31" s="40">
        <v>0.1</v>
      </c>
      <c r="D31" s="45">
        <v>0.1</v>
      </c>
      <c r="E31" s="45">
        <v>0.1</v>
      </c>
      <c r="F31" s="45">
        <v>0.1</v>
      </c>
      <c r="G31" s="45">
        <v>0.1</v>
      </c>
      <c r="H31" s="45">
        <v>0.1</v>
      </c>
      <c r="I31" s="45">
        <v>0.1</v>
      </c>
      <c r="J31" s="45">
        <v>0.1</v>
      </c>
      <c r="K31" s="45">
        <v>0.1</v>
      </c>
      <c r="L31" s="45">
        <v>0.1</v>
      </c>
      <c r="M31" s="45">
        <v>0.1</v>
      </c>
      <c r="N31" s="45">
        <v>0.1</v>
      </c>
      <c r="O31" s="45">
        <v>0.1</v>
      </c>
      <c r="P31" s="45">
        <v>0.1</v>
      </c>
      <c r="Q31" s="45">
        <v>0.1</v>
      </c>
      <c r="R31" s="45">
        <v>0.1</v>
      </c>
      <c r="S31" s="35"/>
      <c r="T31" s="35"/>
      <c r="U31" s="35"/>
      <c r="V31" s="35"/>
      <c r="W31" s="35"/>
      <c r="X31" s="35"/>
      <c r="Y31" s="35"/>
      <c r="Z31" s="35"/>
    </row>
    <row r="32" ht="13.5" customHeight="1" outlineLevel="1">
      <c r="A32" s="2" t="s">
        <v>30</v>
      </c>
      <c r="B32" s="2"/>
      <c r="C32" s="36">
        <v>100.0</v>
      </c>
      <c r="D32" s="36">
        <v>100.0</v>
      </c>
      <c r="E32" s="36">
        <v>100.0</v>
      </c>
      <c r="F32" s="36">
        <v>100.0</v>
      </c>
      <c r="G32" s="36">
        <v>100.0</v>
      </c>
      <c r="H32" s="36">
        <v>100.0</v>
      </c>
      <c r="I32" s="36">
        <v>100.0</v>
      </c>
      <c r="J32" s="36">
        <v>100.0</v>
      </c>
      <c r="K32" s="36">
        <v>100.0</v>
      </c>
      <c r="L32" s="36">
        <v>100.0</v>
      </c>
      <c r="M32" s="36">
        <v>100.0</v>
      </c>
      <c r="N32" s="36">
        <v>100.0</v>
      </c>
      <c r="O32" s="36">
        <v>100.0</v>
      </c>
      <c r="P32" s="36">
        <v>100.0</v>
      </c>
      <c r="Q32" s="36">
        <v>100.0</v>
      </c>
      <c r="R32" s="36">
        <v>100.0</v>
      </c>
      <c r="S32" s="35"/>
      <c r="T32" s="35"/>
      <c r="U32" s="35"/>
      <c r="V32" s="35"/>
      <c r="W32" s="35"/>
      <c r="X32" s="35"/>
      <c r="Y32" s="35"/>
      <c r="Z32" s="35"/>
    </row>
    <row r="33" ht="13.5" customHeight="1" outlineLevel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 outlineLevel="1">
      <c r="A34" s="32" t="s">
        <v>31</v>
      </c>
      <c r="B34" s="3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 outlineLevel="1">
      <c r="A35" s="2" t="s">
        <v>32</v>
      </c>
      <c r="B35" s="2"/>
      <c r="C35" s="36">
        <v>0.0</v>
      </c>
      <c r="D35" s="36">
        <v>0.0</v>
      </c>
      <c r="E35" s="36">
        <v>0.0</v>
      </c>
      <c r="F35" s="36">
        <v>0.0</v>
      </c>
      <c r="G35" s="36">
        <v>0.0</v>
      </c>
      <c r="H35" s="36">
        <v>0.0</v>
      </c>
      <c r="I35" s="36">
        <v>0.0</v>
      </c>
      <c r="J35" s="36">
        <v>0.0</v>
      </c>
      <c r="K35" s="36">
        <v>0.0</v>
      </c>
      <c r="L35" s="36">
        <v>0.0</v>
      </c>
      <c r="M35" s="36">
        <v>0.0</v>
      </c>
      <c r="N35" s="36">
        <v>0.0</v>
      </c>
      <c r="O35" s="36">
        <v>0.0</v>
      </c>
      <c r="P35" s="36">
        <v>0.0</v>
      </c>
      <c r="Q35" s="36">
        <v>0.0</v>
      </c>
      <c r="R35" s="36">
        <v>0.0</v>
      </c>
      <c r="S35" s="2"/>
      <c r="T35" s="2"/>
      <c r="U35" s="2"/>
      <c r="V35" s="2"/>
      <c r="W35" s="2"/>
      <c r="X35" s="2"/>
      <c r="Y35" s="2"/>
      <c r="Z35" s="2"/>
    </row>
    <row r="36" ht="13.5" customHeight="1" outlineLevel="1">
      <c r="A36" s="2" t="s">
        <v>33</v>
      </c>
      <c r="B36" s="2"/>
      <c r="C36" s="36">
        <v>0.0</v>
      </c>
      <c r="D36" s="36">
        <v>0.0</v>
      </c>
      <c r="E36" s="36">
        <v>0.0</v>
      </c>
      <c r="F36" s="36">
        <v>0.0</v>
      </c>
      <c r="G36" s="36">
        <v>0.0</v>
      </c>
      <c r="H36" s="36">
        <v>0.0</v>
      </c>
      <c r="I36" s="36">
        <v>0.0</v>
      </c>
      <c r="J36" s="36">
        <v>0.0</v>
      </c>
      <c r="K36" s="36">
        <v>0.0</v>
      </c>
      <c r="L36" s="36">
        <v>0.0</v>
      </c>
      <c r="M36" s="36">
        <v>0.0</v>
      </c>
      <c r="N36" s="36">
        <v>0.0</v>
      </c>
      <c r="O36" s="36">
        <v>0.0</v>
      </c>
      <c r="P36" s="36">
        <v>0.0</v>
      </c>
      <c r="Q36" s="36">
        <v>0.0</v>
      </c>
      <c r="R36" s="36">
        <v>0.0</v>
      </c>
      <c r="S36" s="2"/>
      <c r="T36" s="2"/>
      <c r="U36" s="2"/>
      <c r="V36" s="2"/>
      <c r="W36" s="2"/>
      <c r="X36" s="2"/>
      <c r="Y36" s="2"/>
      <c r="Z36" s="2"/>
    </row>
    <row r="37" ht="13.5" customHeight="1" outlineLevel="1">
      <c r="A37" s="2"/>
      <c r="B37" s="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2"/>
      <c r="T37" s="2"/>
      <c r="U37" s="2"/>
      <c r="V37" s="2"/>
      <c r="W37" s="2"/>
      <c r="X37" s="2"/>
      <c r="Y37" s="2"/>
      <c r="Z37" s="2"/>
    </row>
    <row r="38" ht="13.5" customHeight="1" outlineLevel="1">
      <c r="A38" s="2" t="s">
        <v>34</v>
      </c>
      <c r="B38" s="2"/>
      <c r="C38" s="33"/>
      <c r="D38" s="36">
        <v>0.0</v>
      </c>
      <c r="E38" s="36">
        <v>0.0</v>
      </c>
      <c r="F38" s="36">
        <v>0.0</v>
      </c>
      <c r="G38" s="36">
        <v>0.0</v>
      </c>
      <c r="H38" s="36">
        <v>0.0</v>
      </c>
      <c r="I38" s="36">
        <v>0.0</v>
      </c>
      <c r="J38" s="36">
        <v>0.0</v>
      </c>
      <c r="K38" s="36">
        <v>0.0</v>
      </c>
      <c r="L38" s="36">
        <v>0.0</v>
      </c>
      <c r="M38" s="36">
        <v>0.0</v>
      </c>
      <c r="N38" s="36">
        <v>0.0</v>
      </c>
      <c r="O38" s="36">
        <v>0.0</v>
      </c>
      <c r="P38" s="36">
        <v>0.0</v>
      </c>
      <c r="Q38" s="36">
        <v>0.0</v>
      </c>
      <c r="R38" s="36">
        <v>0.0</v>
      </c>
      <c r="S38" s="2"/>
      <c r="T38" s="2"/>
      <c r="U38" s="2"/>
      <c r="V38" s="2"/>
      <c r="W38" s="2"/>
      <c r="X38" s="2"/>
      <c r="Y38" s="2"/>
      <c r="Z38" s="2"/>
    </row>
    <row r="39" ht="13.5" customHeight="1" outlineLevel="1">
      <c r="A39" s="2" t="s">
        <v>35</v>
      </c>
      <c r="B39" s="2"/>
      <c r="C39" s="36">
        <v>500.0</v>
      </c>
      <c r="D39" s="36">
        <v>500.0</v>
      </c>
      <c r="E39" s="36">
        <v>500.0</v>
      </c>
      <c r="F39" s="36">
        <v>500.0</v>
      </c>
      <c r="G39" s="36">
        <v>500.0</v>
      </c>
      <c r="H39" s="36">
        <v>500.0</v>
      </c>
      <c r="I39" s="36">
        <v>500.0</v>
      </c>
      <c r="J39" s="36">
        <v>500.0</v>
      </c>
      <c r="K39" s="36">
        <v>500.0</v>
      </c>
      <c r="L39" s="36">
        <v>500.0</v>
      </c>
      <c r="M39" s="36">
        <v>500.0</v>
      </c>
      <c r="N39" s="36">
        <v>500.0</v>
      </c>
      <c r="O39" s="36">
        <v>500.0</v>
      </c>
      <c r="P39" s="36">
        <v>500.0</v>
      </c>
      <c r="Q39" s="36">
        <v>500.0</v>
      </c>
      <c r="R39" s="36">
        <v>500.0</v>
      </c>
      <c r="S39" s="2"/>
      <c r="T39" s="2"/>
      <c r="U39" s="2"/>
      <c r="V39" s="2"/>
      <c r="W39" s="2"/>
      <c r="X39" s="2"/>
      <c r="Y39" s="2"/>
      <c r="Z39" s="2"/>
    </row>
    <row r="40" ht="13.5" customHeight="1" outlineLevel="1">
      <c r="A40" s="2" t="s">
        <v>36</v>
      </c>
      <c r="B40" s="2"/>
      <c r="C40" s="46">
        <v>0.0575</v>
      </c>
      <c r="D40" s="46">
        <v>0.0575</v>
      </c>
      <c r="E40" s="46">
        <v>0.0575</v>
      </c>
      <c r="F40" s="46">
        <v>0.0575</v>
      </c>
      <c r="G40" s="46">
        <v>0.0575</v>
      </c>
      <c r="H40" s="46">
        <v>0.0575</v>
      </c>
      <c r="I40" s="46">
        <v>0.0575</v>
      </c>
      <c r="J40" s="46">
        <v>0.0575</v>
      </c>
      <c r="K40" s="46">
        <v>0.0575</v>
      </c>
      <c r="L40" s="46">
        <v>0.0575</v>
      </c>
      <c r="M40" s="46">
        <v>0.0575</v>
      </c>
      <c r="N40" s="46">
        <v>0.0575</v>
      </c>
      <c r="O40" s="46">
        <v>0.0575</v>
      </c>
      <c r="P40" s="46">
        <v>0.0575</v>
      </c>
      <c r="Q40" s="46">
        <v>0.0575</v>
      </c>
      <c r="R40" s="46">
        <v>0.0575</v>
      </c>
      <c r="S40" s="2"/>
      <c r="T40" s="2"/>
      <c r="U40" s="2"/>
      <c r="V40" s="2"/>
      <c r="W40" s="2"/>
      <c r="X40" s="2"/>
      <c r="Y40" s="2"/>
      <c r="Z40" s="2"/>
    </row>
    <row r="41" ht="13.5" customHeight="1" outlineLevel="1">
      <c r="A41" s="2"/>
      <c r="B41" s="2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2"/>
      <c r="T41" s="2"/>
      <c r="U41" s="2"/>
      <c r="V41" s="2"/>
      <c r="W41" s="2"/>
      <c r="X41" s="2"/>
      <c r="Y41" s="2"/>
      <c r="Z41" s="2"/>
    </row>
    <row r="42" ht="13.5" customHeight="1" outlineLevel="1">
      <c r="A42" s="2" t="s">
        <v>37</v>
      </c>
      <c r="B42" s="2"/>
      <c r="C42" s="47">
        <v>0.75</v>
      </c>
      <c r="D42" s="47">
        <v>0.75</v>
      </c>
      <c r="E42" s="47">
        <v>0.75</v>
      </c>
      <c r="F42" s="47">
        <v>0.75</v>
      </c>
      <c r="G42" s="47">
        <v>0.75</v>
      </c>
      <c r="H42" s="47">
        <v>0.75</v>
      </c>
      <c r="I42" s="47">
        <v>0.75</v>
      </c>
      <c r="J42" s="47">
        <v>0.75</v>
      </c>
      <c r="K42" s="47">
        <v>0.75</v>
      </c>
      <c r="L42" s="47">
        <v>0.75</v>
      </c>
      <c r="M42" s="47">
        <v>0.75</v>
      </c>
      <c r="N42" s="47">
        <v>0.75</v>
      </c>
      <c r="O42" s="47">
        <v>0.75</v>
      </c>
      <c r="P42" s="47">
        <v>0.75</v>
      </c>
      <c r="Q42" s="47">
        <v>0.75</v>
      </c>
      <c r="R42" s="47">
        <v>0.75</v>
      </c>
      <c r="S42" s="2"/>
      <c r="T42" s="2"/>
      <c r="U42" s="2"/>
      <c r="V42" s="2"/>
      <c r="W42" s="2"/>
      <c r="X42" s="2"/>
      <c r="Y42" s="2"/>
      <c r="Z42" s="2"/>
    </row>
    <row r="43" ht="13.5" customHeight="1" outlineLevel="1">
      <c r="A43" s="2" t="s">
        <v>38</v>
      </c>
      <c r="B43" s="2"/>
      <c r="C43" s="47">
        <v>3.0</v>
      </c>
      <c r="D43" s="47">
        <v>3.0</v>
      </c>
      <c r="E43" s="47">
        <v>3.0</v>
      </c>
      <c r="F43" s="47">
        <v>3.0</v>
      </c>
      <c r="G43" s="47">
        <v>3.0</v>
      </c>
      <c r="H43" s="47">
        <v>3.0</v>
      </c>
      <c r="I43" s="47">
        <v>3.0</v>
      </c>
      <c r="J43" s="47">
        <v>3.0</v>
      </c>
      <c r="K43" s="47">
        <v>3.0</v>
      </c>
      <c r="L43" s="47">
        <v>3.0</v>
      </c>
      <c r="M43" s="47">
        <v>3.0</v>
      </c>
      <c r="N43" s="47">
        <v>3.0</v>
      </c>
      <c r="O43" s="47">
        <v>3.0</v>
      </c>
      <c r="P43" s="47">
        <v>3.0</v>
      </c>
      <c r="Q43" s="47">
        <v>3.0</v>
      </c>
      <c r="R43" s="47">
        <v>3.0</v>
      </c>
      <c r="S43" s="2"/>
      <c r="T43" s="2"/>
      <c r="U43" s="2"/>
      <c r="V43" s="2"/>
      <c r="W43" s="2"/>
      <c r="X43" s="2"/>
      <c r="Y43" s="2"/>
      <c r="Z43" s="2"/>
    </row>
    <row r="44" ht="13.5" customHeight="1" outlineLevel="1">
      <c r="A44" s="2"/>
      <c r="B44" s="2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30" t="s">
        <v>39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1"/>
      <c r="T46" s="31"/>
      <c r="U46" s="31"/>
      <c r="V46" s="31"/>
      <c r="W46" s="31"/>
      <c r="X46" s="31"/>
      <c r="Y46" s="31"/>
      <c r="Z46" s="31"/>
    </row>
    <row r="47" ht="13.5" customHeight="1" outlineLevel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 outlineLevel="1">
      <c r="A48" s="2" t="s">
        <v>40</v>
      </c>
      <c r="B48" s="32"/>
      <c r="C48" s="36">
        <v>40850.7</v>
      </c>
      <c r="D48" s="36">
        <v>41050.0</v>
      </c>
      <c r="E48" s="36">
        <v>43630.2</v>
      </c>
      <c r="F48" s="36">
        <v>44206.5</v>
      </c>
      <c r="G48" s="33">
        <f t="shared" ref="G48:R48" si="14">G12*G14*G15/G9/1000</f>
        <v>41016.66667</v>
      </c>
      <c r="H48" s="33">
        <f t="shared" si="14"/>
        <v>43067.5</v>
      </c>
      <c r="I48" s="33">
        <f t="shared" si="14"/>
        <v>43067.5</v>
      </c>
      <c r="J48" s="33">
        <f t="shared" si="14"/>
        <v>43067.5</v>
      </c>
      <c r="K48" s="33">
        <f t="shared" si="14"/>
        <v>45118.33333</v>
      </c>
      <c r="L48" s="33">
        <f t="shared" si="14"/>
        <v>45118.33333</v>
      </c>
      <c r="M48" s="33">
        <f t="shared" si="14"/>
        <v>45118.33333</v>
      </c>
      <c r="N48" s="33">
        <f t="shared" si="14"/>
        <v>45118.33333</v>
      </c>
      <c r="O48" s="33">
        <f t="shared" si="14"/>
        <v>47169.16667</v>
      </c>
      <c r="P48" s="33">
        <f t="shared" si="14"/>
        <v>47169.16667</v>
      </c>
      <c r="Q48" s="33">
        <f t="shared" si="14"/>
        <v>47169.16667</v>
      </c>
      <c r="R48" s="33">
        <f t="shared" si="14"/>
        <v>47169.16667</v>
      </c>
      <c r="S48" s="2"/>
      <c r="T48" s="2"/>
      <c r="U48" s="2"/>
      <c r="V48" s="2"/>
      <c r="W48" s="2"/>
      <c r="X48" s="2"/>
      <c r="Y48" s="2"/>
      <c r="Z48" s="2"/>
    </row>
    <row r="49" ht="13.5" customHeight="1" outlineLevel="1">
      <c r="A49" s="2" t="s">
        <v>41</v>
      </c>
      <c r="B49" s="2"/>
      <c r="C49" s="49">
        <v>-29157.2</v>
      </c>
      <c r="D49" s="49">
        <v>-29442.5</v>
      </c>
      <c r="E49" s="49">
        <v>-31836.5</v>
      </c>
      <c r="F49" s="49">
        <v>-32486.5</v>
      </c>
      <c r="G49" s="50">
        <f t="shared" ref="G49:R49" si="15">-(G48*(1-G18))</f>
        <v>-30147.25</v>
      </c>
      <c r="H49" s="50">
        <f t="shared" si="15"/>
        <v>-31654.6125</v>
      </c>
      <c r="I49" s="50">
        <f t="shared" si="15"/>
        <v>-31654.6125</v>
      </c>
      <c r="J49" s="50">
        <f t="shared" si="15"/>
        <v>-31654.6125</v>
      </c>
      <c r="K49" s="50">
        <f t="shared" si="15"/>
        <v>-33161.975</v>
      </c>
      <c r="L49" s="50">
        <f t="shared" si="15"/>
        <v>-33161.975</v>
      </c>
      <c r="M49" s="50">
        <f t="shared" si="15"/>
        <v>-33161.975</v>
      </c>
      <c r="N49" s="50">
        <f t="shared" si="15"/>
        <v>-33161.975</v>
      </c>
      <c r="O49" s="50">
        <f t="shared" si="15"/>
        <v>-34669.3375</v>
      </c>
      <c r="P49" s="50">
        <f t="shared" si="15"/>
        <v>-34669.3375</v>
      </c>
      <c r="Q49" s="50">
        <f t="shared" si="15"/>
        <v>-34669.3375</v>
      </c>
      <c r="R49" s="50">
        <f t="shared" si="15"/>
        <v>-34669.3375</v>
      </c>
      <c r="S49" s="2"/>
      <c r="T49" s="2"/>
      <c r="U49" s="2"/>
      <c r="V49" s="2"/>
      <c r="W49" s="2"/>
      <c r="X49" s="2"/>
      <c r="Y49" s="2"/>
      <c r="Z49" s="2"/>
    </row>
    <row r="50" ht="13.5" customHeight="1" outlineLevel="1">
      <c r="A50" s="51" t="s">
        <v>42</v>
      </c>
      <c r="B50" s="52"/>
      <c r="C50" s="33">
        <f t="shared" ref="C50:R50" si="16">C48+C49</f>
        <v>11693.5</v>
      </c>
      <c r="D50" s="33">
        <f t="shared" si="16"/>
        <v>11607.5</v>
      </c>
      <c r="E50" s="33">
        <f t="shared" si="16"/>
        <v>11793.7</v>
      </c>
      <c r="F50" s="33">
        <f t="shared" si="16"/>
        <v>11720</v>
      </c>
      <c r="G50" s="33">
        <f t="shared" si="16"/>
        <v>10869.41667</v>
      </c>
      <c r="H50" s="33">
        <f t="shared" si="16"/>
        <v>11412.8875</v>
      </c>
      <c r="I50" s="33">
        <f t="shared" si="16"/>
        <v>11412.8875</v>
      </c>
      <c r="J50" s="33">
        <f t="shared" si="16"/>
        <v>11412.8875</v>
      </c>
      <c r="K50" s="33">
        <f t="shared" si="16"/>
        <v>11956.35833</v>
      </c>
      <c r="L50" s="33">
        <f t="shared" si="16"/>
        <v>11956.35833</v>
      </c>
      <c r="M50" s="33">
        <f t="shared" si="16"/>
        <v>11956.35833</v>
      </c>
      <c r="N50" s="33">
        <f t="shared" si="16"/>
        <v>11956.35833</v>
      </c>
      <c r="O50" s="33">
        <f t="shared" si="16"/>
        <v>12499.82917</v>
      </c>
      <c r="P50" s="33">
        <f t="shared" si="16"/>
        <v>12499.82917</v>
      </c>
      <c r="Q50" s="33">
        <f t="shared" si="16"/>
        <v>12499.82917</v>
      </c>
      <c r="R50" s="33">
        <f t="shared" si="16"/>
        <v>12499.82917</v>
      </c>
      <c r="S50" s="2"/>
      <c r="T50" s="2"/>
      <c r="U50" s="2"/>
      <c r="V50" s="2"/>
      <c r="W50" s="2"/>
      <c r="X50" s="2"/>
      <c r="Y50" s="2"/>
      <c r="Z50" s="2"/>
    </row>
    <row r="51" ht="13.5" customHeight="1" outlineLevel="1">
      <c r="A51" s="2" t="s">
        <v>20</v>
      </c>
      <c r="B51" s="2"/>
      <c r="C51" s="49">
        <v>-9577.0</v>
      </c>
      <c r="D51" s="49">
        <v>-9687.0</v>
      </c>
      <c r="E51" s="49">
        <v>-9510.300000000001</v>
      </c>
      <c r="F51" s="49">
        <v>-9481.6</v>
      </c>
      <c r="G51" s="50">
        <f t="shared" ref="G51:R51" si="17">-G19</f>
        <v>-9500</v>
      </c>
      <c r="H51" s="50">
        <f t="shared" si="17"/>
        <v>-9500</v>
      </c>
      <c r="I51" s="50">
        <f t="shared" si="17"/>
        <v>-9500</v>
      </c>
      <c r="J51" s="50">
        <f t="shared" si="17"/>
        <v>-9500</v>
      </c>
      <c r="K51" s="50">
        <f t="shared" si="17"/>
        <v>-9500</v>
      </c>
      <c r="L51" s="50">
        <f t="shared" si="17"/>
        <v>-9500</v>
      </c>
      <c r="M51" s="50">
        <f t="shared" si="17"/>
        <v>-9500</v>
      </c>
      <c r="N51" s="50">
        <f t="shared" si="17"/>
        <v>-9500</v>
      </c>
      <c r="O51" s="50">
        <f t="shared" si="17"/>
        <v>-9500</v>
      </c>
      <c r="P51" s="50">
        <f t="shared" si="17"/>
        <v>-9500</v>
      </c>
      <c r="Q51" s="50">
        <f t="shared" si="17"/>
        <v>-9500</v>
      </c>
      <c r="R51" s="50">
        <f t="shared" si="17"/>
        <v>-9500</v>
      </c>
      <c r="S51" s="2"/>
      <c r="T51" s="2"/>
      <c r="U51" s="2"/>
      <c r="V51" s="2"/>
      <c r="W51" s="2"/>
      <c r="X51" s="2"/>
      <c r="Y51" s="2"/>
      <c r="Z51" s="2"/>
    </row>
    <row r="52" ht="13.5" customHeight="1" outlineLevel="1">
      <c r="A52" s="51" t="s">
        <v>43</v>
      </c>
      <c r="B52" s="52"/>
      <c r="C52" s="33">
        <f t="shared" ref="C52:F52" si="18">SUM(C50:C51)</f>
        <v>2116.5</v>
      </c>
      <c r="D52" s="33">
        <f t="shared" si="18"/>
        <v>1920.5</v>
      </c>
      <c r="E52" s="33">
        <f t="shared" si="18"/>
        <v>2283.4</v>
      </c>
      <c r="F52" s="33">
        <f t="shared" si="18"/>
        <v>2238.4</v>
      </c>
      <c r="G52" s="33">
        <f t="shared" ref="G52:R52" si="19">G50+G51</f>
        <v>1369.416667</v>
      </c>
      <c r="H52" s="33">
        <f t="shared" si="19"/>
        <v>1912.8875</v>
      </c>
      <c r="I52" s="33">
        <f t="shared" si="19"/>
        <v>1912.8875</v>
      </c>
      <c r="J52" s="33">
        <f t="shared" si="19"/>
        <v>1912.8875</v>
      </c>
      <c r="K52" s="33">
        <f t="shared" si="19"/>
        <v>2456.358333</v>
      </c>
      <c r="L52" s="33">
        <f t="shared" si="19"/>
        <v>2456.358333</v>
      </c>
      <c r="M52" s="33">
        <f t="shared" si="19"/>
        <v>2456.358333</v>
      </c>
      <c r="N52" s="33">
        <f t="shared" si="19"/>
        <v>2456.358333</v>
      </c>
      <c r="O52" s="33">
        <f t="shared" si="19"/>
        <v>2999.829167</v>
      </c>
      <c r="P52" s="33">
        <f t="shared" si="19"/>
        <v>2999.829167</v>
      </c>
      <c r="Q52" s="33">
        <f t="shared" si="19"/>
        <v>2999.829167</v>
      </c>
      <c r="R52" s="33">
        <f t="shared" si="19"/>
        <v>2999.829167</v>
      </c>
      <c r="S52" s="2"/>
      <c r="T52" s="2"/>
      <c r="U52" s="2"/>
      <c r="V52" s="2"/>
      <c r="W52" s="2"/>
      <c r="X52" s="2"/>
      <c r="Y52" s="2"/>
      <c r="Z52" s="2"/>
    </row>
    <row r="53" ht="13.5" customHeight="1" outlineLevel="1">
      <c r="A53" s="2" t="s">
        <v>44</v>
      </c>
      <c r="B53" s="2"/>
      <c r="C53" s="49">
        <v>-848.96</v>
      </c>
      <c r="D53" s="49">
        <v>-848.96</v>
      </c>
      <c r="E53" s="49">
        <v>-848.96</v>
      </c>
      <c r="F53" s="49">
        <v>-848.96</v>
      </c>
      <c r="G53" s="50">
        <f t="shared" ref="G53:R53" si="20">-G125</f>
        <v>-848.96</v>
      </c>
      <c r="H53" s="50">
        <f t="shared" si="20"/>
        <v>-848.96</v>
      </c>
      <c r="I53" s="50">
        <f t="shared" si="20"/>
        <v>-887.2933333</v>
      </c>
      <c r="J53" s="50">
        <f t="shared" si="20"/>
        <v>-887.2933333</v>
      </c>
      <c r="K53" s="50">
        <f t="shared" si="20"/>
        <v>-887.2933333</v>
      </c>
      <c r="L53" s="50">
        <f t="shared" si="20"/>
        <v>-925.6266667</v>
      </c>
      <c r="M53" s="50">
        <f t="shared" si="20"/>
        <v>-925.6266667</v>
      </c>
      <c r="N53" s="50">
        <f t="shared" si="20"/>
        <v>-925.6266667</v>
      </c>
      <c r="O53" s="50">
        <f t="shared" si="20"/>
        <v>-925.6266667</v>
      </c>
      <c r="P53" s="50">
        <f t="shared" si="20"/>
        <v>-963.96</v>
      </c>
      <c r="Q53" s="50">
        <f t="shared" si="20"/>
        <v>-963.96</v>
      </c>
      <c r="R53" s="50">
        <f t="shared" si="20"/>
        <v>-963.96</v>
      </c>
      <c r="S53" s="2"/>
      <c r="T53" s="2"/>
      <c r="U53" s="2"/>
      <c r="V53" s="2"/>
      <c r="W53" s="2"/>
      <c r="X53" s="2"/>
      <c r="Y53" s="2"/>
      <c r="Z53" s="2"/>
    </row>
    <row r="54" ht="13.5" customHeight="1" outlineLevel="1">
      <c r="A54" s="51" t="s">
        <v>45</v>
      </c>
      <c r="B54" s="52"/>
      <c r="C54" s="33">
        <f t="shared" ref="C54:R54" si="21">SUM(C52:C53)</f>
        <v>1267.54</v>
      </c>
      <c r="D54" s="33">
        <f t="shared" si="21"/>
        <v>1071.54</v>
      </c>
      <c r="E54" s="33">
        <f t="shared" si="21"/>
        <v>1434.44</v>
      </c>
      <c r="F54" s="33">
        <f t="shared" si="21"/>
        <v>1389.44</v>
      </c>
      <c r="G54" s="33">
        <f t="shared" si="21"/>
        <v>520.4566667</v>
      </c>
      <c r="H54" s="33">
        <f t="shared" si="21"/>
        <v>1063.9275</v>
      </c>
      <c r="I54" s="33">
        <f t="shared" si="21"/>
        <v>1025.594167</v>
      </c>
      <c r="J54" s="33">
        <f t="shared" si="21"/>
        <v>1025.594167</v>
      </c>
      <c r="K54" s="33">
        <f t="shared" si="21"/>
        <v>1569.065</v>
      </c>
      <c r="L54" s="33">
        <f t="shared" si="21"/>
        <v>1530.731667</v>
      </c>
      <c r="M54" s="33">
        <f t="shared" si="21"/>
        <v>1530.731667</v>
      </c>
      <c r="N54" s="33">
        <f t="shared" si="21"/>
        <v>1530.731667</v>
      </c>
      <c r="O54" s="33">
        <f t="shared" si="21"/>
        <v>2074.2025</v>
      </c>
      <c r="P54" s="33">
        <f t="shared" si="21"/>
        <v>2035.869167</v>
      </c>
      <c r="Q54" s="33">
        <f t="shared" si="21"/>
        <v>2035.869167</v>
      </c>
      <c r="R54" s="33">
        <f t="shared" si="21"/>
        <v>2035.869167</v>
      </c>
      <c r="S54" s="2"/>
      <c r="T54" s="2"/>
      <c r="U54" s="2"/>
      <c r="V54" s="2"/>
      <c r="W54" s="2"/>
      <c r="X54" s="2"/>
      <c r="Y54" s="2"/>
      <c r="Z54" s="2"/>
    </row>
    <row r="55" ht="13.5" customHeight="1" outlineLevel="1">
      <c r="A55" s="2" t="s">
        <v>46</v>
      </c>
      <c r="B55" s="2"/>
      <c r="C55" s="36">
        <v>-143.75</v>
      </c>
      <c r="D55" s="49">
        <v>-141.35416666666666</v>
      </c>
      <c r="E55" s="49">
        <v>-138.95833333333334</v>
      </c>
      <c r="F55" s="49">
        <v>-136.5625</v>
      </c>
      <c r="G55" s="50">
        <f t="shared" ref="G55:R55" si="22">-G136</f>
        <v>-132.96875</v>
      </c>
      <c r="H55" s="50">
        <f t="shared" si="22"/>
        <v>-130.5729167</v>
      </c>
      <c r="I55" s="50">
        <f t="shared" si="22"/>
        <v>-128.1770833</v>
      </c>
      <c r="J55" s="50">
        <f t="shared" si="22"/>
        <v>-125.78125</v>
      </c>
      <c r="K55" s="50">
        <f t="shared" si="22"/>
        <v>-123.3854167</v>
      </c>
      <c r="L55" s="50">
        <f t="shared" si="22"/>
        <v>-120.9895833</v>
      </c>
      <c r="M55" s="50">
        <f t="shared" si="22"/>
        <v>-118.59375</v>
      </c>
      <c r="N55" s="50">
        <f t="shared" si="22"/>
        <v>-116.1979167</v>
      </c>
      <c r="O55" s="50">
        <f t="shared" si="22"/>
        <v>-113.8020833</v>
      </c>
      <c r="P55" s="50">
        <f t="shared" si="22"/>
        <v>-111.40625</v>
      </c>
      <c r="Q55" s="50">
        <f t="shared" si="22"/>
        <v>-109.0104167</v>
      </c>
      <c r="R55" s="50">
        <f t="shared" si="22"/>
        <v>-106.6145833</v>
      </c>
      <c r="S55" s="2"/>
      <c r="T55" s="2"/>
      <c r="U55" s="2"/>
      <c r="V55" s="2"/>
      <c r="W55" s="2"/>
      <c r="X55" s="2"/>
      <c r="Y55" s="2"/>
      <c r="Z55" s="2"/>
    </row>
    <row r="56" ht="13.5" customHeight="1" outlineLevel="1">
      <c r="A56" s="51" t="s">
        <v>47</v>
      </c>
      <c r="B56" s="51"/>
      <c r="C56" s="53">
        <f>SUM(C54:C55)</f>
        <v>1123.79</v>
      </c>
      <c r="D56" s="33">
        <f t="shared" ref="D56:R56" si="23">D54+D55</f>
        <v>930.1858333</v>
      </c>
      <c r="E56" s="33">
        <f t="shared" si="23"/>
        <v>1295.481667</v>
      </c>
      <c r="F56" s="33">
        <f t="shared" si="23"/>
        <v>1252.8775</v>
      </c>
      <c r="G56" s="33">
        <f t="shared" si="23"/>
        <v>387.4879167</v>
      </c>
      <c r="H56" s="33">
        <f t="shared" si="23"/>
        <v>933.3545833</v>
      </c>
      <c r="I56" s="33">
        <f t="shared" si="23"/>
        <v>897.4170833</v>
      </c>
      <c r="J56" s="33">
        <f t="shared" si="23"/>
        <v>899.8129167</v>
      </c>
      <c r="K56" s="33">
        <f t="shared" si="23"/>
        <v>1445.679583</v>
      </c>
      <c r="L56" s="33">
        <f t="shared" si="23"/>
        <v>1409.742083</v>
      </c>
      <c r="M56" s="33">
        <f t="shared" si="23"/>
        <v>1412.137917</v>
      </c>
      <c r="N56" s="33">
        <f t="shared" si="23"/>
        <v>1414.53375</v>
      </c>
      <c r="O56" s="33">
        <f t="shared" si="23"/>
        <v>1960.400417</v>
      </c>
      <c r="P56" s="33">
        <f t="shared" si="23"/>
        <v>1924.462917</v>
      </c>
      <c r="Q56" s="33">
        <f t="shared" si="23"/>
        <v>1926.85875</v>
      </c>
      <c r="R56" s="33">
        <f t="shared" si="23"/>
        <v>1929.254583</v>
      </c>
      <c r="S56" s="2"/>
      <c r="T56" s="2"/>
      <c r="U56" s="2"/>
      <c r="V56" s="2"/>
      <c r="W56" s="2"/>
      <c r="X56" s="2"/>
      <c r="Y56" s="2"/>
      <c r="Z56" s="2"/>
    </row>
    <row r="57" ht="13.5" customHeight="1" outlineLevel="1">
      <c r="A57" s="2" t="s">
        <v>48</v>
      </c>
      <c r="B57" s="2"/>
      <c r="C57" s="36">
        <v>-647.8656041666653</v>
      </c>
      <c r="D57" s="36">
        <v>-721.1344762474132</v>
      </c>
      <c r="E57" s="36">
        <v>-708.0917610906491</v>
      </c>
      <c r="F57" s="36">
        <v>-692.3854905567371</v>
      </c>
      <c r="G57" s="50">
        <f t="shared" ref="G57:R57" si="24">-IF(G56&gt;0,G56*G23,0)</f>
        <v>-135.6207708</v>
      </c>
      <c r="H57" s="50">
        <f t="shared" si="24"/>
        <v>-326.6741042</v>
      </c>
      <c r="I57" s="50">
        <f t="shared" si="24"/>
        <v>-314.0959792</v>
      </c>
      <c r="J57" s="50">
        <f t="shared" si="24"/>
        <v>-314.9345208</v>
      </c>
      <c r="K57" s="50">
        <f t="shared" si="24"/>
        <v>-505.9878542</v>
      </c>
      <c r="L57" s="50">
        <f t="shared" si="24"/>
        <v>-493.4097292</v>
      </c>
      <c r="M57" s="50">
        <f t="shared" si="24"/>
        <v>-494.2482708</v>
      </c>
      <c r="N57" s="50">
        <f t="shared" si="24"/>
        <v>-495.0868125</v>
      </c>
      <c r="O57" s="50">
        <f t="shared" si="24"/>
        <v>-686.1401458</v>
      </c>
      <c r="P57" s="50">
        <f t="shared" si="24"/>
        <v>-673.5620208</v>
      </c>
      <c r="Q57" s="50">
        <f t="shared" si="24"/>
        <v>-674.4005625</v>
      </c>
      <c r="R57" s="50">
        <f t="shared" si="24"/>
        <v>-675.2391042</v>
      </c>
      <c r="S57" s="2"/>
      <c r="T57" s="2"/>
      <c r="U57" s="2"/>
      <c r="V57" s="2"/>
      <c r="W57" s="2"/>
      <c r="X57" s="2"/>
      <c r="Y57" s="2"/>
      <c r="Z57" s="2"/>
    </row>
    <row r="58" ht="13.5" customHeight="1" outlineLevel="1">
      <c r="A58" s="54" t="s">
        <v>49</v>
      </c>
      <c r="B58" s="54"/>
      <c r="C58" s="55">
        <f t="shared" ref="C58:R58" si="25">C56+C57</f>
        <v>475.9243958</v>
      </c>
      <c r="D58" s="55">
        <f t="shared" si="25"/>
        <v>209.0513571</v>
      </c>
      <c r="E58" s="55">
        <f t="shared" si="25"/>
        <v>587.3899056</v>
      </c>
      <c r="F58" s="55">
        <f t="shared" si="25"/>
        <v>560.4920094</v>
      </c>
      <c r="G58" s="55">
        <f t="shared" si="25"/>
        <v>251.8671458</v>
      </c>
      <c r="H58" s="55">
        <f t="shared" si="25"/>
        <v>606.6804792</v>
      </c>
      <c r="I58" s="55">
        <f t="shared" si="25"/>
        <v>583.3211042</v>
      </c>
      <c r="J58" s="55">
        <f t="shared" si="25"/>
        <v>584.8783958</v>
      </c>
      <c r="K58" s="55">
        <f t="shared" si="25"/>
        <v>939.6917292</v>
      </c>
      <c r="L58" s="55">
        <f t="shared" si="25"/>
        <v>916.3323542</v>
      </c>
      <c r="M58" s="55">
        <f t="shared" si="25"/>
        <v>917.8896458</v>
      </c>
      <c r="N58" s="55">
        <f t="shared" si="25"/>
        <v>919.4469375</v>
      </c>
      <c r="O58" s="55">
        <f t="shared" si="25"/>
        <v>1274.260271</v>
      </c>
      <c r="P58" s="55">
        <f t="shared" si="25"/>
        <v>1250.900896</v>
      </c>
      <c r="Q58" s="55">
        <f t="shared" si="25"/>
        <v>1252.458188</v>
      </c>
      <c r="R58" s="55">
        <f t="shared" si="25"/>
        <v>1254.015479</v>
      </c>
      <c r="S58" s="2"/>
      <c r="T58" s="2"/>
      <c r="U58" s="2"/>
      <c r="V58" s="2"/>
      <c r="W58" s="2"/>
      <c r="X58" s="2"/>
      <c r="Y58" s="2"/>
      <c r="Z58" s="2"/>
    </row>
    <row r="59" ht="13.5" customHeight="1" outlineLevel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 outlineLevel="1">
      <c r="A60" s="2" t="s">
        <v>33</v>
      </c>
      <c r="B60" s="2"/>
      <c r="C60" s="36">
        <v>0.0</v>
      </c>
      <c r="D60" s="36">
        <v>0.0</v>
      </c>
      <c r="E60" s="36">
        <v>0.0</v>
      </c>
      <c r="F60" s="36">
        <v>0.0</v>
      </c>
      <c r="G60" s="33">
        <f t="shared" ref="G60:R60" si="26">G36</f>
        <v>0</v>
      </c>
      <c r="H60" s="33">
        <f t="shared" si="26"/>
        <v>0</v>
      </c>
      <c r="I60" s="33">
        <f t="shared" si="26"/>
        <v>0</v>
      </c>
      <c r="J60" s="33">
        <f t="shared" si="26"/>
        <v>0</v>
      </c>
      <c r="K60" s="33">
        <f t="shared" si="26"/>
        <v>0</v>
      </c>
      <c r="L60" s="33">
        <f t="shared" si="26"/>
        <v>0</v>
      </c>
      <c r="M60" s="33">
        <f t="shared" si="26"/>
        <v>0</v>
      </c>
      <c r="N60" s="33">
        <f t="shared" si="26"/>
        <v>0</v>
      </c>
      <c r="O60" s="33">
        <f t="shared" si="26"/>
        <v>0</v>
      </c>
      <c r="P60" s="33">
        <f t="shared" si="26"/>
        <v>0</v>
      </c>
      <c r="Q60" s="33">
        <f t="shared" si="26"/>
        <v>0</v>
      </c>
      <c r="R60" s="33">
        <f t="shared" si="26"/>
        <v>0</v>
      </c>
      <c r="S60" s="2"/>
      <c r="T60" s="2"/>
      <c r="U60" s="2"/>
      <c r="V60" s="2"/>
      <c r="W60" s="2"/>
      <c r="X60" s="2"/>
      <c r="Y60" s="2"/>
      <c r="Z60" s="2"/>
    </row>
    <row r="61" ht="13.5" customHeight="1" outlineLevel="1">
      <c r="A61" s="2"/>
      <c r="B61" s="2"/>
      <c r="C61" s="56"/>
      <c r="D61" s="56"/>
      <c r="E61" s="56"/>
      <c r="F61" s="56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30" t="s">
        <v>50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1"/>
      <c r="T63" s="31"/>
      <c r="U63" s="31"/>
      <c r="V63" s="31"/>
      <c r="W63" s="31"/>
      <c r="X63" s="31"/>
      <c r="Y63" s="31"/>
      <c r="Z63" s="31"/>
    </row>
    <row r="64" ht="13.5" customHeight="1" outlineLevel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 outlineLevel="1">
      <c r="A65" s="32" t="s">
        <v>51</v>
      </c>
      <c r="B65" s="32"/>
      <c r="C65" s="32"/>
      <c r="D65" s="3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 outlineLevel="1">
      <c r="A66" s="32" t="s">
        <v>52</v>
      </c>
      <c r="B66" s="32"/>
      <c r="C66" s="32"/>
      <c r="D66" s="3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 outlineLevel="1">
      <c r="A67" s="2" t="s">
        <v>53</v>
      </c>
      <c r="B67" s="2"/>
      <c r="C67" s="36">
        <v>6349.96000000001</v>
      </c>
      <c r="D67" s="36">
        <v>6007.97135708593</v>
      </c>
      <c r="E67" s="36">
        <v>6014.12126266194</v>
      </c>
      <c r="F67" s="36">
        <v>5220.5732721052</v>
      </c>
      <c r="G67" s="33">
        <f t="shared" ref="G67:R67" si="27">G113</f>
        <v>5989.080525</v>
      </c>
      <c r="H67" s="33">
        <f t="shared" si="27"/>
        <v>681.6440221</v>
      </c>
      <c r="I67" s="33">
        <f t="shared" si="27"/>
        <v>2803.619448</v>
      </c>
      <c r="J67" s="33">
        <f t="shared" si="27"/>
        <v>3417.58998</v>
      </c>
      <c r="K67" s="33">
        <f t="shared" si="27"/>
        <v>-8.939755449</v>
      </c>
      <c r="L67" s="33">
        <f t="shared" si="27"/>
        <v>957.7608693</v>
      </c>
      <c r="M67" s="33">
        <f t="shared" si="27"/>
        <v>2676.535578</v>
      </c>
      <c r="N67" s="33">
        <f t="shared" si="27"/>
        <v>4021.609182</v>
      </c>
      <c r="O67" s="33">
        <f t="shared" si="27"/>
        <v>217.464529</v>
      </c>
      <c r="P67" s="33">
        <f t="shared" si="27"/>
        <v>2324.641021</v>
      </c>
      <c r="Q67" s="33">
        <f t="shared" si="27"/>
        <v>3648.743612</v>
      </c>
      <c r="R67" s="33">
        <f t="shared" si="27"/>
        <v>5759.034687</v>
      </c>
      <c r="S67" s="2"/>
      <c r="T67" s="2"/>
      <c r="U67" s="2"/>
      <c r="V67" s="2"/>
      <c r="W67" s="2"/>
      <c r="X67" s="2"/>
      <c r="Y67" s="2"/>
      <c r="Z67" s="2"/>
    </row>
    <row r="68" ht="13.5" customHeight="1" outlineLevel="1">
      <c r="A68" s="2" t="s">
        <v>54</v>
      </c>
      <c r="B68" s="2"/>
      <c r="C68" s="36">
        <v>6268.799999999999</v>
      </c>
      <c r="D68" s="36">
        <v>6688.799999999999</v>
      </c>
      <c r="E68" s="36">
        <v>7812.0</v>
      </c>
      <c r="F68" s="36">
        <v>10908.0</v>
      </c>
      <c r="G68" s="33">
        <f t="shared" ref="G68:R68" si="28">G48/G8*G26</f>
        <v>9261.827957</v>
      </c>
      <c r="H68" s="33">
        <f t="shared" si="28"/>
        <v>10766.875</v>
      </c>
      <c r="I68" s="33">
        <f t="shared" si="28"/>
        <v>9724.919355</v>
      </c>
      <c r="J68" s="33">
        <f t="shared" si="28"/>
        <v>10049.08333</v>
      </c>
      <c r="K68" s="33">
        <f t="shared" si="28"/>
        <v>10188.01075</v>
      </c>
      <c r="L68" s="33">
        <f t="shared" si="28"/>
        <v>10527.61111</v>
      </c>
      <c r="M68" s="33">
        <f t="shared" si="28"/>
        <v>10188.01075</v>
      </c>
      <c r="N68" s="33">
        <f t="shared" si="28"/>
        <v>10188.01075</v>
      </c>
      <c r="O68" s="33">
        <f t="shared" si="28"/>
        <v>11006.13889</v>
      </c>
      <c r="P68" s="33">
        <f t="shared" si="28"/>
        <v>10651.10215</v>
      </c>
      <c r="Q68" s="33">
        <f t="shared" si="28"/>
        <v>11006.13889</v>
      </c>
      <c r="R68" s="33">
        <f t="shared" si="28"/>
        <v>10651.10215</v>
      </c>
      <c r="S68" s="2"/>
      <c r="T68" s="2"/>
      <c r="U68" s="2"/>
      <c r="V68" s="2"/>
      <c r="W68" s="2"/>
      <c r="X68" s="2"/>
      <c r="Y68" s="2"/>
      <c r="Z68" s="2"/>
    </row>
    <row r="69" ht="13.5" customHeight="1" outlineLevel="1">
      <c r="A69" s="2" t="s">
        <v>55</v>
      </c>
      <c r="B69" s="2"/>
      <c r="C69" s="49">
        <v>30106.800000000003</v>
      </c>
      <c r="D69" s="49">
        <v>31480.800000000003</v>
      </c>
      <c r="E69" s="49">
        <v>29640.0</v>
      </c>
      <c r="F69" s="49">
        <v>30744.0</v>
      </c>
      <c r="G69" s="50">
        <f t="shared" ref="G69:R69" si="29">-G49/G8*G27</f>
        <v>28202.26613</v>
      </c>
      <c r="H69" s="50">
        <f t="shared" si="29"/>
        <v>32785.13438</v>
      </c>
      <c r="I69" s="50">
        <f t="shared" si="29"/>
        <v>29612.37944</v>
      </c>
      <c r="J69" s="50">
        <f t="shared" si="29"/>
        <v>30599.45875</v>
      </c>
      <c r="K69" s="50">
        <f t="shared" si="29"/>
        <v>31022.49274</v>
      </c>
      <c r="L69" s="50">
        <f t="shared" si="29"/>
        <v>32056.57583</v>
      </c>
      <c r="M69" s="50">
        <f t="shared" si="29"/>
        <v>31022.49274</v>
      </c>
      <c r="N69" s="50">
        <f t="shared" si="29"/>
        <v>31022.49274</v>
      </c>
      <c r="O69" s="50">
        <f t="shared" si="29"/>
        <v>33513.69292</v>
      </c>
      <c r="P69" s="50">
        <f t="shared" si="29"/>
        <v>32432.60605</v>
      </c>
      <c r="Q69" s="50">
        <f t="shared" si="29"/>
        <v>33513.69292</v>
      </c>
      <c r="R69" s="50">
        <f t="shared" si="29"/>
        <v>32432.60605</v>
      </c>
      <c r="S69" s="2"/>
      <c r="T69" s="2"/>
      <c r="U69" s="2"/>
      <c r="V69" s="2"/>
      <c r="W69" s="2"/>
      <c r="X69" s="2"/>
      <c r="Y69" s="2"/>
      <c r="Z69" s="2"/>
    </row>
    <row r="70" ht="13.5" customHeight="1" outlineLevel="1">
      <c r="A70" s="51" t="s">
        <v>56</v>
      </c>
      <c r="B70" s="52"/>
      <c r="C70" s="33">
        <f t="shared" ref="C70:R70" si="30">SUM(C67:C69)</f>
        <v>42725.56</v>
      </c>
      <c r="D70" s="33">
        <f t="shared" si="30"/>
        <v>44177.57136</v>
      </c>
      <c r="E70" s="33">
        <f t="shared" si="30"/>
        <v>43466.12126</v>
      </c>
      <c r="F70" s="33">
        <f t="shared" si="30"/>
        <v>46872.57327</v>
      </c>
      <c r="G70" s="33">
        <f t="shared" si="30"/>
        <v>43453.17461</v>
      </c>
      <c r="H70" s="33">
        <f t="shared" si="30"/>
        <v>44233.6534</v>
      </c>
      <c r="I70" s="33">
        <f t="shared" si="30"/>
        <v>42140.91824</v>
      </c>
      <c r="J70" s="33">
        <f t="shared" si="30"/>
        <v>44066.13206</v>
      </c>
      <c r="K70" s="33">
        <f t="shared" si="30"/>
        <v>41201.56374</v>
      </c>
      <c r="L70" s="33">
        <f t="shared" si="30"/>
        <v>43541.94781</v>
      </c>
      <c r="M70" s="33">
        <f t="shared" si="30"/>
        <v>43887.03907</v>
      </c>
      <c r="N70" s="33">
        <f t="shared" si="30"/>
        <v>45232.11268</v>
      </c>
      <c r="O70" s="33">
        <f t="shared" si="30"/>
        <v>44737.29633</v>
      </c>
      <c r="P70" s="33">
        <f t="shared" si="30"/>
        <v>45408.34922</v>
      </c>
      <c r="Q70" s="33">
        <f t="shared" si="30"/>
        <v>48168.57542</v>
      </c>
      <c r="R70" s="33">
        <f t="shared" si="30"/>
        <v>48842.74289</v>
      </c>
      <c r="S70" s="2"/>
      <c r="T70" s="2"/>
      <c r="U70" s="2"/>
      <c r="V70" s="2"/>
      <c r="W70" s="2"/>
      <c r="X70" s="2"/>
      <c r="Y70" s="2"/>
      <c r="Z70" s="2"/>
    </row>
    <row r="71" ht="13.5" customHeight="1" outlineLevel="1">
      <c r="A71" s="32" t="s">
        <v>57</v>
      </c>
      <c r="B71" s="32"/>
      <c r="C71" s="58"/>
      <c r="D71" s="58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2"/>
      <c r="T71" s="2"/>
      <c r="U71" s="2"/>
      <c r="V71" s="2"/>
      <c r="W71" s="2"/>
      <c r="X71" s="2"/>
      <c r="Y71" s="2"/>
      <c r="Z71" s="2"/>
    </row>
    <row r="72" ht="13.5" customHeight="1" outlineLevel="1">
      <c r="A72" s="2" t="s">
        <v>58</v>
      </c>
      <c r="B72" s="2"/>
      <c r="C72" s="36">
        <v>63172.24</v>
      </c>
      <c r="D72" s="36">
        <v>62323.28</v>
      </c>
      <c r="E72" s="36">
        <v>61474.32</v>
      </c>
      <c r="F72" s="36">
        <v>60625.36</v>
      </c>
      <c r="G72" s="33">
        <f t="shared" ref="G72:R72" si="31">G128</f>
        <v>59776.4</v>
      </c>
      <c r="H72" s="33">
        <f t="shared" si="31"/>
        <v>63527.44</v>
      </c>
      <c r="I72" s="33">
        <f t="shared" si="31"/>
        <v>62640.14667</v>
      </c>
      <c r="J72" s="33">
        <f t="shared" si="31"/>
        <v>61752.85333</v>
      </c>
      <c r="K72" s="33">
        <f t="shared" si="31"/>
        <v>65465.56</v>
      </c>
      <c r="L72" s="33">
        <f t="shared" si="31"/>
        <v>64539.93333</v>
      </c>
      <c r="M72" s="33">
        <f t="shared" si="31"/>
        <v>63614.30667</v>
      </c>
      <c r="N72" s="33">
        <f t="shared" si="31"/>
        <v>62688.68</v>
      </c>
      <c r="O72" s="33">
        <f t="shared" si="31"/>
        <v>66363.05333</v>
      </c>
      <c r="P72" s="33">
        <f t="shared" si="31"/>
        <v>65399.09333</v>
      </c>
      <c r="Q72" s="33">
        <f t="shared" si="31"/>
        <v>64435.13333</v>
      </c>
      <c r="R72" s="33">
        <f t="shared" si="31"/>
        <v>63471.17333</v>
      </c>
      <c r="S72" s="2"/>
      <c r="T72" s="2"/>
      <c r="U72" s="2"/>
      <c r="V72" s="2"/>
      <c r="W72" s="2"/>
      <c r="X72" s="2"/>
      <c r="Y72" s="2"/>
      <c r="Z72" s="2"/>
    </row>
    <row r="73" ht="13.5" customHeight="1" outlineLevel="1">
      <c r="A73" s="59" t="s">
        <v>59</v>
      </c>
      <c r="B73" s="59"/>
      <c r="C73" s="60">
        <f t="shared" ref="C73:R73" si="32">C72+C70</f>
        <v>105897.8</v>
      </c>
      <c r="D73" s="60">
        <f t="shared" si="32"/>
        <v>106500.8514</v>
      </c>
      <c r="E73" s="60">
        <f t="shared" si="32"/>
        <v>104940.4413</v>
      </c>
      <c r="F73" s="60">
        <f t="shared" si="32"/>
        <v>107497.9333</v>
      </c>
      <c r="G73" s="60">
        <f t="shared" si="32"/>
        <v>103229.5746</v>
      </c>
      <c r="H73" s="60">
        <f t="shared" si="32"/>
        <v>107761.0934</v>
      </c>
      <c r="I73" s="60">
        <f t="shared" si="32"/>
        <v>104781.0649</v>
      </c>
      <c r="J73" s="60">
        <f t="shared" si="32"/>
        <v>105818.9854</v>
      </c>
      <c r="K73" s="60">
        <f t="shared" si="32"/>
        <v>106667.1237</v>
      </c>
      <c r="L73" s="60">
        <f t="shared" si="32"/>
        <v>108081.8811</v>
      </c>
      <c r="M73" s="60">
        <f t="shared" si="32"/>
        <v>107501.3457</v>
      </c>
      <c r="N73" s="60">
        <f t="shared" si="32"/>
        <v>107920.7927</v>
      </c>
      <c r="O73" s="60">
        <f t="shared" si="32"/>
        <v>111100.3497</v>
      </c>
      <c r="P73" s="60">
        <f t="shared" si="32"/>
        <v>110807.4426</v>
      </c>
      <c r="Q73" s="60">
        <f t="shared" si="32"/>
        <v>112603.7088</v>
      </c>
      <c r="R73" s="60">
        <f t="shared" si="32"/>
        <v>112313.9162</v>
      </c>
      <c r="S73" s="2"/>
      <c r="T73" s="2"/>
      <c r="U73" s="2"/>
      <c r="V73" s="2"/>
      <c r="W73" s="2"/>
      <c r="X73" s="2"/>
      <c r="Y73" s="2"/>
      <c r="Z73" s="2"/>
    </row>
    <row r="74" ht="13.5" customHeight="1" outlineLevel="1">
      <c r="A74" s="2"/>
      <c r="B74" s="2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2"/>
      <c r="T74" s="2"/>
      <c r="U74" s="2"/>
      <c r="V74" s="2"/>
      <c r="W74" s="2"/>
      <c r="X74" s="2"/>
      <c r="Y74" s="2"/>
      <c r="Z74" s="2"/>
    </row>
    <row r="75" ht="13.5" customHeight="1" outlineLevel="1">
      <c r="A75" s="32" t="s">
        <v>60</v>
      </c>
      <c r="B75" s="32"/>
      <c r="C75" s="58"/>
      <c r="D75" s="58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2"/>
      <c r="T75" s="2"/>
      <c r="U75" s="2"/>
      <c r="V75" s="2"/>
      <c r="W75" s="2"/>
      <c r="X75" s="2"/>
      <c r="Y75" s="2"/>
      <c r="Z75" s="2"/>
    </row>
    <row r="76" ht="13.5" customHeight="1" outlineLevel="1">
      <c r="A76" s="32" t="s">
        <v>61</v>
      </c>
      <c r="B76" s="32"/>
      <c r="C76" s="58"/>
      <c r="D76" s="58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2"/>
      <c r="T76" s="2"/>
      <c r="U76" s="2"/>
      <c r="V76" s="2"/>
      <c r="W76" s="2"/>
      <c r="X76" s="2"/>
      <c r="Y76" s="2"/>
      <c r="Z76" s="2"/>
    </row>
    <row r="77" ht="13.5" customHeight="1" outlineLevel="1">
      <c r="A77" s="2" t="s">
        <v>62</v>
      </c>
      <c r="B77" s="2"/>
      <c r="C77" s="36">
        <v>29506.800000000003</v>
      </c>
      <c r="D77" s="36">
        <v>30400.800000000003</v>
      </c>
      <c r="E77" s="36">
        <v>28753.0</v>
      </c>
      <c r="F77" s="36">
        <v>31250.0</v>
      </c>
      <c r="G77" s="33">
        <f t="shared" ref="G77:R77" si="33">-G49/G8*G28</f>
        <v>27229.77419</v>
      </c>
      <c r="H77" s="33">
        <f t="shared" si="33"/>
        <v>31654.6125</v>
      </c>
      <c r="I77" s="33">
        <f t="shared" si="33"/>
        <v>28591.2629</v>
      </c>
      <c r="J77" s="33">
        <f t="shared" si="33"/>
        <v>29544.305</v>
      </c>
      <c r="K77" s="33">
        <f t="shared" si="33"/>
        <v>29952.75161</v>
      </c>
      <c r="L77" s="33">
        <f t="shared" si="33"/>
        <v>30951.17667</v>
      </c>
      <c r="M77" s="33">
        <f t="shared" si="33"/>
        <v>29952.75161</v>
      </c>
      <c r="N77" s="33">
        <f t="shared" si="33"/>
        <v>29952.75161</v>
      </c>
      <c r="O77" s="33">
        <f t="shared" si="33"/>
        <v>32358.04833</v>
      </c>
      <c r="P77" s="33">
        <f t="shared" si="33"/>
        <v>31314.24032</v>
      </c>
      <c r="Q77" s="33">
        <f t="shared" si="33"/>
        <v>32358.04833</v>
      </c>
      <c r="R77" s="33">
        <f t="shared" si="33"/>
        <v>31314.24032</v>
      </c>
      <c r="S77" s="2"/>
      <c r="T77" s="2"/>
      <c r="U77" s="2"/>
      <c r="V77" s="2"/>
      <c r="W77" s="2"/>
      <c r="X77" s="2"/>
      <c r="Y77" s="2"/>
      <c r="Z77" s="2"/>
    </row>
    <row r="78" ht="13.5" customHeight="1" outlineLevel="1">
      <c r="A78" s="2" t="s">
        <v>63</v>
      </c>
      <c r="B78" s="2"/>
      <c r="C78" s="36">
        <v>29500.0</v>
      </c>
      <c r="D78" s="36">
        <v>29000.0</v>
      </c>
      <c r="E78" s="36">
        <v>28500.0</v>
      </c>
      <c r="F78" s="36">
        <v>28000.0</v>
      </c>
      <c r="G78" s="33">
        <f t="shared" ref="G78:R78" si="34">G134</f>
        <v>27500</v>
      </c>
      <c r="H78" s="33">
        <f t="shared" si="34"/>
        <v>27000</v>
      </c>
      <c r="I78" s="33">
        <f t="shared" si="34"/>
        <v>26500</v>
      </c>
      <c r="J78" s="33">
        <f t="shared" si="34"/>
        <v>26000</v>
      </c>
      <c r="K78" s="33">
        <f t="shared" si="34"/>
        <v>25500</v>
      </c>
      <c r="L78" s="33">
        <f t="shared" si="34"/>
        <v>25000</v>
      </c>
      <c r="M78" s="33">
        <f t="shared" si="34"/>
        <v>24500</v>
      </c>
      <c r="N78" s="33">
        <f t="shared" si="34"/>
        <v>24000</v>
      </c>
      <c r="O78" s="33">
        <f t="shared" si="34"/>
        <v>23500</v>
      </c>
      <c r="P78" s="33">
        <f t="shared" si="34"/>
        <v>23000</v>
      </c>
      <c r="Q78" s="33">
        <f t="shared" si="34"/>
        <v>22500</v>
      </c>
      <c r="R78" s="33">
        <f t="shared" si="34"/>
        <v>22000</v>
      </c>
      <c r="S78" s="2"/>
      <c r="T78" s="2"/>
      <c r="U78" s="2"/>
      <c r="V78" s="2"/>
      <c r="W78" s="2"/>
      <c r="X78" s="2"/>
      <c r="Y78" s="2"/>
      <c r="Z78" s="2"/>
    </row>
    <row r="79" ht="13.5" customHeight="1" outlineLevel="1">
      <c r="A79" s="59" t="s">
        <v>64</v>
      </c>
      <c r="B79" s="59"/>
      <c r="C79" s="60">
        <f t="shared" ref="C79:R79" si="35">SUM(C77:C78)</f>
        <v>59006.8</v>
      </c>
      <c r="D79" s="60">
        <f t="shared" si="35"/>
        <v>59400.8</v>
      </c>
      <c r="E79" s="60">
        <f t="shared" si="35"/>
        <v>57253</v>
      </c>
      <c r="F79" s="60">
        <f t="shared" si="35"/>
        <v>59250</v>
      </c>
      <c r="G79" s="60">
        <f t="shared" si="35"/>
        <v>54729.77419</v>
      </c>
      <c r="H79" s="60">
        <f t="shared" si="35"/>
        <v>58654.6125</v>
      </c>
      <c r="I79" s="60">
        <f t="shared" si="35"/>
        <v>55091.2629</v>
      </c>
      <c r="J79" s="60">
        <f t="shared" si="35"/>
        <v>55544.305</v>
      </c>
      <c r="K79" s="60">
        <f t="shared" si="35"/>
        <v>55452.75161</v>
      </c>
      <c r="L79" s="60">
        <f t="shared" si="35"/>
        <v>55951.17667</v>
      </c>
      <c r="M79" s="60">
        <f t="shared" si="35"/>
        <v>54452.75161</v>
      </c>
      <c r="N79" s="60">
        <f t="shared" si="35"/>
        <v>53952.75161</v>
      </c>
      <c r="O79" s="60">
        <f t="shared" si="35"/>
        <v>55858.04833</v>
      </c>
      <c r="P79" s="60">
        <f t="shared" si="35"/>
        <v>54314.24032</v>
      </c>
      <c r="Q79" s="60">
        <f t="shared" si="35"/>
        <v>54858.04833</v>
      </c>
      <c r="R79" s="60">
        <f t="shared" si="35"/>
        <v>53314.24032</v>
      </c>
      <c r="S79" s="2"/>
      <c r="T79" s="2"/>
      <c r="U79" s="2"/>
      <c r="V79" s="2"/>
      <c r="W79" s="2"/>
      <c r="X79" s="2"/>
      <c r="Y79" s="2"/>
      <c r="Z79" s="2"/>
    </row>
    <row r="80" ht="13.5" customHeight="1" outlineLevel="1">
      <c r="A80" s="2"/>
      <c r="B80" s="2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2"/>
      <c r="T80" s="2"/>
      <c r="U80" s="2"/>
      <c r="V80" s="2"/>
      <c r="W80" s="2"/>
      <c r="X80" s="2"/>
      <c r="Y80" s="2"/>
      <c r="Z80" s="2"/>
    </row>
    <row r="81" ht="13.5" customHeight="1" outlineLevel="1">
      <c r="A81" s="32" t="s">
        <v>65</v>
      </c>
      <c r="B81" s="32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"/>
      <c r="T81" s="2"/>
      <c r="U81" s="2"/>
      <c r="V81" s="2"/>
      <c r="W81" s="2"/>
      <c r="X81" s="2"/>
      <c r="Y81" s="2"/>
      <c r="Z81" s="2"/>
    </row>
    <row r="82" ht="13.5" customHeight="1" outlineLevel="1">
      <c r="A82" s="2" t="s">
        <v>66</v>
      </c>
      <c r="B82" s="2"/>
      <c r="C82" s="36">
        <v>7025.0</v>
      </c>
      <c r="D82" s="36">
        <v>7025.0</v>
      </c>
      <c r="E82" s="36">
        <v>7025.0</v>
      </c>
      <c r="F82" s="36">
        <v>7025.0</v>
      </c>
      <c r="G82" s="33">
        <f t="shared" ref="G82:R82" si="36">F82+G35</f>
        <v>7025</v>
      </c>
      <c r="H82" s="33">
        <f t="shared" si="36"/>
        <v>7025</v>
      </c>
      <c r="I82" s="33">
        <f t="shared" si="36"/>
        <v>7025</v>
      </c>
      <c r="J82" s="33">
        <f t="shared" si="36"/>
        <v>7025</v>
      </c>
      <c r="K82" s="33">
        <f t="shared" si="36"/>
        <v>7025</v>
      </c>
      <c r="L82" s="33">
        <f t="shared" si="36"/>
        <v>7025</v>
      </c>
      <c r="M82" s="33">
        <f t="shared" si="36"/>
        <v>7025</v>
      </c>
      <c r="N82" s="33">
        <f t="shared" si="36"/>
        <v>7025</v>
      </c>
      <c r="O82" s="33">
        <f t="shared" si="36"/>
        <v>7025</v>
      </c>
      <c r="P82" s="33">
        <f t="shared" si="36"/>
        <v>7025</v>
      </c>
      <c r="Q82" s="33">
        <f t="shared" si="36"/>
        <v>7025</v>
      </c>
      <c r="R82" s="33">
        <f t="shared" si="36"/>
        <v>7025</v>
      </c>
      <c r="S82" s="2"/>
      <c r="T82" s="2"/>
      <c r="U82" s="2"/>
      <c r="V82" s="2"/>
      <c r="W82" s="2"/>
      <c r="X82" s="2"/>
      <c r="Y82" s="2"/>
      <c r="Z82" s="2"/>
    </row>
    <row r="83" ht="13.5" customHeight="1" outlineLevel="1">
      <c r="A83" s="2" t="s">
        <v>67</v>
      </c>
      <c r="B83" s="2"/>
      <c r="C83" s="36">
        <v>39866.0</v>
      </c>
      <c r="D83" s="36">
        <v>40075.05135708592</v>
      </c>
      <c r="E83" s="36">
        <v>40662.44126266193</v>
      </c>
      <c r="F83" s="36">
        <v>41222.93327210519</v>
      </c>
      <c r="G83" s="33">
        <f t="shared" ref="G83:R83" si="37">F83+G58-G60</f>
        <v>41474.80042</v>
      </c>
      <c r="H83" s="33">
        <f t="shared" si="37"/>
        <v>42081.4809</v>
      </c>
      <c r="I83" s="33">
        <f t="shared" si="37"/>
        <v>42664.802</v>
      </c>
      <c r="J83" s="33">
        <f t="shared" si="37"/>
        <v>43249.6804</v>
      </c>
      <c r="K83" s="33">
        <f t="shared" si="37"/>
        <v>44189.37213</v>
      </c>
      <c r="L83" s="33">
        <f t="shared" si="37"/>
        <v>45105.70448</v>
      </c>
      <c r="M83" s="33">
        <f t="shared" si="37"/>
        <v>46023.59413</v>
      </c>
      <c r="N83" s="33">
        <f t="shared" si="37"/>
        <v>46943.04106</v>
      </c>
      <c r="O83" s="33">
        <f t="shared" si="37"/>
        <v>48217.30133</v>
      </c>
      <c r="P83" s="33">
        <f t="shared" si="37"/>
        <v>49468.20223</v>
      </c>
      <c r="Q83" s="33">
        <f t="shared" si="37"/>
        <v>50720.66042</v>
      </c>
      <c r="R83" s="33">
        <f t="shared" si="37"/>
        <v>51974.6759</v>
      </c>
      <c r="S83" s="2"/>
      <c r="T83" s="2"/>
      <c r="U83" s="2"/>
      <c r="V83" s="2"/>
      <c r="W83" s="2"/>
      <c r="X83" s="2"/>
      <c r="Y83" s="2"/>
      <c r="Z83" s="2"/>
    </row>
    <row r="84" ht="13.5" customHeight="1" outlineLevel="1">
      <c r="A84" s="51" t="s">
        <v>68</v>
      </c>
      <c r="B84" s="51"/>
      <c r="C84" s="62">
        <f t="shared" ref="C84:E84" si="38">SUM(C81:C83)</f>
        <v>46891</v>
      </c>
      <c r="D84" s="62">
        <f t="shared" si="38"/>
        <v>47100.05136</v>
      </c>
      <c r="E84" s="62">
        <f t="shared" si="38"/>
        <v>47687.44126</v>
      </c>
      <c r="F84" s="62">
        <f t="shared" ref="F84:R84" si="39">SUM(F82:F83)</f>
        <v>48247.93327</v>
      </c>
      <c r="G84" s="62">
        <f t="shared" si="39"/>
        <v>48499.80042</v>
      </c>
      <c r="H84" s="62">
        <f t="shared" si="39"/>
        <v>49106.4809</v>
      </c>
      <c r="I84" s="62">
        <f t="shared" si="39"/>
        <v>49689.802</v>
      </c>
      <c r="J84" s="62">
        <f t="shared" si="39"/>
        <v>50274.6804</v>
      </c>
      <c r="K84" s="62">
        <f t="shared" si="39"/>
        <v>51214.37213</v>
      </c>
      <c r="L84" s="62">
        <f t="shared" si="39"/>
        <v>52130.70448</v>
      </c>
      <c r="M84" s="62">
        <f t="shared" si="39"/>
        <v>53048.59413</v>
      </c>
      <c r="N84" s="62">
        <f t="shared" si="39"/>
        <v>53968.04106</v>
      </c>
      <c r="O84" s="62">
        <f t="shared" si="39"/>
        <v>55242.30133</v>
      </c>
      <c r="P84" s="62">
        <f t="shared" si="39"/>
        <v>56493.20223</v>
      </c>
      <c r="Q84" s="62">
        <f t="shared" si="39"/>
        <v>57745.66042</v>
      </c>
      <c r="R84" s="62">
        <f t="shared" si="39"/>
        <v>58999.6759</v>
      </c>
      <c r="S84" s="2"/>
      <c r="T84" s="2"/>
      <c r="U84" s="2"/>
      <c r="V84" s="2"/>
      <c r="W84" s="2"/>
      <c r="X84" s="2"/>
      <c r="Y84" s="2"/>
      <c r="Z84" s="2"/>
    </row>
    <row r="85" ht="13.5" customHeight="1" outlineLevel="1">
      <c r="A85" s="59" t="s">
        <v>69</v>
      </c>
      <c r="B85" s="59"/>
      <c r="C85" s="60">
        <f t="shared" ref="C85:R85" si="40">C84+C79</f>
        <v>105897.8</v>
      </c>
      <c r="D85" s="60">
        <f t="shared" si="40"/>
        <v>106500.8514</v>
      </c>
      <c r="E85" s="60">
        <f t="shared" si="40"/>
        <v>104940.4413</v>
      </c>
      <c r="F85" s="60">
        <f t="shared" si="40"/>
        <v>107497.9333</v>
      </c>
      <c r="G85" s="60">
        <f t="shared" si="40"/>
        <v>103229.5746</v>
      </c>
      <c r="H85" s="60">
        <f t="shared" si="40"/>
        <v>107761.0934</v>
      </c>
      <c r="I85" s="60">
        <f t="shared" si="40"/>
        <v>104781.0649</v>
      </c>
      <c r="J85" s="60">
        <f t="shared" si="40"/>
        <v>105818.9854</v>
      </c>
      <c r="K85" s="60">
        <f t="shared" si="40"/>
        <v>106667.1237</v>
      </c>
      <c r="L85" s="60">
        <f t="shared" si="40"/>
        <v>108081.8811</v>
      </c>
      <c r="M85" s="60">
        <f t="shared" si="40"/>
        <v>107501.3457</v>
      </c>
      <c r="N85" s="60">
        <f t="shared" si="40"/>
        <v>107920.7927</v>
      </c>
      <c r="O85" s="60">
        <f t="shared" si="40"/>
        <v>111100.3497</v>
      </c>
      <c r="P85" s="60">
        <f t="shared" si="40"/>
        <v>110807.4426</v>
      </c>
      <c r="Q85" s="60">
        <f t="shared" si="40"/>
        <v>112603.7088</v>
      </c>
      <c r="R85" s="60">
        <f t="shared" si="40"/>
        <v>112313.9162</v>
      </c>
      <c r="S85" s="2"/>
      <c r="T85" s="2"/>
      <c r="U85" s="2"/>
      <c r="V85" s="2"/>
      <c r="W85" s="2"/>
      <c r="X85" s="2"/>
      <c r="Y85" s="2"/>
      <c r="Z85" s="2"/>
    </row>
    <row r="86" ht="13.5" customHeight="1" outlineLevel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 outlineLevel="1">
      <c r="A87" s="63" t="s">
        <v>70</v>
      </c>
      <c r="B87" s="63"/>
      <c r="C87" s="64">
        <f t="shared" ref="C87:R87" si="41">C85-C73</f>
        <v>0</v>
      </c>
      <c r="D87" s="64">
        <f t="shared" si="41"/>
        <v>0</v>
      </c>
      <c r="E87" s="64">
        <f t="shared" si="41"/>
        <v>0</v>
      </c>
      <c r="F87" s="64">
        <f t="shared" si="41"/>
        <v>0</v>
      </c>
      <c r="G87" s="64">
        <f t="shared" si="41"/>
        <v>0</v>
      </c>
      <c r="H87" s="64">
        <f t="shared" si="41"/>
        <v>0</v>
      </c>
      <c r="I87" s="64">
        <f t="shared" si="41"/>
        <v>0</v>
      </c>
      <c r="J87" s="64">
        <f t="shared" si="41"/>
        <v>0</v>
      </c>
      <c r="K87" s="64">
        <f t="shared" si="41"/>
        <v>0</v>
      </c>
      <c r="L87" s="64">
        <f t="shared" si="41"/>
        <v>0</v>
      </c>
      <c r="M87" s="64">
        <f t="shared" si="41"/>
        <v>0</v>
      </c>
      <c r="N87" s="64">
        <f t="shared" si="41"/>
        <v>0</v>
      </c>
      <c r="O87" s="64">
        <f t="shared" si="41"/>
        <v>0</v>
      </c>
      <c r="P87" s="64">
        <f t="shared" si="41"/>
        <v>0</v>
      </c>
      <c r="Q87" s="64">
        <f t="shared" si="41"/>
        <v>0</v>
      </c>
      <c r="R87" s="64">
        <f t="shared" si="41"/>
        <v>0</v>
      </c>
      <c r="S87" s="2"/>
      <c r="T87" s="2"/>
      <c r="U87" s="2"/>
      <c r="V87" s="2"/>
      <c r="W87" s="2"/>
      <c r="X87" s="2"/>
      <c r="Y87" s="2"/>
      <c r="Z87" s="2"/>
    </row>
    <row r="88" ht="13.5" customHeight="1" outlineLevel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65"/>
      <c r="P88" s="65"/>
      <c r="Q88" s="65"/>
      <c r="R88" s="65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30" t="s">
        <v>71</v>
      </c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1"/>
      <c r="T90" s="31"/>
      <c r="U90" s="31"/>
      <c r="V90" s="31"/>
      <c r="W90" s="31"/>
      <c r="X90" s="31"/>
      <c r="Y90" s="31"/>
      <c r="Z90" s="31"/>
    </row>
    <row r="91" ht="13.5" customHeight="1" outlineLevel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 outlineLevel="1">
      <c r="A92" s="32" t="s">
        <v>72</v>
      </c>
      <c r="B92" s="32"/>
      <c r="C92" s="58"/>
      <c r="D92" s="58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2"/>
      <c r="T92" s="2"/>
      <c r="U92" s="2"/>
      <c r="V92" s="2"/>
      <c r="W92" s="2"/>
      <c r="X92" s="2"/>
      <c r="Y92" s="2"/>
      <c r="Z92" s="2"/>
    </row>
    <row r="93" ht="13.5" customHeight="1" outlineLevel="1">
      <c r="A93" s="2" t="s">
        <v>49</v>
      </c>
      <c r="B93" s="2"/>
      <c r="C93" s="66"/>
      <c r="D93" s="33">
        <f t="shared" ref="D93:F93" si="42">+D58</f>
        <v>209.0513571</v>
      </c>
      <c r="E93" s="33">
        <f t="shared" si="42"/>
        <v>587.3899056</v>
      </c>
      <c r="F93" s="33">
        <f t="shared" si="42"/>
        <v>560.4920094</v>
      </c>
      <c r="G93" s="33">
        <f t="shared" ref="G93:R93" si="43">G58</f>
        <v>251.8671458</v>
      </c>
      <c r="H93" s="33">
        <f t="shared" si="43"/>
        <v>606.6804792</v>
      </c>
      <c r="I93" s="33">
        <f t="shared" si="43"/>
        <v>583.3211042</v>
      </c>
      <c r="J93" s="33">
        <f t="shared" si="43"/>
        <v>584.8783958</v>
      </c>
      <c r="K93" s="33">
        <f t="shared" si="43"/>
        <v>939.6917292</v>
      </c>
      <c r="L93" s="33">
        <f t="shared" si="43"/>
        <v>916.3323542</v>
      </c>
      <c r="M93" s="33">
        <f t="shared" si="43"/>
        <v>917.8896458</v>
      </c>
      <c r="N93" s="33">
        <f t="shared" si="43"/>
        <v>919.4469375</v>
      </c>
      <c r="O93" s="33">
        <f t="shared" si="43"/>
        <v>1274.260271</v>
      </c>
      <c r="P93" s="33">
        <f t="shared" si="43"/>
        <v>1250.900896</v>
      </c>
      <c r="Q93" s="33">
        <f t="shared" si="43"/>
        <v>1252.458188</v>
      </c>
      <c r="R93" s="33">
        <f t="shared" si="43"/>
        <v>1254.015479</v>
      </c>
      <c r="S93" s="2"/>
      <c r="T93" s="2"/>
      <c r="U93" s="2"/>
      <c r="V93" s="2"/>
      <c r="W93" s="2"/>
      <c r="X93" s="2"/>
      <c r="Y93" s="2"/>
      <c r="Z93" s="2"/>
    </row>
    <row r="94" ht="13.5" customHeight="1" outlineLevel="1">
      <c r="A94" s="2" t="s">
        <v>44</v>
      </c>
      <c r="B94" s="2"/>
      <c r="C94" s="66"/>
      <c r="D94" s="33">
        <f t="shared" ref="D94:F94" si="44">+-D53</f>
        <v>848.96</v>
      </c>
      <c r="E94" s="33">
        <f t="shared" si="44"/>
        <v>848.96</v>
      </c>
      <c r="F94" s="33">
        <f t="shared" si="44"/>
        <v>848.96</v>
      </c>
      <c r="G94" s="33">
        <f t="shared" ref="G94:R94" si="45">-G53</f>
        <v>848.96</v>
      </c>
      <c r="H94" s="33">
        <f t="shared" si="45"/>
        <v>848.96</v>
      </c>
      <c r="I94" s="33">
        <f t="shared" si="45"/>
        <v>887.2933333</v>
      </c>
      <c r="J94" s="33">
        <f t="shared" si="45"/>
        <v>887.2933333</v>
      </c>
      <c r="K94" s="33">
        <f t="shared" si="45"/>
        <v>887.2933333</v>
      </c>
      <c r="L94" s="33">
        <f t="shared" si="45"/>
        <v>925.6266667</v>
      </c>
      <c r="M94" s="33">
        <f t="shared" si="45"/>
        <v>925.6266667</v>
      </c>
      <c r="N94" s="33">
        <f t="shared" si="45"/>
        <v>925.6266667</v>
      </c>
      <c r="O94" s="33">
        <f t="shared" si="45"/>
        <v>925.6266667</v>
      </c>
      <c r="P94" s="33">
        <f t="shared" si="45"/>
        <v>963.96</v>
      </c>
      <c r="Q94" s="33">
        <f t="shared" si="45"/>
        <v>963.96</v>
      </c>
      <c r="R94" s="33">
        <f t="shared" si="45"/>
        <v>963.96</v>
      </c>
      <c r="S94" s="2"/>
      <c r="T94" s="2"/>
      <c r="U94" s="2"/>
      <c r="V94" s="2"/>
      <c r="W94" s="2"/>
      <c r="X94" s="2"/>
      <c r="Y94" s="2"/>
      <c r="Z94" s="2"/>
    </row>
    <row r="95" ht="13.5" customHeight="1" outlineLevel="1">
      <c r="A95" s="2" t="s">
        <v>73</v>
      </c>
      <c r="B95" s="2"/>
      <c r="C95" s="66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2"/>
      <c r="T95" s="2"/>
      <c r="U95" s="2"/>
      <c r="V95" s="2"/>
      <c r="W95" s="2"/>
      <c r="X95" s="2"/>
      <c r="Y95" s="2"/>
      <c r="Z95" s="2"/>
    </row>
    <row r="96" ht="13.5" customHeight="1" outlineLevel="1">
      <c r="A96" s="2" t="s">
        <v>74</v>
      </c>
      <c r="B96" s="2"/>
      <c r="C96" s="66"/>
      <c r="D96" s="33">
        <f t="shared" ref="D96:R96" si="46">-(D68-C68)</f>
        <v>-420</v>
      </c>
      <c r="E96" s="33">
        <f t="shared" si="46"/>
        <v>-1123.2</v>
      </c>
      <c r="F96" s="33">
        <f t="shared" si="46"/>
        <v>-3096</v>
      </c>
      <c r="G96" s="33">
        <f t="shared" si="46"/>
        <v>1646.172043</v>
      </c>
      <c r="H96" s="33">
        <f t="shared" si="46"/>
        <v>-1505.047043</v>
      </c>
      <c r="I96" s="33">
        <f t="shared" si="46"/>
        <v>1041.955645</v>
      </c>
      <c r="J96" s="33">
        <f t="shared" si="46"/>
        <v>-324.1639785</v>
      </c>
      <c r="K96" s="33">
        <f t="shared" si="46"/>
        <v>-138.9274194</v>
      </c>
      <c r="L96" s="33">
        <f t="shared" si="46"/>
        <v>-339.6003584</v>
      </c>
      <c r="M96" s="33">
        <f t="shared" si="46"/>
        <v>339.6003584</v>
      </c>
      <c r="N96" s="33">
        <f t="shared" si="46"/>
        <v>0</v>
      </c>
      <c r="O96" s="33">
        <f t="shared" si="46"/>
        <v>-818.1281362</v>
      </c>
      <c r="P96" s="33">
        <f t="shared" si="46"/>
        <v>355.0367384</v>
      </c>
      <c r="Q96" s="33">
        <f t="shared" si="46"/>
        <v>-355.0367384</v>
      </c>
      <c r="R96" s="33">
        <f t="shared" si="46"/>
        <v>355.0367384</v>
      </c>
      <c r="S96" s="2"/>
      <c r="T96" s="2"/>
      <c r="U96" s="2"/>
      <c r="V96" s="2"/>
      <c r="W96" s="2"/>
      <c r="X96" s="2"/>
      <c r="Y96" s="2"/>
      <c r="Z96" s="2"/>
    </row>
    <row r="97" ht="13.5" customHeight="1" outlineLevel="1">
      <c r="A97" s="2" t="s">
        <v>75</v>
      </c>
      <c r="B97" s="2"/>
      <c r="C97" s="66"/>
      <c r="D97" s="33">
        <f t="shared" ref="D97:R97" si="47">-(D69-C69)</f>
        <v>-1374</v>
      </c>
      <c r="E97" s="33">
        <f t="shared" si="47"/>
        <v>1840.8</v>
      </c>
      <c r="F97" s="33">
        <f t="shared" si="47"/>
        <v>-1104</v>
      </c>
      <c r="G97" s="33">
        <f t="shared" si="47"/>
        <v>2541.733871</v>
      </c>
      <c r="H97" s="33">
        <f t="shared" si="47"/>
        <v>-4582.868246</v>
      </c>
      <c r="I97" s="33">
        <f t="shared" si="47"/>
        <v>3172.75494</v>
      </c>
      <c r="J97" s="33">
        <f t="shared" si="47"/>
        <v>-987.0793145</v>
      </c>
      <c r="K97" s="33">
        <f t="shared" si="47"/>
        <v>-423.0339919</v>
      </c>
      <c r="L97" s="33">
        <f t="shared" si="47"/>
        <v>-1034.083091</v>
      </c>
      <c r="M97" s="33">
        <f t="shared" si="47"/>
        <v>1034.083091</v>
      </c>
      <c r="N97" s="33">
        <f t="shared" si="47"/>
        <v>0</v>
      </c>
      <c r="O97" s="33">
        <f t="shared" si="47"/>
        <v>-2491.200175</v>
      </c>
      <c r="P97" s="33">
        <f t="shared" si="47"/>
        <v>1081.086868</v>
      </c>
      <c r="Q97" s="33">
        <f t="shared" si="47"/>
        <v>-1081.086868</v>
      </c>
      <c r="R97" s="33">
        <f t="shared" si="47"/>
        <v>1081.086868</v>
      </c>
      <c r="S97" s="2"/>
      <c r="T97" s="2"/>
      <c r="U97" s="2"/>
      <c r="V97" s="2"/>
      <c r="W97" s="2"/>
      <c r="X97" s="2"/>
      <c r="Y97" s="2"/>
      <c r="Z97" s="2"/>
    </row>
    <row r="98" ht="13.5" customHeight="1" outlineLevel="1">
      <c r="A98" s="2" t="s">
        <v>76</v>
      </c>
      <c r="B98" s="2"/>
      <c r="C98" s="66"/>
      <c r="D98" s="33">
        <f t="shared" ref="D98:F98" si="48">D77-C77</f>
        <v>894</v>
      </c>
      <c r="E98" s="33">
        <f t="shared" si="48"/>
        <v>-1647.8</v>
      </c>
      <c r="F98" s="33">
        <f t="shared" si="48"/>
        <v>2497</v>
      </c>
      <c r="G98" s="33">
        <f t="shared" ref="G98:R98" si="49">(G77-F77)</f>
        <v>-4020.225806</v>
      </c>
      <c r="H98" s="33">
        <f t="shared" si="49"/>
        <v>4424.838306</v>
      </c>
      <c r="I98" s="33">
        <f t="shared" si="49"/>
        <v>-3063.349597</v>
      </c>
      <c r="J98" s="33">
        <f t="shared" si="49"/>
        <v>953.0420968</v>
      </c>
      <c r="K98" s="33">
        <f t="shared" si="49"/>
        <v>408.4466129</v>
      </c>
      <c r="L98" s="33">
        <f t="shared" si="49"/>
        <v>998.4250538</v>
      </c>
      <c r="M98" s="33">
        <f t="shared" si="49"/>
        <v>-998.4250538</v>
      </c>
      <c r="N98" s="33">
        <f t="shared" si="49"/>
        <v>0</v>
      </c>
      <c r="O98" s="33">
        <f t="shared" si="49"/>
        <v>2405.29672</v>
      </c>
      <c r="P98" s="33">
        <f t="shared" si="49"/>
        <v>-1043.808011</v>
      </c>
      <c r="Q98" s="33">
        <f t="shared" si="49"/>
        <v>1043.808011</v>
      </c>
      <c r="R98" s="33">
        <f t="shared" si="49"/>
        <v>-1043.808011</v>
      </c>
      <c r="S98" s="2"/>
      <c r="T98" s="2"/>
      <c r="U98" s="2"/>
      <c r="V98" s="2"/>
      <c r="W98" s="2"/>
      <c r="X98" s="2"/>
      <c r="Y98" s="2"/>
      <c r="Z98" s="2"/>
    </row>
    <row r="99" ht="13.5" customHeight="1" outlineLevel="1">
      <c r="A99" s="51" t="s">
        <v>77</v>
      </c>
      <c r="B99" s="51"/>
      <c r="C99" s="62"/>
      <c r="D99" s="62">
        <f t="shared" ref="D99:R99" si="50">SUM(D93:D98)</f>
        <v>158.0113571</v>
      </c>
      <c r="E99" s="62">
        <f t="shared" si="50"/>
        <v>506.1499056</v>
      </c>
      <c r="F99" s="62">
        <f t="shared" si="50"/>
        <v>-293.5479906</v>
      </c>
      <c r="G99" s="62">
        <f t="shared" si="50"/>
        <v>1268.507253</v>
      </c>
      <c r="H99" s="62">
        <f t="shared" si="50"/>
        <v>-207.4365034</v>
      </c>
      <c r="I99" s="62">
        <f t="shared" si="50"/>
        <v>2621.975425</v>
      </c>
      <c r="J99" s="62">
        <f t="shared" si="50"/>
        <v>1113.970533</v>
      </c>
      <c r="K99" s="62">
        <f t="shared" si="50"/>
        <v>1673.470264</v>
      </c>
      <c r="L99" s="62">
        <f t="shared" si="50"/>
        <v>1466.700625</v>
      </c>
      <c r="M99" s="62">
        <f t="shared" si="50"/>
        <v>2218.774709</v>
      </c>
      <c r="N99" s="62">
        <f t="shared" si="50"/>
        <v>1845.073604</v>
      </c>
      <c r="O99" s="62">
        <f t="shared" si="50"/>
        <v>1295.855347</v>
      </c>
      <c r="P99" s="62">
        <f t="shared" si="50"/>
        <v>2607.176492</v>
      </c>
      <c r="Q99" s="62">
        <f t="shared" si="50"/>
        <v>1824.102592</v>
      </c>
      <c r="R99" s="62">
        <f t="shared" si="50"/>
        <v>2610.291075</v>
      </c>
      <c r="S99" s="2"/>
      <c r="T99" s="2"/>
      <c r="U99" s="2"/>
      <c r="V99" s="2"/>
      <c r="W99" s="2"/>
      <c r="X99" s="2"/>
      <c r="Y99" s="2"/>
      <c r="Z99" s="2"/>
    </row>
    <row r="100" ht="13.5" customHeight="1" outlineLevel="1">
      <c r="A100" s="51"/>
      <c r="B100" s="51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2"/>
      <c r="T100" s="2"/>
      <c r="U100" s="2"/>
      <c r="V100" s="2"/>
      <c r="W100" s="2"/>
      <c r="X100" s="2"/>
      <c r="Y100" s="2"/>
      <c r="Z100" s="2"/>
    </row>
    <row r="101" ht="13.5" customHeight="1" outlineLevel="1">
      <c r="A101" s="32" t="s">
        <v>78</v>
      </c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2"/>
      <c r="T101" s="2"/>
      <c r="U101" s="2"/>
      <c r="V101" s="2"/>
      <c r="W101" s="2"/>
      <c r="X101" s="2"/>
      <c r="Y101" s="2"/>
      <c r="Z101" s="2"/>
    </row>
    <row r="102" ht="13.5" customHeight="1" outlineLevel="1">
      <c r="A102" s="2" t="s">
        <v>79</v>
      </c>
      <c r="B102" s="2"/>
      <c r="C102" s="66"/>
      <c r="D102" s="33">
        <f t="shared" ref="D102:R102" si="51">-D120</f>
        <v>0</v>
      </c>
      <c r="E102" s="33">
        <f t="shared" si="51"/>
        <v>0</v>
      </c>
      <c r="F102" s="33">
        <f t="shared" si="51"/>
        <v>0</v>
      </c>
      <c r="G102" s="33">
        <f t="shared" si="51"/>
        <v>0</v>
      </c>
      <c r="H102" s="33">
        <f t="shared" si="51"/>
        <v>-4600</v>
      </c>
      <c r="I102" s="33">
        <f t="shared" si="51"/>
        <v>0</v>
      </c>
      <c r="J102" s="33">
        <f t="shared" si="51"/>
        <v>0</v>
      </c>
      <c r="K102" s="33">
        <f t="shared" si="51"/>
        <v>-4600</v>
      </c>
      <c r="L102" s="33">
        <f t="shared" si="51"/>
        <v>0</v>
      </c>
      <c r="M102" s="33">
        <f t="shared" si="51"/>
        <v>0</v>
      </c>
      <c r="N102" s="33">
        <f t="shared" si="51"/>
        <v>0</v>
      </c>
      <c r="O102" s="33">
        <f t="shared" si="51"/>
        <v>-4600</v>
      </c>
      <c r="P102" s="33">
        <f t="shared" si="51"/>
        <v>0</v>
      </c>
      <c r="Q102" s="33">
        <f t="shared" si="51"/>
        <v>0</v>
      </c>
      <c r="R102" s="33">
        <f t="shared" si="51"/>
        <v>0</v>
      </c>
      <c r="S102" s="2"/>
      <c r="T102" s="2"/>
      <c r="U102" s="2"/>
      <c r="V102" s="2"/>
      <c r="W102" s="2"/>
      <c r="X102" s="2"/>
      <c r="Y102" s="2"/>
      <c r="Z102" s="2"/>
    </row>
    <row r="103" ht="13.5" customHeight="1" outlineLevel="1">
      <c r="A103" s="51" t="s">
        <v>80</v>
      </c>
      <c r="B103" s="51"/>
      <c r="C103" s="62"/>
      <c r="D103" s="62">
        <f t="shared" ref="D103:R103" si="52">D102</f>
        <v>0</v>
      </c>
      <c r="E103" s="62">
        <f t="shared" si="52"/>
        <v>0</v>
      </c>
      <c r="F103" s="62">
        <f t="shared" si="52"/>
        <v>0</v>
      </c>
      <c r="G103" s="62">
        <f t="shared" si="52"/>
        <v>0</v>
      </c>
      <c r="H103" s="62">
        <f t="shared" si="52"/>
        <v>-4600</v>
      </c>
      <c r="I103" s="62">
        <f t="shared" si="52"/>
        <v>0</v>
      </c>
      <c r="J103" s="62">
        <f t="shared" si="52"/>
        <v>0</v>
      </c>
      <c r="K103" s="62">
        <f t="shared" si="52"/>
        <v>-4600</v>
      </c>
      <c r="L103" s="62">
        <f t="shared" si="52"/>
        <v>0</v>
      </c>
      <c r="M103" s="62">
        <f t="shared" si="52"/>
        <v>0</v>
      </c>
      <c r="N103" s="62">
        <f t="shared" si="52"/>
        <v>0</v>
      </c>
      <c r="O103" s="62">
        <f t="shared" si="52"/>
        <v>-4600</v>
      </c>
      <c r="P103" s="62">
        <f t="shared" si="52"/>
        <v>0</v>
      </c>
      <c r="Q103" s="62">
        <f t="shared" si="52"/>
        <v>0</v>
      </c>
      <c r="R103" s="62">
        <f t="shared" si="52"/>
        <v>0</v>
      </c>
      <c r="S103" s="2"/>
      <c r="T103" s="2"/>
      <c r="U103" s="2"/>
      <c r="V103" s="2"/>
      <c r="W103" s="2"/>
      <c r="X103" s="2"/>
      <c r="Y103" s="2"/>
      <c r="Z103" s="2"/>
    </row>
    <row r="104" ht="13.5" customHeight="1" outlineLevel="1">
      <c r="A104" s="51"/>
      <c r="B104" s="51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2"/>
      <c r="T104" s="2"/>
      <c r="U104" s="2"/>
      <c r="V104" s="2"/>
      <c r="W104" s="2"/>
      <c r="X104" s="2"/>
      <c r="Y104" s="2"/>
      <c r="Z104" s="2"/>
    </row>
    <row r="105" ht="13.5" customHeight="1" outlineLevel="1">
      <c r="A105" s="32" t="s">
        <v>81</v>
      </c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2"/>
      <c r="T105" s="2"/>
      <c r="U105" s="2"/>
      <c r="V105" s="2"/>
      <c r="W105" s="2"/>
      <c r="X105" s="2"/>
      <c r="Y105" s="2"/>
      <c r="Z105" s="2"/>
    </row>
    <row r="106" ht="13.5" customHeight="1" outlineLevel="1">
      <c r="A106" s="2" t="s">
        <v>82</v>
      </c>
      <c r="B106" s="2"/>
      <c r="C106" s="66"/>
      <c r="D106" s="33">
        <f t="shared" ref="D106:R106" si="53">D82-C82</f>
        <v>0</v>
      </c>
      <c r="E106" s="33">
        <f t="shared" si="53"/>
        <v>0</v>
      </c>
      <c r="F106" s="33">
        <f t="shared" si="53"/>
        <v>0</v>
      </c>
      <c r="G106" s="33">
        <f t="shared" si="53"/>
        <v>0</v>
      </c>
      <c r="H106" s="33">
        <f t="shared" si="53"/>
        <v>0</v>
      </c>
      <c r="I106" s="33">
        <f t="shared" si="53"/>
        <v>0</v>
      </c>
      <c r="J106" s="33">
        <f t="shared" si="53"/>
        <v>0</v>
      </c>
      <c r="K106" s="33">
        <f t="shared" si="53"/>
        <v>0</v>
      </c>
      <c r="L106" s="33">
        <f t="shared" si="53"/>
        <v>0</v>
      </c>
      <c r="M106" s="33">
        <f t="shared" si="53"/>
        <v>0</v>
      </c>
      <c r="N106" s="33">
        <f t="shared" si="53"/>
        <v>0</v>
      </c>
      <c r="O106" s="33">
        <f t="shared" si="53"/>
        <v>0</v>
      </c>
      <c r="P106" s="33">
        <f t="shared" si="53"/>
        <v>0</v>
      </c>
      <c r="Q106" s="33">
        <f t="shared" si="53"/>
        <v>0</v>
      </c>
      <c r="R106" s="33">
        <f t="shared" si="53"/>
        <v>0</v>
      </c>
      <c r="S106" s="2"/>
      <c r="T106" s="2"/>
      <c r="U106" s="2"/>
      <c r="V106" s="2"/>
      <c r="W106" s="2"/>
      <c r="X106" s="2"/>
      <c r="Y106" s="2"/>
      <c r="Z106" s="2"/>
    </row>
    <row r="107" ht="13.5" customHeight="1" outlineLevel="1">
      <c r="A107" s="2" t="s">
        <v>83</v>
      </c>
      <c r="B107" s="2"/>
      <c r="C107" s="66"/>
      <c r="D107" s="33">
        <f t="shared" ref="D107:F107" si="54">-D60</f>
        <v>0</v>
      </c>
      <c r="E107" s="33">
        <f t="shared" si="54"/>
        <v>0</v>
      </c>
      <c r="F107" s="33">
        <f t="shared" si="54"/>
        <v>0</v>
      </c>
      <c r="G107" s="33">
        <f t="shared" ref="G107:R107" si="55">G60</f>
        <v>0</v>
      </c>
      <c r="H107" s="33">
        <f t="shared" si="55"/>
        <v>0</v>
      </c>
      <c r="I107" s="33">
        <f t="shared" si="55"/>
        <v>0</v>
      </c>
      <c r="J107" s="33">
        <f t="shared" si="55"/>
        <v>0</v>
      </c>
      <c r="K107" s="33">
        <f t="shared" si="55"/>
        <v>0</v>
      </c>
      <c r="L107" s="33">
        <f t="shared" si="55"/>
        <v>0</v>
      </c>
      <c r="M107" s="33">
        <f t="shared" si="55"/>
        <v>0</v>
      </c>
      <c r="N107" s="33">
        <f t="shared" si="55"/>
        <v>0</v>
      </c>
      <c r="O107" s="33">
        <f t="shared" si="55"/>
        <v>0</v>
      </c>
      <c r="P107" s="33">
        <f t="shared" si="55"/>
        <v>0</v>
      </c>
      <c r="Q107" s="33">
        <f t="shared" si="55"/>
        <v>0</v>
      </c>
      <c r="R107" s="33">
        <f t="shared" si="55"/>
        <v>0</v>
      </c>
      <c r="S107" s="2"/>
      <c r="T107" s="2"/>
      <c r="U107" s="2"/>
      <c r="V107" s="2"/>
      <c r="W107" s="2"/>
      <c r="X107" s="2"/>
      <c r="Y107" s="2"/>
      <c r="Z107" s="2"/>
    </row>
    <row r="108" ht="13.5" customHeight="1" outlineLevel="1">
      <c r="A108" s="2" t="s">
        <v>84</v>
      </c>
      <c r="B108" s="2"/>
      <c r="C108" s="66"/>
      <c r="D108" s="33">
        <f t="shared" ref="D108:F108" si="56">D134-C134</f>
        <v>-500</v>
      </c>
      <c r="E108" s="33">
        <f t="shared" si="56"/>
        <v>-500</v>
      </c>
      <c r="F108" s="33">
        <f t="shared" si="56"/>
        <v>-500</v>
      </c>
      <c r="G108" s="33">
        <f t="shared" ref="G108:R108" si="57">G78-F78</f>
        <v>-500</v>
      </c>
      <c r="H108" s="33">
        <f t="shared" si="57"/>
        <v>-500</v>
      </c>
      <c r="I108" s="33">
        <f t="shared" si="57"/>
        <v>-500</v>
      </c>
      <c r="J108" s="33">
        <f t="shared" si="57"/>
        <v>-500</v>
      </c>
      <c r="K108" s="33">
        <f t="shared" si="57"/>
        <v>-500</v>
      </c>
      <c r="L108" s="33">
        <f t="shared" si="57"/>
        <v>-500</v>
      </c>
      <c r="M108" s="33">
        <f t="shared" si="57"/>
        <v>-500</v>
      </c>
      <c r="N108" s="33">
        <f t="shared" si="57"/>
        <v>-500</v>
      </c>
      <c r="O108" s="33">
        <f t="shared" si="57"/>
        <v>-500</v>
      </c>
      <c r="P108" s="33">
        <f t="shared" si="57"/>
        <v>-500</v>
      </c>
      <c r="Q108" s="33">
        <f t="shared" si="57"/>
        <v>-500</v>
      </c>
      <c r="R108" s="33">
        <f t="shared" si="57"/>
        <v>-500</v>
      </c>
      <c r="S108" s="2"/>
      <c r="T108" s="2"/>
      <c r="U108" s="2"/>
      <c r="V108" s="2"/>
      <c r="W108" s="2"/>
      <c r="X108" s="2"/>
      <c r="Y108" s="2"/>
      <c r="Z108" s="2"/>
    </row>
    <row r="109" ht="13.5" customHeight="1" outlineLevel="1">
      <c r="A109" s="51" t="s">
        <v>85</v>
      </c>
      <c r="B109" s="51"/>
      <c r="C109" s="62"/>
      <c r="D109" s="62">
        <f t="shared" ref="D109:R109" si="58">SUM(D106:D108)</f>
        <v>-500</v>
      </c>
      <c r="E109" s="62">
        <f t="shared" si="58"/>
        <v>-500</v>
      </c>
      <c r="F109" s="62">
        <f t="shared" si="58"/>
        <v>-500</v>
      </c>
      <c r="G109" s="62">
        <f t="shared" si="58"/>
        <v>-500</v>
      </c>
      <c r="H109" s="62">
        <f t="shared" si="58"/>
        <v>-500</v>
      </c>
      <c r="I109" s="62">
        <f t="shared" si="58"/>
        <v>-500</v>
      </c>
      <c r="J109" s="62">
        <f t="shared" si="58"/>
        <v>-500</v>
      </c>
      <c r="K109" s="62">
        <f t="shared" si="58"/>
        <v>-500</v>
      </c>
      <c r="L109" s="62">
        <f t="shared" si="58"/>
        <v>-500</v>
      </c>
      <c r="M109" s="62">
        <f t="shared" si="58"/>
        <v>-500</v>
      </c>
      <c r="N109" s="62">
        <f t="shared" si="58"/>
        <v>-500</v>
      </c>
      <c r="O109" s="62">
        <f t="shared" si="58"/>
        <v>-500</v>
      </c>
      <c r="P109" s="62">
        <f t="shared" si="58"/>
        <v>-500</v>
      </c>
      <c r="Q109" s="62">
        <f t="shared" si="58"/>
        <v>-500</v>
      </c>
      <c r="R109" s="62">
        <f t="shared" si="58"/>
        <v>-500</v>
      </c>
      <c r="S109" s="2"/>
      <c r="T109" s="2"/>
      <c r="U109" s="2"/>
      <c r="V109" s="2"/>
      <c r="W109" s="2"/>
      <c r="X109" s="2"/>
      <c r="Y109" s="2"/>
      <c r="Z109" s="2"/>
    </row>
    <row r="110" ht="13.5" customHeight="1" outlineLevel="1">
      <c r="A110" s="51"/>
      <c r="B110" s="5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2"/>
      <c r="T110" s="2"/>
      <c r="U110" s="2"/>
      <c r="V110" s="2"/>
      <c r="W110" s="2"/>
      <c r="X110" s="2"/>
      <c r="Y110" s="2"/>
      <c r="Z110" s="2"/>
    </row>
    <row r="111" ht="13.5" customHeight="1" outlineLevel="1">
      <c r="A111" s="2" t="s">
        <v>86</v>
      </c>
      <c r="B111" s="2"/>
      <c r="C111" s="66"/>
      <c r="D111" s="33">
        <f t="shared" ref="D111:R111" si="59">D99+D103+D109</f>
        <v>-341.9886429</v>
      </c>
      <c r="E111" s="33">
        <f t="shared" si="59"/>
        <v>6.149905576</v>
      </c>
      <c r="F111" s="33">
        <f t="shared" si="59"/>
        <v>-793.5479906</v>
      </c>
      <c r="G111" s="33">
        <f t="shared" si="59"/>
        <v>768.5072534</v>
      </c>
      <c r="H111" s="33">
        <f t="shared" si="59"/>
        <v>-5307.436503</v>
      </c>
      <c r="I111" s="33">
        <f t="shared" si="59"/>
        <v>2121.975425</v>
      </c>
      <c r="J111" s="33">
        <f t="shared" si="59"/>
        <v>613.9705329</v>
      </c>
      <c r="K111" s="33">
        <f t="shared" si="59"/>
        <v>-3426.529736</v>
      </c>
      <c r="L111" s="33">
        <f t="shared" si="59"/>
        <v>966.7006248</v>
      </c>
      <c r="M111" s="33">
        <f t="shared" si="59"/>
        <v>1718.774709</v>
      </c>
      <c r="N111" s="33">
        <f t="shared" si="59"/>
        <v>1345.073604</v>
      </c>
      <c r="O111" s="33">
        <f t="shared" si="59"/>
        <v>-3804.144653</v>
      </c>
      <c r="P111" s="33">
        <f t="shared" si="59"/>
        <v>2107.176492</v>
      </c>
      <c r="Q111" s="33">
        <f t="shared" si="59"/>
        <v>1324.102592</v>
      </c>
      <c r="R111" s="33">
        <f t="shared" si="59"/>
        <v>2110.291075</v>
      </c>
      <c r="S111" s="2"/>
      <c r="T111" s="2"/>
      <c r="U111" s="2"/>
      <c r="V111" s="2"/>
      <c r="W111" s="2"/>
      <c r="X111" s="2"/>
      <c r="Y111" s="2"/>
      <c r="Z111" s="2"/>
    </row>
    <row r="112" ht="13.5" customHeight="1" outlineLevel="1">
      <c r="A112" s="2" t="s">
        <v>87</v>
      </c>
      <c r="B112" s="2"/>
      <c r="C112" s="66"/>
      <c r="D112" s="33">
        <f t="shared" ref="D112:F112" si="60">+C67</f>
        <v>6349.96</v>
      </c>
      <c r="E112" s="33">
        <f t="shared" si="60"/>
        <v>6007.971357</v>
      </c>
      <c r="F112" s="33">
        <f t="shared" si="60"/>
        <v>6014.121263</v>
      </c>
      <c r="G112" s="33">
        <f t="shared" ref="G112:R112" si="61">F113</f>
        <v>5220.573272</v>
      </c>
      <c r="H112" s="33">
        <f t="shared" si="61"/>
        <v>5989.080525</v>
      </c>
      <c r="I112" s="33">
        <f t="shared" si="61"/>
        <v>681.6440221</v>
      </c>
      <c r="J112" s="33">
        <f t="shared" si="61"/>
        <v>2803.619448</v>
      </c>
      <c r="K112" s="33">
        <f t="shared" si="61"/>
        <v>3417.58998</v>
      </c>
      <c r="L112" s="33">
        <f t="shared" si="61"/>
        <v>-8.939755449</v>
      </c>
      <c r="M112" s="33">
        <f t="shared" si="61"/>
        <v>957.7608693</v>
      </c>
      <c r="N112" s="33">
        <f t="shared" si="61"/>
        <v>2676.535578</v>
      </c>
      <c r="O112" s="33">
        <f t="shared" si="61"/>
        <v>4021.609182</v>
      </c>
      <c r="P112" s="33">
        <f t="shared" si="61"/>
        <v>217.464529</v>
      </c>
      <c r="Q112" s="33">
        <f t="shared" si="61"/>
        <v>2324.641021</v>
      </c>
      <c r="R112" s="33">
        <f t="shared" si="61"/>
        <v>3648.743612</v>
      </c>
      <c r="S112" s="2"/>
      <c r="T112" s="2"/>
      <c r="U112" s="2"/>
      <c r="V112" s="2"/>
      <c r="W112" s="2"/>
      <c r="X112" s="2"/>
      <c r="Y112" s="2"/>
      <c r="Z112" s="2"/>
    </row>
    <row r="113" ht="13.5" customHeight="1" outlineLevel="1">
      <c r="A113" s="52" t="s">
        <v>88</v>
      </c>
      <c r="B113" s="52"/>
      <c r="C113" s="62"/>
      <c r="D113" s="62">
        <f t="shared" ref="D113:F113" si="62">SUM(D111:D112)</f>
        <v>6007.971357</v>
      </c>
      <c r="E113" s="62">
        <f t="shared" si="62"/>
        <v>6014.121263</v>
      </c>
      <c r="F113" s="62">
        <f t="shared" si="62"/>
        <v>5220.573272</v>
      </c>
      <c r="G113" s="62">
        <f t="shared" ref="G113:R113" si="63">G112+G111</f>
        <v>5989.080525</v>
      </c>
      <c r="H113" s="62">
        <f t="shared" si="63"/>
        <v>681.6440221</v>
      </c>
      <c r="I113" s="62">
        <f t="shared" si="63"/>
        <v>2803.619448</v>
      </c>
      <c r="J113" s="62">
        <f t="shared" si="63"/>
        <v>3417.58998</v>
      </c>
      <c r="K113" s="62">
        <f t="shared" si="63"/>
        <v>-8.939755449</v>
      </c>
      <c r="L113" s="62">
        <f t="shared" si="63"/>
        <v>957.7608693</v>
      </c>
      <c r="M113" s="62">
        <f t="shared" si="63"/>
        <v>2676.535578</v>
      </c>
      <c r="N113" s="62">
        <f t="shared" si="63"/>
        <v>4021.609182</v>
      </c>
      <c r="O113" s="62">
        <f t="shared" si="63"/>
        <v>217.464529</v>
      </c>
      <c r="P113" s="62">
        <f t="shared" si="63"/>
        <v>2324.641021</v>
      </c>
      <c r="Q113" s="62">
        <f t="shared" si="63"/>
        <v>3648.743612</v>
      </c>
      <c r="R113" s="62">
        <f t="shared" si="63"/>
        <v>5759.034687</v>
      </c>
      <c r="S113" s="2"/>
      <c r="T113" s="2"/>
      <c r="U113" s="2"/>
      <c r="V113" s="2"/>
      <c r="W113" s="2"/>
      <c r="X113" s="2"/>
      <c r="Y113" s="2"/>
      <c r="Z113" s="2"/>
    </row>
    <row r="114" ht="13.5" customHeight="1" outlineLevel="1">
      <c r="A114" s="51"/>
      <c r="B114" s="51"/>
      <c r="C114" s="5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30" t="s">
        <v>89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1"/>
      <c r="T116" s="31"/>
      <c r="U116" s="31"/>
      <c r="V116" s="31"/>
      <c r="W116" s="31"/>
      <c r="X116" s="31"/>
      <c r="Y116" s="31"/>
      <c r="Z116" s="31"/>
    </row>
    <row r="117" ht="13.5" customHeight="1" outlineLevel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 outlineLevel="1">
      <c r="A118" s="32" t="s">
        <v>90</v>
      </c>
      <c r="B118" s="32"/>
      <c r="C118" s="67"/>
      <c r="D118" s="67"/>
      <c r="E118" s="67"/>
      <c r="F118" s="67"/>
      <c r="G118" s="6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5"/>
      <c r="T118" s="35"/>
      <c r="U118" s="35"/>
      <c r="V118" s="35"/>
      <c r="W118" s="35"/>
      <c r="X118" s="35"/>
      <c r="Y118" s="35"/>
      <c r="Z118" s="35"/>
    </row>
    <row r="119" ht="13.5" customHeight="1" outlineLevel="1">
      <c r="A119" s="2" t="s">
        <v>91</v>
      </c>
      <c r="B119" s="2"/>
      <c r="C119" s="36">
        <v>101875.2</v>
      </c>
      <c r="D119" s="36">
        <v>101875.2</v>
      </c>
      <c r="E119" s="36">
        <v>101875.2</v>
      </c>
      <c r="F119" s="36">
        <v>101875.2</v>
      </c>
      <c r="G119" s="33">
        <f t="shared" ref="G119:R119" si="64">F121</f>
        <v>101875.2</v>
      </c>
      <c r="H119" s="33">
        <f t="shared" si="64"/>
        <v>101875.2</v>
      </c>
      <c r="I119" s="33">
        <f t="shared" si="64"/>
        <v>106475.2</v>
      </c>
      <c r="J119" s="33">
        <f t="shared" si="64"/>
        <v>106475.2</v>
      </c>
      <c r="K119" s="33">
        <f t="shared" si="64"/>
        <v>106475.2</v>
      </c>
      <c r="L119" s="33">
        <f t="shared" si="64"/>
        <v>111075.2</v>
      </c>
      <c r="M119" s="33">
        <f t="shared" si="64"/>
        <v>111075.2</v>
      </c>
      <c r="N119" s="33">
        <f t="shared" si="64"/>
        <v>111075.2</v>
      </c>
      <c r="O119" s="33">
        <f t="shared" si="64"/>
        <v>111075.2</v>
      </c>
      <c r="P119" s="33">
        <f t="shared" si="64"/>
        <v>115675.2</v>
      </c>
      <c r="Q119" s="33">
        <f t="shared" si="64"/>
        <v>115675.2</v>
      </c>
      <c r="R119" s="33">
        <f t="shared" si="64"/>
        <v>115675.2</v>
      </c>
      <c r="S119" s="35"/>
      <c r="T119" s="35"/>
      <c r="U119" s="35"/>
      <c r="V119" s="35"/>
      <c r="W119" s="35"/>
      <c r="X119" s="35"/>
      <c r="Y119" s="35"/>
      <c r="Z119" s="35"/>
    </row>
    <row r="120" ht="13.5" customHeight="1" outlineLevel="1">
      <c r="A120" s="2" t="s">
        <v>92</v>
      </c>
      <c r="B120" s="2"/>
      <c r="C120" s="36">
        <v>0.0</v>
      </c>
      <c r="D120" s="36">
        <v>0.0</v>
      </c>
      <c r="E120" s="36">
        <v>0.0</v>
      </c>
      <c r="F120" s="36">
        <v>0.0</v>
      </c>
      <c r="G120" s="33">
        <f t="shared" ref="G120:R120" si="65">IF(G13&gt;0,G13*G14*G32/1000,0)</f>
        <v>0</v>
      </c>
      <c r="H120" s="33">
        <f t="shared" si="65"/>
        <v>4600</v>
      </c>
      <c r="I120" s="33">
        <f t="shared" si="65"/>
        <v>0</v>
      </c>
      <c r="J120" s="33">
        <f t="shared" si="65"/>
        <v>0</v>
      </c>
      <c r="K120" s="33">
        <f t="shared" si="65"/>
        <v>4600</v>
      </c>
      <c r="L120" s="33">
        <f t="shared" si="65"/>
        <v>0</v>
      </c>
      <c r="M120" s="33">
        <f t="shared" si="65"/>
        <v>0</v>
      </c>
      <c r="N120" s="33">
        <f t="shared" si="65"/>
        <v>0</v>
      </c>
      <c r="O120" s="33">
        <f t="shared" si="65"/>
        <v>4600</v>
      </c>
      <c r="P120" s="33">
        <f t="shared" si="65"/>
        <v>0</v>
      </c>
      <c r="Q120" s="33">
        <f t="shared" si="65"/>
        <v>0</v>
      </c>
      <c r="R120" s="33">
        <f t="shared" si="65"/>
        <v>0</v>
      </c>
      <c r="S120" s="35"/>
      <c r="T120" s="35"/>
      <c r="U120" s="35"/>
      <c r="V120" s="35"/>
      <c r="W120" s="35"/>
      <c r="X120" s="35"/>
      <c r="Y120" s="35"/>
      <c r="Z120" s="35"/>
    </row>
    <row r="121" ht="13.5" customHeight="1" outlineLevel="1">
      <c r="A121" s="51" t="s">
        <v>93</v>
      </c>
      <c r="B121" s="51"/>
      <c r="C121" s="53">
        <f t="shared" ref="C121:F121" si="66">SUM(C119:C120)</f>
        <v>101875.2</v>
      </c>
      <c r="D121" s="53">
        <f t="shared" si="66"/>
        <v>101875.2</v>
      </c>
      <c r="E121" s="53">
        <f t="shared" si="66"/>
        <v>101875.2</v>
      </c>
      <c r="F121" s="53">
        <f t="shared" si="66"/>
        <v>101875.2</v>
      </c>
      <c r="G121" s="53">
        <f t="shared" ref="G121:R121" si="67">G119+G120</f>
        <v>101875.2</v>
      </c>
      <c r="H121" s="53">
        <f t="shared" si="67"/>
        <v>106475.2</v>
      </c>
      <c r="I121" s="53">
        <f t="shared" si="67"/>
        <v>106475.2</v>
      </c>
      <c r="J121" s="53">
        <f t="shared" si="67"/>
        <v>106475.2</v>
      </c>
      <c r="K121" s="53">
        <f t="shared" si="67"/>
        <v>111075.2</v>
      </c>
      <c r="L121" s="53">
        <f t="shared" si="67"/>
        <v>111075.2</v>
      </c>
      <c r="M121" s="53">
        <f t="shared" si="67"/>
        <v>111075.2</v>
      </c>
      <c r="N121" s="53">
        <f t="shared" si="67"/>
        <v>111075.2</v>
      </c>
      <c r="O121" s="53">
        <f t="shared" si="67"/>
        <v>115675.2</v>
      </c>
      <c r="P121" s="53">
        <f t="shared" si="67"/>
        <v>115675.2</v>
      </c>
      <c r="Q121" s="53">
        <f t="shared" si="67"/>
        <v>115675.2</v>
      </c>
      <c r="R121" s="53">
        <f t="shared" si="67"/>
        <v>115675.2</v>
      </c>
      <c r="S121" s="35"/>
      <c r="T121" s="35"/>
      <c r="U121" s="35"/>
      <c r="V121" s="35"/>
      <c r="W121" s="35"/>
      <c r="X121" s="35"/>
      <c r="Y121" s="35"/>
      <c r="Z121" s="35"/>
    </row>
    <row r="122" ht="13.5" customHeight="1" outlineLevel="1">
      <c r="A122" s="2"/>
      <c r="B122" s="2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5"/>
      <c r="T122" s="35"/>
      <c r="U122" s="35"/>
      <c r="V122" s="35"/>
      <c r="W122" s="35"/>
      <c r="X122" s="35"/>
      <c r="Y122" s="35"/>
      <c r="Z122" s="35"/>
    </row>
    <row r="123" ht="13.5" customHeight="1" outlineLevel="1">
      <c r="A123" s="32" t="s">
        <v>94</v>
      </c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5"/>
      <c r="T123" s="35"/>
      <c r="U123" s="35"/>
      <c r="V123" s="35"/>
      <c r="W123" s="35"/>
      <c r="X123" s="35"/>
      <c r="Y123" s="35"/>
      <c r="Z123" s="35"/>
    </row>
    <row r="124" ht="13.5" customHeight="1" outlineLevel="1">
      <c r="A124" s="2" t="s">
        <v>91</v>
      </c>
      <c r="B124" s="2"/>
      <c r="C124" s="36">
        <v>37854.0</v>
      </c>
      <c r="D124" s="36">
        <v>38702.96</v>
      </c>
      <c r="E124" s="36">
        <v>39551.92</v>
      </c>
      <c r="F124" s="36">
        <v>40400.88</v>
      </c>
      <c r="G124" s="33">
        <f t="shared" ref="G124:R124" si="68">F126</f>
        <v>41249.84</v>
      </c>
      <c r="H124" s="33">
        <f t="shared" si="68"/>
        <v>42098.8</v>
      </c>
      <c r="I124" s="33">
        <f t="shared" si="68"/>
        <v>42947.76</v>
      </c>
      <c r="J124" s="33">
        <f t="shared" si="68"/>
        <v>43835.05333</v>
      </c>
      <c r="K124" s="33">
        <f t="shared" si="68"/>
        <v>44722.34667</v>
      </c>
      <c r="L124" s="33">
        <f t="shared" si="68"/>
        <v>45609.64</v>
      </c>
      <c r="M124" s="33">
        <f t="shared" si="68"/>
        <v>46535.26667</v>
      </c>
      <c r="N124" s="33">
        <f t="shared" si="68"/>
        <v>47460.89333</v>
      </c>
      <c r="O124" s="33">
        <f t="shared" si="68"/>
        <v>48386.52</v>
      </c>
      <c r="P124" s="33">
        <f t="shared" si="68"/>
        <v>49312.14667</v>
      </c>
      <c r="Q124" s="33">
        <f t="shared" si="68"/>
        <v>50276.10667</v>
      </c>
      <c r="R124" s="33">
        <f t="shared" si="68"/>
        <v>51240.06667</v>
      </c>
      <c r="S124" s="35"/>
      <c r="T124" s="35"/>
      <c r="U124" s="35"/>
      <c r="V124" s="35"/>
      <c r="W124" s="35"/>
      <c r="X124" s="35"/>
      <c r="Y124" s="35"/>
      <c r="Z124" s="35"/>
    </row>
    <row r="125" ht="13.5" customHeight="1" outlineLevel="1">
      <c r="A125" s="2" t="s">
        <v>95</v>
      </c>
      <c r="B125" s="2"/>
      <c r="C125" s="36">
        <v>848.96</v>
      </c>
      <c r="D125" s="36">
        <v>848.96</v>
      </c>
      <c r="E125" s="36">
        <v>848.96</v>
      </c>
      <c r="F125" s="36">
        <v>848.96</v>
      </c>
      <c r="G125" s="33">
        <f t="shared" ref="G125:R125" si="69">G119*G31/G9</f>
        <v>848.96</v>
      </c>
      <c r="H125" s="33">
        <f t="shared" si="69"/>
        <v>848.96</v>
      </c>
      <c r="I125" s="33">
        <f t="shared" si="69"/>
        <v>887.2933333</v>
      </c>
      <c r="J125" s="33">
        <f t="shared" si="69"/>
        <v>887.2933333</v>
      </c>
      <c r="K125" s="33">
        <f t="shared" si="69"/>
        <v>887.2933333</v>
      </c>
      <c r="L125" s="33">
        <f t="shared" si="69"/>
        <v>925.6266667</v>
      </c>
      <c r="M125" s="33">
        <f t="shared" si="69"/>
        <v>925.6266667</v>
      </c>
      <c r="N125" s="33">
        <f t="shared" si="69"/>
        <v>925.6266667</v>
      </c>
      <c r="O125" s="33">
        <f t="shared" si="69"/>
        <v>925.6266667</v>
      </c>
      <c r="P125" s="33">
        <f t="shared" si="69"/>
        <v>963.96</v>
      </c>
      <c r="Q125" s="33">
        <f t="shared" si="69"/>
        <v>963.96</v>
      </c>
      <c r="R125" s="33">
        <f t="shared" si="69"/>
        <v>963.96</v>
      </c>
      <c r="S125" s="35"/>
      <c r="T125" s="35"/>
      <c r="U125" s="35"/>
      <c r="V125" s="35"/>
      <c r="W125" s="35"/>
      <c r="X125" s="35"/>
      <c r="Y125" s="35"/>
      <c r="Z125" s="35"/>
    </row>
    <row r="126" ht="13.5" customHeight="1" outlineLevel="1">
      <c r="A126" s="51" t="s">
        <v>93</v>
      </c>
      <c r="B126" s="51"/>
      <c r="C126" s="53">
        <f t="shared" ref="C126:F126" si="70">SUM(C124:C125)</f>
        <v>38702.96</v>
      </c>
      <c r="D126" s="53">
        <f t="shared" si="70"/>
        <v>39551.92</v>
      </c>
      <c r="E126" s="53">
        <f t="shared" si="70"/>
        <v>40400.88</v>
      </c>
      <c r="F126" s="53">
        <f t="shared" si="70"/>
        <v>41249.84</v>
      </c>
      <c r="G126" s="53">
        <f t="shared" ref="G126:R126" si="71">G124+G125</f>
        <v>42098.8</v>
      </c>
      <c r="H126" s="53">
        <f t="shared" si="71"/>
        <v>42947.76</v>
      </c>
      <c r="I126" s="53">
        <f t="shared" si="71"/>
        <v>43835.05333</v>
      </c>
      <c r="J126" s="53">
        <f t="shared" si="71"/>
        <v>44722.34667</v>
      </c>
      <c r="K126" s="53">
        <f t="shared" si="71"/>
        <v>45609.64</v>
      </c>
      <c r="L126" s="53">
        <f t="shared" si="71"/>
        <v>46535.26667</v>
      </c>
      <c r="M126" s="53">
        <f t="shared" si="71"/>
        <v>47460.89333</v>
      </c>
      <c r="N126" s="53">
        <f t="shared" si="71"/>
        <v>48386.52</v>
      </c>
      <c r="O126" s="53">
        <f t="shared" si="71"/>
        <v>49312.14667</v>
      </c>
      <c r="P126" s="53">
        <f t="shared" si="71"/>
        <v>50276.10667</v>
      </c>
      <c r="Q126" s="53">
        <f t="shared" si="71"/>
        <v>51240.06667</v>
      </c>
      <c r="R126" s="53">
        <f t="shared" si="71"/>
        <v>52204.02667</v>
      </c>
      <c r="S126" s="35"/>
      <c r="T126" s="35"/>
      <c r="U126" s="35"/>
      <c r="V126" s="35"/>
      <c r="W126" s="35"/>
      <c r="X126" s="35"/>
      <c r="Y126" s="35"/>
      <c r="Z126" s="35"/>
    </row>
    <row r="127" ht="13.5" customHeight="1" outlineLevel="1">
      <c r="A127" s="2"/>
      <c r="B127" s="2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5"/>
      <c r="T127" s="35"/>
      <c r="U127" s="35"/>
      <c r="V127" s="35"/>
      <c r="W127" s="35"/>
      <c r="X127" s="35"/>
      <c r="Y127" s="35"/>
      <c r="Z127" s="35"/>
    </row>
    <row r="128" ht="13.5" customHeight="1" outlineLevel="1">
      <c r="A128" s="68" t="s">
        <v>96</v>
      </c>
      <c r="B128" s="54"/>
      <c r="C128" s="55">
        <f t="shared" ref="C128:F128" si="72">+C121-C126</f>
        <v>63172.24</v>
      </c>
      <c r="D128" s="55">
        <f t="shared" si="72"/>
        <v>62323.28</v>
      </c>
      <c r="E128" s="55">
        <f t="shared" si="72"/>
        <v>61474.32</v>
      </c>
      <c r="F128" s="55">
        <f t="shared" si="72"/>
        <v>60625.36</v>
      </c>
      <c r="G128" s="55">
        <f t="shared" ref="G128:R128" si="73">G121-G126</f>
        <v>59776.4</v>
      </c>
      <c r="H128" s="55">
        <f t="shared" si="73"/>
        <v>63527.44</v>
      </c>
      <c r="I128" s="55">
        <f t="shared" si="73"/>
        <v>62640.14667</v>
      </c>
      <c r="J128" s="55">
        <f t="shared" si="73"/>
        <v>61752.85333</v>
      </c>
      <c r="K128" s="55">
        <f t="shared" si="73"/>
        <v>65465.56</v>
      </c>
      <c r="L128" s="55">
        <f t="shared" si="73"/>
        <v>64539.93333</v>
      </c>
      <c r="M128" s="55">
        <f t="shared" si="73"/>
        <v>63614.30667</v>
      </c>
      <c r="N128" s="55">
        <f t="shared" si="73"/>
        <v>62688.68</v>
      </c>
      <c r="O128" s="55">
        <f t="shared" si="73"/>
        <v>66363.05333</v>
      </c>
      <c r="P128" s="55">
        <f t="shared" si="73"/>
        <v>65399.09333</v>
      </c>
      <c r="Q128" s="55">
        <f t="shared" si="73"/>
        <v>64435.13333</v>
      </c>
      <c r="R128" s="55">
        <f t="shared" si="73"/>
        <v>63471.17333</v>
      </c>
      <c r="S128" s="35"/>
      <c r="T128" s="35"/>
      <c r="U128" s="35"/>
      <c r="V128" s="35"/>
      <c r="W128" s="35"/>
      <c r="X128" s="35"/>
      <c r="Y128" s="35"/>
      <c r="Z128" s="35"/>
    </row>
    <row r="129" ht="13.5" customHeight="1" outlineLevel="1">
      <c r="A129" s="2"/>
      <c r="B129" s="2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35"/>
      <c r="T129" s="35"/>
      <c r="U129" s="35"/>
      <c r="V129" s="35"/>
      <c r="W129" s="35"/>
      <c r="X129" s="35"/>
      <c r="Y129" s="35"/>
      <c r="Z129" s="35"/>
    </row>
    <row r="130" ht="13.5" customHeight="1" outlineLevel="1">
      <c r="A130" s="32" t="s">
        <v>97</v>
      </c>
      <c r="B130" s="32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35"/>
      <c r="T130" s="35"/>
      <c r="U130" s="35"/>
      <c r="V130" s="35"/>
      <c r="W130" s="35"/>
      <c r="X130" s="35"/>
      <c r="Y130" s="35"/>
      <c r="Z130" s="35"/>
    </row>
    <row r="131" ht="13.5" customHeight="1" outlineLevel="1">
      <c r="A131" s="2" t="s">
        <v>98</v>
      </c>
      <c r="B131" s="38"/>
      <c r="C131" s="36">
        <v>30000.0</v>
      </c>
      <c r="D131" s="36">
        <v>29500.0</v>
      </c>
      <c r="E131" s="36">
        <v>29000.0</v>
      </c>
      <c r="F131" s="36">
        <v>28500.0</v>
      </c>
      <c r="G131" s="33">
        <f t="shared" ref="G131:R131" si="74">F134</f>
        <v>28000</v>
      </c>
      <c r="H131" s="33">
        <f t="shared" si="74"/>
        <v>27500</v>
      </c>
      <c r="I131" s="33">
        <f t="shared" si="74"/>
        <v>27000</v>
      </c>
      <c r="J131" s="33">
        <f t="shared" si="74"/>
        <v>26500</v>
      </c>
      <c r="K131" s="33">
        <f t="shared" si="74"/>
        <v>26000</v>
      </c>
      <c r="L131" s="33">
        <f t="shared" si="74"/>
        <v>25500</v>
      </c>
      <c r="M131" s="33">
        <f t="shared" si="74"/>
        <v>25000</v>
      </c>
      <c r="N131" s="33">
        <f t="shared" si="74"/>
        <v>24500</v>
      </c>
      <c r="O131" s="33">
        <f t="shared" si="74"/>
        <v>24000</v>
      </c>
      <c r="P131" s="33">
        <f t="shared" si="74"/>
        <v>23500</v>
      </c>
      <c r="Q131" s="33">
        <f t="shared" si="74"/>
        <v>23000</v>
      </c>
      <c r="R131" s="33">
        <f t="shared" si="74"/>
        <v>22500</v>
      </c>
      <c r="S131" s="35"/>
      <c r="T131" s="35"/>
      <c r="U131" s="35"/>
      <c r="V131" s="35"/>
      <c r="W131" s="35"/>
      <c r="X131" s="35"/>
      <c r="Y131" s="35"/>
      <c r="Z131" s="35"/>
    </row>
    <row r="132" ht="13.5" customHeight="1" outlineLevel="1">
      <c r="A132" s="2" t="s">
        <v>99</v>
      </c>
      <c r="B132" s="38"/>
      <c r="C132" s="36">
        <v>0.0</v>
      </c>
      <c r="D132" s="36">
        <v>0.0</v>
      </c>
      <c r="E132" s="36">
        <v>0.0</v>
      </c>
      <c r="F132" s="36">
        <v>0.0</v>
      </c>
      <c r="G132" s="33">
        <f t="shared" ref="G132:R132" si="75">G38</f>
        <v>0</v>
      </c>
      <c r="H132" s="33">
        <f t="shared" si="75"/>
        <v>0</v>
      </c>
      <c r="I132" s="33">
        <f t="shared" si="75"/>
        <v>0</v>
      </c>
      <c r="J132" s="33">
        <f t="shared" si="75"/>
        <v>0</v>
      </c>
      <c r="K132" s="33">
        <f t="shared" si="75"/>
        <v>0</v>
      </c>
      <c r="L132" s="33">
        <f t="shared" si="75"/>
        <v>0</v>
      </c>
      <c r="M132" s="33">
        <f t="shared" si="75"/>
        <v>0</v>
      </c>
      <c r="N132" s="33">
        <f t="shared" si="75"/>
        <v>0</v>
      </c>
      <c r="O132" s="33">
        <f t="shared" si="75"/>
        <v>0</v>
      </c>
      <c r="P132" s="33">
        <f t="shared" si="75"/>
        <v>0</v>
      </c>
      <c r="Q132" s="33">
        <f t="shared" si="75"/>
        <v>0</v>
      </c>
      <c r="R132" s="33">
        <f t="shared" si="75"/>
        <v>0</v>
      </c>
      <c r="S132" s="35"/>
      <c r="T132" s="35"/>
      <c r="U132" s="35"/>
      <c r="V132" s="35"/>
      <c r="W132" s="35"/>
      <c r="X132" s="35"/>
      <c r="Y132" s="35"/>
      <c r="Z132" s="35"/>
    </row>
    <row r="133" ht="13.5" customHeight="1" outlineLevel="1">
      <c r="A133" s="2" t="s">
        <v>100</v>
      </c>
      <c r="B133" s="38"/>
      <c r="C133" s="36">
        <v>500.0</v>
      </c>
      <c r="D133" s="36">
        <v>500.0</v>
      </c>
      <c r="E133" s="36">
        <v>500.0</v>
      </c>
      <c r="F133" s="36">
        <v>500.0</v>
      </c>
      <c r="G133" s="33">
        <f t="shared" ref="G133:R133" si="76">G39</f>
        <v>500</v>
      </c>
      <c r="H133" s="33">
        <f t="shared" si="76"/>
        <v>500</v>
      </c>
      <c r="I133" s="33">
        <f t="shared" si="76"/>
        <v>500</v>
      </c>
      <c r="J133" s="33">
        <f t="shared" si="76"/>
        <v>500</v>
      </c>
      <c r="K133" s="33">
        <f t="shared" si="76"/>
        <v>500</v>
      </c>
      <c r="L133" s="33">
        <f t="shared" si="76"/>
        <v>500</v>
      </c>
      <c r="M133" s="33">
        <f t="shared" si="76"/>
        <v>500</v>
      </c>
      <c r="N133" s="33">
        <f t="shared" si="76"/>
        <v>500</v>
      </c>
      <c r="O133" s="33">
        <f t="shared" si="76"/>
        <v>500</v>
      </c>
      <c r="P133" s="33">
        <f t="shared" si="76"/>
        <v>500</v>
      </c>
      <c r="Q133" s="33">
        <f t="shared" si="76"/>
        <v>500</v>
      </c>
      <c r="R133" s="33">
        <f t="shared" si="76"/>
        <v>500</v>
      </c>
      <c r="S133" s="35"/>
      <c r="T133" s="35"/>
      <c r="U133" s="35"/>
      <c r="V133" s="35"/>
      <c r="W133" s="35"/>
      <c r="X133" s="35"/>
      <c r="Y133" s="35"/>
      <c r="Z133" s="35"/>
    </row>
    <row r="134" ht="13.5" customHeight="1" outlineLevel="1">
      <c r="A134" s="51" t="s">
        <v>101</v>
      </c>
      <c r="B134" s="70"/>
      <c r="C134" s="53">
        <f t="shared" ref="C134:R134" si="77">C131+C132-C133</f>
        <v>29500</v>
      </c>
      <c r="D134" s="53">
        <f t="shared" si="77"/>
        <v>29000</v>
      </c>
      <c r="E134" s="53">
        <f t="shared" si="77"/>
        <v>28500</v>
      </c>
      <c r="F134" s="53">
        <f t="shared" si="77"/>
        <v>28000</v>
      </c>
      <c r="G134" s="53">
        <f t="shared" si="77"/>
        <v>27500</v>
      </c>
      <c r="H134" s="53">
        <f t="shared" si="77"/>
        <v>27000</v>
      </c>
      <c r="I134" s="53">
        <f t="shared" si="77"/>
        <v>26500</v>
      </c>
      <c r="J134" s="53">
        <f t="shared" si="77"/>
        <v>26000</v>
      </c>
      <c r="K134" s="53">
        <f t="shared" si="77"/>
        <v>25500</v>
      </c>
      <c r="L134" s="53">
        <f t="shared" si="77"/>
        <v>25000</v>
      </c>
      <c r="M134" s="53">
        <f t="shared" si="77"/>
        <v>24500</v>
      </c>
      <c r="N134" s="53">
        <f t="shared" si="77"/>
        <v>24000</v>
      </c>
      <c r="O134" s="53">
        <f t="shared" si="77"/>
        <v>23500</v>
      </c>
      <c r="P134" s="53">
        <f t="shared" si="77"/>
        <v>23000</v>
      </c>
      <c r="Q134" s="53">
        <f t="shared" si="77"/>
        <v>22500</v>
      </c>
      <c r="R134" s="53">
        <f t="shared" si="77"/>
        <v>22000</v>
      </c>
      <c r="S134" s="35"/>
      <c r="T134" s="35"/>
      <c r="U134" s="35"/>
      <c r="V134" s="35"/>
      <c r="W134" s="35"/>
      <c r="X134" s="35"/>
      <c r="Y134" s="35"/>
      <c r="Z134" s="35"/>
    </row>
    <row r="135" ht="13.5" customHeight="1" outlineLevel="1">
      <c r="A135" s="32"/>
      <c r="B135" s="38"/>
      <c r="C135" s="71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5"/>
      <c r="T135" s="35"/>
      <c r="U135" s="35"/>
      <c r="V135" s="35"/>
      <c r="W135" s="35"/>
      <c r="X135" s="35"/>
      <c r="Y135" s="35"/>
      <c r="Z135" s="35"/>
    </row>
    <row r="136" ht="13.5" customHeight="1" outlineLevel="1">
      <c r="A136" s="2" t="s">
        <v>102</v>
      </c>
      <c r="B136" s="2"/>
      <c r="C136" s="36">
        <v>143.75</v>
      </c>
      <c r="D136" s="36">
        <v>141.35416666666666</v>
      </c>
      <c r="E136" s="36">
        <v>138.95833333333334</v>
      </c>
      <c r="F136" s="36">
        <v>136.5625</v>
      </c>
      <c r="G136" s="33">
        <f t="shared" ref="G136:R136" si="78">AVERAGE(G131,G134)*G40/G9</f>
        <v>132.96875</v>
      </c>
      <c r="H136" s="33">
        <f t="shared" si="78"/>
        <v>130.5729167</v>
      </c>
      <c r="I136" s="33">
        <f t="shared" si="78"/>
        <v>128.1770833</v>
      </c>
      <c r="J136" s="33">
        <f t="shared" si="78"/>
        <v>125.78125</v>
      </c>
      <c r="K136" s="33">
        <f t="shared" si="78"/>
        <v>123.3854167</v>
      </c>
      <c r="L136" s="33">
        <f t="shared" si="78"/>
        <v>120.9895833</v>
      </c>
      <c r="M136" s="33">
        <f t="shared" si="78"/>
        <v>118.59375</v>
      </c>
      <c r="N136" s="33">
        <f t="shared" si="78"/>
        <v>116.1979167</v>
      </c>
      <c r="O136" s="33">
        <f t="shared" si="78"/>
        <v>113.8020833</v>
      </c>
      <c r="P136" s="33">
        <f t="shared" si="78"/>
        <v>111.40625</v>
      </c>
      <c r="Q136" s="33">
        <f t="shared" si="78"/>
        <v>109.0104167</v>
      </c>
      <c r="R136" s="33">
        <f t="shared" si="78"/>
        <v>106.6145833</v>
      </c>
      <c r="S136" s="35"/>
      <c r="T136" s="35"/>
      <c r="U136" s="35"/>
      <c r="V136" s="35"/>
      <c r="W136" s="35"/>
      <c r="X136" s="35"/>
      <c r="Y136" s="35"/>
      <c r="Z136" s="35"/>
    </row>
    <row r="137" ht="13.5" customHeight="1" outlineLevel="1">
      <c r="A137" s="2"/>
      <c r="B137" s="2"/>
      <c r="C137" s="36"/>
      <c r="D137" s="36"/>
      <c r="E137" s="36"/>
      <c r="F137" s="36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5"/>
      <c r="T137" s="35"/>
      <c r="U137" s="35"/>
      <c r="V137" s="35"/>
      <c r="W137" s="35"/>
      <c r="X137" s="35"/>
      <c r="Y137" s="35"/>
      <c r="Z137" s="35"/>
    </row>
    <row r="138" ht="13.5" customHeight="1" outlineLevel="1">
      <c r="A138" s="51" t="s">
        <v>103</v>
      </c>
      <c r="B138" s="51"/>
      <c r="C138" s="53">
        <f t="shared" ref="C138:F138" si="79">C136+C133</f>
        <v>643.75</v>
      </c>
      <c r="D138" s="53">
        <f t="shared" si="79"/>
        <v>641.3541667</v>
      </c>
      <c r="E138" s="53">
        <f t="shared" si="79"/>
        <v>638.9583333</v>
      </c>
      <c r="F138" s="53">
        <f t="shared" si="79"/>
        <v>636.5625</v>
      </c>
      <c r="G138" s="53">
        <f t="shared" ref="G138:R138" si="80">G133+G136</f>
        <v>632.96875</v>
      </c>
      <c r="H138" s="53">
        <f t="shared" si="80"/>
        <v>630.5729167</v>
      </c>
      <c r="I138" s="53">
        <f t="shared" si="80"/>
        <v>628.1770833</v>
      </c>
      <c r="J138" s="53">
        <f t="shared" si="80"/>
        <v>625.78125</v>
      </c>
      <c r="K138" s="53">
        <f t="shared" si="80"/>
        <v>623.3854167</v>
      </c>
      <c r="L138" s="53">
        <f t="shared" si="80"/>
        <v>620.9895833</v>
      </c>
      <c r="M138" s="53">
        <f t="shared" si="80"/>
        <v>618.59375</v>
      </c>
      <c r="N138" s="53">
        <f t="shared" si="80"/>
        <v>616.1979167</v>
      </c>
      <c r="O138" s="53">
        <f t="shared" si="80"/>
        <v>613.8020833</v>
      </c>
      <c r="P138" s="53">
        <f t="shared" si="80"/>
        <v>611.40625</v>
      </c>
      <c r="Q138" s="53">
        <f t="shared" si="80"/>
        <v>609.0104167</v>
      </c>
      <c r="R138" s="53">
        <f t="shared" si="80"/>
        <v>606.6145833</v>
      </c>
      <c r="S138" s="35"/>
      <c r="T138" s="35"/>
      <c r="U138" s="35"/>
      <c r="V138" s="35"/>
      <c r="W138" s="35"/>
      <c r="X138" s="35"/>
      <c r="Y138" s="35"/>
      <c r="Z138" s="35"/>
    </row>
    <row r="139" ht="13.5" customHeight="1" outlineLevel="1">
      <c r="A139" s="2"/>
      <c r="B139" s="2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5"/>
      <c r="T139" s="35"/>
      <c r="U139" s="35"/>
      <c r="V139" s="35"/>
      <c r="W139" s="35"/>
      <c r="X139" s="35"/>
      <c r="Y139" s="35"/>
      <c r="Z139" s="35"/>
    </row>
    <row r="140" ht="13.5" customHeight="1" outlineLevel="1">
      <c r="A140" s="2" t="s">
        <v>104</v>
      </c>
      <c r="B140" s="2"/>
      <c r="C140" s="48">
        <f t="shared" ref="C140:F140" si="81">C78/C84</f>
        <v>0.6291185942</v>
      </c>
      <c r="D140" s="48">
        <f t="shared" si="81"/>
        <v>0.6157105813</v>
      </c>
      <c r="E140" s="48">
        <f t="shared" si="81"/>
        <v>0.5976416273</v>
      </c>
      <c r="F140" s="48">
        <f t="shared" si="81"/>
        <v>0.5803357388</v>
      </c>
      <c r="G140" s="72">
        <f t="shared" ref="G140:R140" si="82">IFERROR(G78/G84,"na")</f>
        <v>0.5670126426</v>
      </c>
      <c r="H140" s="72">
        <f t="shared" si="82"/>
        <v>0.5498255934</v>
      </c>
      <c r="I140" s="72">
        <f t="shared" si="82"/>
        <v>0.5333086254</v>
      </c>
      <c r="J140" s="72">
        <f t="shared" si="82"/>
        <v>0.5171589316</v>
      </c>
      <c r="K140" s="72">
        <f t="shared" si="82"/>
        <v>0.4979071097</v>
      </c>
      <c r="L140" s="72">
        <f t="shared" si="82"/>
        <v>0.4795638242</v>
      </c>
      <c r="M140" s="72">
        <f t="shared" si="82"/>
        <v>0.4618407029</v>
      </c>
      <c r="N140" s="72">
        <f t="shared" si="82"/>
        <v>0.4447076367</v>
      </c>
      <c r="O140" s="72">
        <f t="shared" si="82"/>
        <v>0.4253986426</v>
      </c>
      <c r="P140" s="72">
        <f t="shared" si="82"/>
        <v>0.4071286295</v>
      </c>
      <c r="Q140" s="72">
        <f t="shared" si="82"/>
        <v>0.3896396688</v>
      </c>
      <c r="R140" s="72">
        <f t="shared" si="82"/>
        <v>0.3728834043</v>
      </c>
      <c r="S140" s="35"/>
      <c r="T140" s="35"/>
      <c r="U140" s="35"/>
      <c r="V140" s="35"/>
      <c r="W140" s="35"/>
      <c r="X140" s="35"/>
      <c r="Y140" s="35"/>
      <c r="Z140" s="35"/>
    </row>
    <row r="141" ht="13.5" customHeight="1" outlineLevel="1">
      <c r="A141" s="2" t="s">
        <v>105</v>
      </c>
      <c r="B141" s="2"/>
      <c r="C141" s="48">
        <f t="shared" ref="C141:R141" si="83">C42</f>
        <v>0.75</v>
      </c>
      <c r="D141" s="48">
        <f t="shared" si="83"/>
        <v>0.75</v>
      </c>
      <c r="E141" s="48">
        <f t="shared" si="83"/>
        <v>0.75</v>
      </c>
      <c r="F141" s="48">
        <f t="shared" si="83"/>
        <v>0.75</v>
      </c>
      <c r="G141" s="48">
        <f t="shared" si="83"/>
        <v>0.75</v>
      </c>
      <c r="H141" s="48">
        <f t="shared" si="83"/>
        <v>0.75</v>
      </c>
      <c r="I141" s="48">
        <f t="shared" si="83"/>
        <v>0.75</v>
      </c>
      <c r="J141" s="48">
        <f t="shared" si="83"/>
        <v>0.75</v>
      </c>
      <c r="K141" s="48">
        <f t="shared" si="83"/>
        <v>0.75</v>
      </c>
      <c r="L141" s="48">
        <f t="shared" si="83"/>
        <v>0.75</v>
      </c>
      <c r="M141" s="48">
        <f t="shared" si="83"/>
        <v>0.75</v>
      </c>
      <c r="N141" s="48">
        <f t="shared" si="83"/>
        <v>0.75</v>
      </c>
      <c r="O141" s="48">
        <f t="shared" si="83"/>
        <v>0.75</v>
      </c>
      <c r="P141" s="48">
        <f t="shared" si="83"/>
        <v>0.75</v>
      </c>
      <c r="Q141" s="48">
        <f t="shared" si="83"/>
        <v>0.75</v>
      </c>
      <c r="R141" s="48">
        <f t="shared" si="83"/>
        <v>0.75</v>
      </c>
      <c r="S141" s="35"/>
      <c r="T141" s="35"/>
      <c r="U141" s="35"/>
      <c r="V141" s="35"/>
      <c r="W141" s="35"/>
      <c r="X141" s="35"/>
      <c r="Y141" s="35"/>
      <c r="Z141" s="35"/>
    </row>
    <row r="142" ht="13.5" customHeight="1" outlineLevel="1">
      <c r="A142" s="2"/>
      <c r="B142" s="2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35"/>
      <c r="T142" s="35"/>
      <c r="U142" s="35"/>
      <c r="V142" s="35"/>
      <c r="W142" s="35"/>
      <c r="X142" s="35"/>
      <c r="Y142" s="35"/>
      <c r="Z142" s="35"/>
    </row>
    <row r="143" ht="13.5" customHeight="1" outlineLevel="1">
      <c r="A143" s="2" t="s">
        <v>106</v>
      </c>
      <c r="B143" s="2"/>
      <c r="C143" s="48">
        <f t="shared" ref="C143:R143" si="84">C52/C138</f>
        <v>3.28776699</v>
      </c>
      <c r="D143" s="48">
        <f t="shared" si="84"/>
        <v>2.994445347</v>
      </c>
      <c r="E143" s="48">
        <f t="shared" si="84"/>
        <v>3.573628953</v>
      </c>
      <c r="F143" s="48">
        <f t="shared" si="84"/>
        <v>3.516386843</v>
      </c>
      <c r="G143" s="48">
        <f t="shared" si="84"/>
        <v>2.163482268</v>
      </c>
      <c r="H143" s="48">
        <f t="shared" si="84"/>
        <v>3.033570662</v>
      </c>
      <c r="I143" s="48">
        <f t="shared" si="84"/>
        <v>3.045140536</v>
      </c>
      <c r="J143" s="48">
        <f t="shared" si="84"/>
        <v>3.056799001</v>
      </c>
      <c r="K143" s="48">
        <f t="shared" si="84"/>
        <v>3.940352577</v>
      </c>
      <c r="L143" s="48">
        <f t="shared" si="84"/>
        <v>3.95555481</v>
      </c>
      <c r="M143" s="48">
        <f t="shared" si="84"/>
        <v>3.9708748</v>
      </c>
      <c r="N143" s="48">
        <f t="shared" si="84"/>
        <v>3.986313921</v>
      </c>
      <c r="O143" s="48">
        <f t="shared" si="84"/>
        <v>4.887290624</v>
      </c>
      <c r="P143" s="48">
        <f t="shared" si="84"/>
        <v>4.906441775</v>
      </c>
      <c r="Q143" s="48">
        <f t="shared" si="84"/>
        <v>4.925743607</v>
      </c>
      <c r="R143" s="48">
        <f t="shared" si="84"/>
        <v>4.945197905</v>
      </c>
      <c r="S143" s="35"/>
      <c r="T143" s="35"/>
      <c r="U143" s="35"/>
      <c r="V143" s="35"/>
      <c r="W143" s="35"/>
      <c r="X143" s="35"/>
      <c r="Y143" s="35"/>
      <c r="Z143" s="35"/>
    </row>
    <row r="144" ht="13.5" customHeight="1" outlineLevel="1">
      <c r="A144" s="2" t="s">
        <v>107</v>
      </c>
      <c r="B144" s="2"/>
      <c r="C144" s="48">
        <f t="shared" ref="C144:R144" si="85">C43</f>
        <v>3</v>
      </c>
      <c r="D144" s="48">
        <f t="shared" si="85"/>
        <v>3</v>
      </c>
      <c r="E144" s="48">
        <f t="shared" si="85"/>
        <v>3</v>
      </c>
      <c r="F144" s="48">
        <f t="shared" si="85"/>
        <v>3</v>
      </c>
      <c r="G144" s="48">
        <f t="shared" si="85"/>
        <v>3</v>
      </c>
      <c r="H144" s="48">
        <f t="shared" si="85"/>
        <v>3</v>
      </c>
      <c r="I144" s="48">
        <f t="shared" si="85"/>
        <v>3</v>
      </c>
      <c r="J144" s="48">
        <f t="shared" si="85"/>
        <v>3</v>
      </c>
      <c r="K144" s="48">
        <f t="shared" si="85"/>
        <v>3</v>
      </c>
      <c r="L144" s="48">
        <f t="shared" si="85"/>
        <v>3</v>
      </c>
      <c r="M144" s="48">
        <f t="shared" si="85"/>
        <v>3</v>
      </c>
      <c r="N144" s="48">
        <f t="shared" si="85"/>
        <v>3</v>
      </c>
      <c r="O144" s="48">
        <f t="shared" si="85"/>
        <v>3</v>
      </c>
      <c r="P144" s="48">
        <f t="shared" si="85"/>
        <v>3</v>
      </c>
      <c r="Q144" s="48">
        <f t="shared" si="85"/>
        <v>3</v>
      </c>
      <c r="R144" s="48">
        <f t="shared" si="85"/>
        <v>3</v>
      </c>
      <c r="S144" s="35"/>
      <c r="T144" s="35"/>
      <c r="U144" s="35"/>
      <c r="V144" s="35"/>
      <c r="W144" s="35"/>
      <c r="X144" s="35"/>
      <c r="Y144" s="35"/>
      <c r="Z144" s="35"/>
    </row>
    <row r="145" ht="13.5" customHeight="1" outlineLevel="1">
      <c r="A145" s="2"/>
      <c r="B145" s="2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8.75" customHeight="1">
      <c r="A147" s="30" t="s">
        <v>108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1"/>
      <c r="T147" s="31"/>
      <c r="U147" s="31"/>
      <c r="V147" s="31"/>
      <c r="W147" s="31"/>
      <c r="X147" s="31"/>
      <c r="Y147" s="31"/>
      <c r="Z147" s="31"/>
    </row>
    <row r="148" ht="13.5" customHeight="1" outlineLevel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 outlineLevel="1">
      <c r="A149" s="32" t="s">
        <v>109</v>
      </c>
      <c r="B149" s="2"/>
      <c r="C149" s="38"/>
      <c r="D149" s="38"/>
      <c r="E149" s="38"/>
      <c r="F149" s="38"/>
      <c r="G149" s="38"/>
      <c r="H149" s="3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 outlineLevel="1">
      <c r="A150" s="2" t="s">
        <v>110</v>
      </c>
      <c r="B150" s="2"/>
      <c r="C150" s="33"/>
      <c r="D150" s="33">
        <f t="shared" ref="D150:R150" si="86">D99</f>
        <v>158.0113571</v>
      </c>
      <c r="E150" s="33">
        <f t="shared" si="86"/>
        <v>506.1499056</v>
      </c>
      <c r="F150" s="33">
        <f t="shared" si="86"/>
        <v>-293.5479906</v>
      </c>
      <c r="G150" s="33">
        <f t="shared" si="86"/>
        <v>1268.507253</v>
      </c>
      <c r="H150" s="33">
        <f t="shared" si="86"/>
        <v>-207.4365034</v>
      </c>
      <c r="I150" s="33">
        <f t="shared" si="86"/>
        <v>2621.975425</v>
      </c>
      <c r="J150" s="33">
        <f t="shared" si="86"/>
        <v>1113.970533</v>
      </c>
      <c r="K150" s="33">
        <f t="shared" si="86"/>
        <v>1673.470264</v>
      </c>
      <c r="L150" s="33">
        <f t="shared" si="86"/>
        <v>1466.700625</v>
      </c>
      <c r="M150" s="33">
        <f t="shared" si="86"/>
        <v>2218.774709</v>
      </c>
      <c r="N150" s="33">
        <f t="shared" si="86"/>
        <v>1845.073604</v>
      </c>
      <c r="O150" s="33">
        <f t="shared" si="86"/>
        <v>1295.855347</v>
      </c>
      <c r="P150" s="33">
        <f t="shared" si="86"/>
        <v>2607.176492</v>
      </c>
      <c r="Q150" s="33">
        <f t="shared" si="86"/>
        <v>1824.102592</v>
      </c>
      <c r="R150" s="33">
        <f t="shared" si="86"/>
        <v>2610.291075</v>
      </c>
      <c r="S150" s="2"/>
      <c r="T150" s="2"/>
      <c r="U150" s="2"/>
      <c r="V150" s="2"/>
      <c r="W150" s="2"/>
      <c r="X150" s="2"/>
      <c r="Y150" s="2"/>
      <c r="Z150" s="2"/>
    </row>
    <row r="151" ht="13.5" customHeight="1" outlineLevel="1">
      <c r="A151" s="2" t="s">
        <v>111</v>
      </c>
      <c r="B151" s="2"/>
      <c r="C151" s="33"/>
      <c r="D151" s="33">
        <f t="shared" ref="D151:R151" si="87">D103</f>
        <v>0</v>
      </c>
      <c r="E151" s="33">
        <f t="shared" si="87"/>
        <v>0</v>
      </c>
      <c r="F151" s="33">
        <f t="shared" si="87"/>
        <v>0</v>
      </c>
      <c r="G151" s="33">
        <f t="shared" si="87"/>
        <v>0</v>
      </c>
      <c r="H151" s="33">
        <f t="shared" si="87"/>
        <v>-4600</v>
      </c>
      <c r="I151" s="33">
        <f t="shared" si="87"/>
        <v>0</v>
      </c>
      <c r="J151" s="33">
        <f t="shared" si="87"/>
        <v>0</v>
      </c>
      <c r="K151" s="33">
        <f t="shared" si="87"/>
        <v>-4600</v>
      </c>
      <c r="L151" s="33">
        <f t="shared" si="87"/>
        <v>0</v>
      </c>
      <c r="M151" s="33">
        <f t="shared" si="87"/>
        <v>0</v>
      </c>
      <c r="N151" s="33">
        <f t="shared" si="87"/>
        <v>0</v>
      </c>
      <c r="O151" s="33">
        <f t="shared" si="87"/>
        <v>-4600</v>
      </c>
      <c r="P151" s="33">
        <f t="shared" si="87"/>
        <v>0</v>
      </c>
      <c r="Q151" s="33">
        <f t="shared" si="87"/>
        <v>0</v>
      </c>
      <c r="R151" s="33">
        <f t="shared" si="87"/>
        <v>0</v>
      </c>
      <c r="S151" s="2"/>
      <c r="T151" s="2"/>
      <c r="U151" s="2"/>
      <c r="V151" s="2"/>
      <c r="W151" s="2"/>
      <c r="X151" s="2"/>
      <c r="Y151" s="2"/>
      <c r="Z151" s="2"/>
    </row>
    <row r="152" ht="13.5" customHeight="1" outlineLevel="1">
      <c r="A152" s="2" t="s">
        <v>112</v>
      </c>
      <c r="B152" s="2"/>
      <c r="C152" s="33"/>
      <c r="D152" s="33">
        <f t="shared" ref="D152:R152" si="88">D109</f>
        <v>-500</v>
      </c>
      <c r="E152" s="33">
        <f t="shared" si="88"/>
        <v>-500</v>
      </c>
      <c r="F152" s="33">
        <f t="shared" si="88"/>
        <v>-500</v>
      </c>
      <c r="G152" s="33">
        <f t="shared" si="88"/>
        <v>-500</v>
      </c>
      <c r="H152" s="33">
        <f t="shared" si="88"/>
        <v>-500</v>
      </c>
      <c r="I152" s="33">
        <f t="shared" si="88"/>
        <v>-500</v>
      </c>
      <c r="J152" s="33">
        <f t="shared" si="88"/>
        <v>-500</v>
      </c>
      <c r="K152" s="33">
        <f t="shared" si="88"/>
        <v>-500</v>
      </c>
      <c r="L152" s="33">
        <f t="shared" si="88"/>
        <v>-500</v>
      </c>
      <c r="M152" s="33">
        <f t="shared" si="88"/>
        <v>-500</v>
      </c>
      <c r="N152" s="33">
        <f t="shared" si="88"/>
        <v>-500</v>
      </c>
      <c r="O152" s="33">
        <f t="shared" si="88"/>
        <v>-500</v>
      </c>
      <c r="P152" s="33">
        <f t="shared" si="88"/>
        <v>-500</v>
      </c>
      <c r="Q152" s="33">
        <f t="shared" si="88"/>
        <v>-500</v>
      </c>
      <c r="R152" s="33">
        <f t="shared" si="88"/>
        <v>-500</v>
      </c>
      <c r="S152" s="2"/>
      <c r="T152" s="2"/>
      <c r="U152" s="2"/>
      <c r="V152" s="2"/>
      <c r="W152" s="2"/>
      <c r="X152" s="2"/>
      <c r="Y152" s="2"/>
      <c r="Z152" s="2"/>
    </row>
    <row r="153" ht="13.5" customHeight="1" outlineLevel="1">
      <c r="A153" s="2" t="s">
        <v>113</v>
      </c>
      <c r="B153" s="2"/>
      <c r="C153" s="33"/>
      <c r="D153" s="33">
        <f t="shared" ref="D153:R153" si="89">D113</f>
        <v>6007.971357</v>
      </c>
      <c r="E153" s="33">
        <f t="shared" si="89"/>
        <v>6014.121263</v>
      </c>
      <c r="F153" s="33">
        <f t="shared" si="89"/>
        <v>5220.573272</v>
      </c>
      <c r="G153" s="33">
        <f t="shared" si="89"/>
        <v>5989.080525</v>
      </c>
      <c r="H153" s="33">
        <f t="shared" si="89"/>
        <v>681.6440221</v>
      </c>
      <c r="I153" s="33">
        <f t="shared" si="89"/>
        <v>2803.619448</v>
      </c>
      <c r="J153" s="33">
        <f t="shared" si="89"/>
        <v>3417.58998</v>
      </c>
      <c r="K153" s="33">
        <f t="shared" si="89"/>
        <v>-8.939755449</v>
      </c>
      <c r="L153" s="33">
        <f t="shared" si="89"/>
        <v>957.7608693</v>
      </c>
      <c r="M153" s="33">
        <f t="shared" si="89"/>
        <v>2676.535578</v>
      </c>
      <c r="N153" s="33">
        <f t="shared" si="89"/>
        <v>4021.609182</v>
      </c>
      <c r="O153" s="33">
        <f t="shared" si="89"/>
        <v>217.464529</v>
      </c>
      <c r="P153" s="33">
        <f t="shared" si="89"/>
        <v>2324.641021</v>
      </c>
      <c r="Q153" s="33">
        <f t="shared" si="89"/>
        <v>3648.743612</v>
      </c>
      <c r="R153" s="33">
        <f t="shared" si="89"/>
        <v>5759.034687</v>
      </c>
      <c r="S153" s="2"/>
      <c r="T153" s="2"/>
      <c r="U153" s="2"/>
      <c r="V153" s="2"/>
      <c r="W153" s="2"/>
      <c r="X153" s="2"/>
      <c r="Y153" s="2"/>
      <c r="Z153" s="2"/>
    </row>
    <row r="154" ht="13.5" customHeight="1" outlineLevel="1">
      <c r="A154" s="2"/>
      <c r="B154" s="2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2"/>
      <c r="T154" s="2"/>
      <c r="U154" s="2"/>
      <c r="V154" s="2"/>
      <c r="W154" s="2"/>
      <c r="X154" s="2"/>
      <c r="Y154" s="2"/>
      <c r="Z154" s="2"/>
    </row>
    <row r="155" ht="13.5" customHeight="1" outlineLevel="1">
      <c r="A155" s="32" t="s">
        <v>114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 outlineLevel="1">
      <c r="A156" s="2" t="s">
        <v>106</v>
      </c>
      <c r="B156" s="2"/>
      <c r="C156" s="48"/>
      <c r="D156" s="48">
        <f t="shared" ref="D156:R156" si="90">D143</f>
        <v>2.994445347</v>
      </c>
      <c r="E156" s="48">
        <f t="shared" si="90"/>
        <v>3.573628953</v>
      </c>
      <c r="F156" s="48">
        <f t="shared" si="90"/>
        <v>3.516386843</v>
      </c>
      <c r="G156" s="48">
        <f t="shared" si="90"/>
        <v>2.163482268</v>
      </c>
      <c r="H156" s="48">
        <f t="shared" si="90"/>
        <v>3.033570662</v>
      </c>
      <c r="I156" s="48">
        <f t="shared" si="90"/>
        <v>3.045140536</v>
      </c>
      <c r="J156" s="48">
        <f t="shared" si="90"/>
        <v>3.056799001</v>
      </c>
      <c r="K156" s="48">
        <f t="shared" si="90"/>
        <v>3.940352577</v>
      </c>
      <c r="L156" s="48">
        <f t="shared" si="90"/>
        <v>3.95555481</v>
      </c>
      <c r="M156" s="48">
        <f t="shared" si="90"/>
        <v>3.9708748</v>
      </c>
      <c r="N156" s="48">
        <f t="shared" si="90"/>
        <v>3.986313921</v>
      </c>
      <c r="O156" s="48">
        <f t="shared" si="90"/>
        <v>4.887290624</v>
      </c>
      <c r="P156" s="48">
        <f t="shared" si="90"/>
        <v>4.906441775</v>
      </c>
      <c r="Q156" s="48">
        <f t="shared" si="90"/>
        <v>4.925743607</v>
      </c>
      <c r="R156" s="48">
        <f t="shared" si="90"/>
        <v>4.945197905</v>
      </c>
      <c r="S156" s="2"/>
      <c r="T156" s="2"/>
      <c r="U156" s="2"/>
      <c r="V156" s="2"/>
      <c r="W156" s="2"/>
      <c r="X156" s="2"/>
      <c r="Y156" s="2"/>
      <c r="Z156" s="2"/>
    </row>
    <row r="157" ht="13.5" customHeight="1" outlineLevel="1">
      <c r="A157" s="2" t="s">
        <v>107</v>
      </c>
      <c r="B157" s="2"/>
      <c r="C157" s="48"/>
      <c r="D157" s="48">
        <f t="shared" ref="D157:R157" si="91">D144</f>
        <v>3</v>
      </c>
      <c r="E157" s="48">
        <f t="shared" si="91"/>
        <v>3</v>
      </c>
      <c r="F157" s="48">
        <f t="shared" si="91"/>
        <v>3</v>
      </c>
      <c r="G157" s="48">
        <f t="shared" si="91"/>
        <v>3</v>
      </c>
      <c r="H157" s="48">
        <f t="shared" si="91"/>
        <v>3</v>
      </c>
      <c r="I157" s="48">
        <f t="shared" si="91"/>
        <v>3</v>
      </c>
      <c r="J157" s="48">
        <f t="shared" si="91"/>
        <v>3</v>
      </c>
      <c r="K157" s="48">
        <f t="shared" si="91"/>
        <v>3</v>
      </c>
      <c r="L157" s="48">
        <f t="shared" si="91"/>
        <v>3</v>
      </c>
      <c r="M157" s="48">
        <f t="shared" si="91"/>
        <v>3</v>
      </c>
      <c r="N157" s="48">
        <f t="shared" si="91"/>
        <v>3</v>
      </c>
      <c r="O157" s="48">
        <f t="shared" si="91"/>
        <v>3</v>
      </c>
      <c r="P157" s="48">
        <f t="shared" si="91"/>
        <v>3</v>
      </c>
      <c r="Q157" s="48">
        <f t="shared" si="91"/>
        <v>3</v>
      </c>
      <c r="R157" s="48">
        <f t="shared" si="91"/>
        <v>3</v>
      </c>
      <c r="S157" s="2"/>
      <c r="T157" s="2"/>
      <c r="U157" s="2"/>
      <c r="V157" s="2"/>
      <c r="W157" s="2"/>
      <c r="X157" s="2"/>
      <c r="Y157" s="2"/>
      <c r="Z157" s="2"/>
    </row>
    <row r="158" ht="13.5" customHeight="1" outlineLevel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 outlineLevel="1">
      <c r="A159" s="2"/>
      <c r="B159" s="73" t="s">
        <v>115</v>
      </c>
      <c r="C159" s="74"/>
      <c r="D159" s="74"/>
      <c r="E159" s="74"/>
      <c r="F159" s="74"/>
      <c r="G159" s="74"/>
      <c r="H159" s="74"/>
      <c r="I159" s="75"/>
      <c r="J159" s="2"/>
      <c r="K159" s="73" t="s">
        <v>116</v>
      </c>
      <c r="L159" s="74"/>
      <c r="M159" s="74"/>
      <c r="N159" s="74"/>
      <c r="O159" s="74"/>
      <c r="P159" s="74"/>
      <c r="Q159" s="74"/>
      <c r="R159" s="75"/>
      <c r="S159" s="2"/>
      <c r="T159" s="2"/>
      <c r="U159" s="2"/>
      <c r="V159" s="2"/>
      <c r="W159" s="2"/>
      <c r="X159" s="2"/>
      <c r="Y159" s="2"/>
      <c r="Z159" s="2"/>
    </row>
    <row r="160" ht="13.5" customHeight="1" outlineLevel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 outlineLevel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 outlineLevel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 outlineLevel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 outlineLevel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 outlineLevel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 outlineLevel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 outlineLevel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 outlineLevel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 outlineLevel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 outlineLevel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 outlineLevel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 outlineLevel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 outlineLevel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 outlineLevel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 outlineLevel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 outlineLevel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 outlineLevel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159:I159"/>
    <mergeCell ref="K159:R159"/>
  </mergeCells>
  <conditionalFormatting sqref="C3:R3">
    <cfRule type="cellIs" dxfId="0" priority="1" operator="equal">
      <formula>"ERROR"</formula>
    </cfRule>
  </conditionalFormatting>
  <conditionalFormatting sqref="C3:R3">
    <cfRule type="cellIs" dxfId="1" priority="2" operator="equal">
      <formula>"OK"</formula>
    </cfRule>
  </conditionalFormatting>
  <conditionalFormatting sqref="C67:R67">
    <cfRule type="cellIs" dxfId="0" priority="3" operator="lessThan">
      <formula>1000</formula>
    </cfRule>
  </conditionalFormatting>
  <dataValidations>
    <dataValidation type="decimal" allowBlank="1" showInputMessage="1" prompt="Set reasonable range - Range must be between 300 and 800" sqref="G15:R15">
      <formula1>300.0</formula1>
      <formula2>800.0</formula2>
    </dataValidation>
    <dataValidation type="decimal" allowBlank="1" showInputMessage="1" prompt="# of Stores - Must be whole number between -5 and 5" sqref="C13:R13">
      <formula1>-5.0</formula1>
      <formula2>5.0</formula2>
    </dataValidation>
  </dataValidations>
  <printOptions/>
  <pageMargins bottom="1.0" footer="0.0" header="0.0" left="0.75" right="0.75" top="1.0"/>
  <pageSetup fitToHeight="0" orientation="landscape"/>
  <headerFooter>
    <oddFooter>&amp;R© Management Development Associates (NA) Inc. - 21317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>
      <c r="A3" s="32" t="s">
        <v>13</v>
      </c>
    </row>
    <row r="4" ht="12.75" customHeight="1">
      <c r="A4" s="2" t="s">
        <v>14</v>
      </c>
    </row>
    <row r="5" ht="12.75" customHeight="1">
      <c r="A5" s="2" t="s">
        <v>15</v>
      </c>
      <c r="E5" s="36">
        <v>0.0</v>
      </c>
      <c r="F5" s="36">
        <v>1.0</v>
      </c>
      <c r="G5" s="36">
        <v>0.0</v>
      </c>
      <c r="H5" s="36">
        <v>0.0</v>
      </c>
      <c r="I5" s="36">
        <v>1.0</v>
      </c>
      <c r="J5" s="36">
        <v>0.0</v>
      </c>
      <c r="K5" s="36">
        <v>0.0</v>
      </c>
      <c r="L5" s="36">
        <v>0.0</v>
      </c>
      <c r="M5" s="36">
        <v>1.0</v>
      </c>
      <c r="N5" s="36">
        <v>0.0</v>
      </c>
      <c r="O5" s="36">
        <v>0.0</v>
      </c>
      <c r="P5" s="36">
        <v>0.0</v>
      </c>
    </row>
    <row r="6" ht="12.75" customHeight="1">
      <c r="A6" s="2" t="s">
        <v>16</v>
      </c>
      <c r="E6" s="36">
        <v>46000.0</v>
      </c>
      <c r="F6" s="36">
        <v>46000.0</v>
      </c>
      <c r="G6" s="36">
        <v>46000.0</v>
      </c>
      <c r="H6" s="36">
        <v>46000.0</v>
      </c>
      <c r="I6" s="36">
        <v>46000.0</v>
      </c>
      <c r="J6" s="36">
        <v>46000.0</v>
      </c>
      <c r="K6" s="36">
        <v>46000.0</v>
      </c>
      <c r="L6" s="36">
        <v>46000.0</v>
      </c>
      <c r="M6" s="36">
        <v>46000.0</v>
      </c>
      <c r="N6" s="36">
        <v>46000.0</v>
      </c>
      <c r="O6" s="36">
        <v>46000.0</v>
      </c>
      <c r="P6" s="36">
        <v>46000.0</v>
      </c>
    </row>
    <row r="7" ht="12.75" customHeight="1">
      <c r="A7" s="76" t="s">
        <v>117</v>
      </c>
      <c r="E7" s="36">
        <v>535.0</v>
      </c>
      <c r="F7" s="36">
        <v>535.0</v>
      </c>
      <c r="G7" s="36">
        <v>535.0</v>
      </c>
      <c r="H7" s="36">
        <v>535.0</v>
      </c>
      <c r="I7" s="36">
        <v>535.0</v>
      </c>
      <c r="J7" s="36">
        <v>535.0</v>
      </c>
      <c r="K7" s="36">
        <v>535.0</v>
      </c>
      <c r="L7" s="36">
        <v>535.0</v>
      </c>
      <c r="M7" s="36">
        <v>535.0</v>
      </c>
      <c r="N7" s="36">
        <v>535.0</v>
      </c>
      <c r="O7" s="36">
        <v>535.0</v>
      </c>
      <c r="P7" s="36">
        <v>535.0</v>
      </c>
    </row>
    <row r="8" ht="12.75" customHeight="1">
      <c r="A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ht="12.75" customHeight="1">
      <c r="A9" s="32" t="s">
        <v>18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ht="12.75" customHeight="1">
      <c r="A10" s="2" t="s">
        <v>19</v>
      </c>
      <c r="E10" s="40">
        <v>0.265</v>
      </c>
      <c r="F10" s="40">
        <v>0.265</v>
      </c>
      <c r="G10" s="40">
        <v>0.265</v>
      </c>
      <c r="H10" s="40">
        <v>0.265</v>
      </c>
      <c r="I10" s="40">
        <v>0.265</v>
      </c>
      <c r="J10" s="40">
        <v>0.265</v>
      </c>
      <c r="K10" s="40">
        <v>0.265</v>
      </c>
      <c r="L10" s="40">
        <v>0.265</v>
      </c>
      <c r="M10" s="40">
        <v>0.265</v>
      </c>
      <c r="N10" s="40">
        <v>0.265</v>
      </c>
      <c r="O10" s="40">
        <v>0.265</v>
      </c>
      <c r="P10" s="40">
        <v>0.265</v>
      </c>
    </row>
    <row r="11" ht="12.75" customHeight="1">
      <c r="A11" s="2" t="s">
        <v>20</v>
      </c>
      <c r="E11" s="42">
        <v>9500.0</v>
      </c>
      <c r="F11" s="42">
        <v>9500.0</v>
      </c>
      <c r="G11" s="42">
        <v>9500.0</v>
      </c>
      <c r="H11" s="42">
        <v>9500.0</v>
      </c>
      <c r="I11" s="42">
        <v>9500.0</v>
      </c>
      <c r="J11" s="42">
        <v>9500.0</v>
      </c>
      <c r="K11" s="42">
        <v>9500.0</v>
      </c>
      <c r="L11" s="42">
        <v>9500.0</v>
      </c>
      <c r="M11" s="42">
        <v>9500.0</v>
      </c>
      <c r="N11" s="42">
        <v>9500.0</v>
      </c>
      <c r="O11" s="42">
        <v>9500.0</v>
      </c>
      <c r="P11" s="42">
        <v>9500.0</v>
      </c>
    </row>
    <row r="12" ht="12.75" customHeight="1">
      <c r="A12" s="2" t="s">
        <v>21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ht="12.75" customHeight="1">
      <c r="A13" s="2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ht="12.75" customHeight="1">
      <c r="A14" s="32" t="s">
        <v>22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2.75" customHeight="1">
      <c r="A15" s="2" t="s">
        <v>23</v>
      </c>
      <c r="E15" s="40">
        <v>0.35</v>
      </c>
      <c r="F15" s="40">
        <v>0.35</v>
      </c>
      <c r="G15" s="40">
        <v>0.35</v>
      </c>
      <c r="H15" s="40">
        <v>0.35</v>
      </c>
      <c r="I15" s="40">
        <v>0.35</v>
      </c>
      <c r="J15" s="40">
        <v>0.35</v>
      </c>
      <c r="K15" s="40">
        <v>0.35</v>
      </c>
      <c r="L15" s="40">
        <v>0.35</v>
      </c>
      <c r="M15" s="40">
        <v>0.35</v>
      </c>
      <c r="N15" s="40">
        <v>0.35</v>
      </c>
      <c r="O15" s="40">
        <v>0.35</v>
      </c>
      <c r="P15" s="40">
        <v>0.35</v>
      </c>
    </row>
    <row r="16" ht="12.75" customHeight="1">
      <c r="A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2.75" customHeight="1">
      <c r="A17" s="32" t="s">
        <v>24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2.75" customHeight="1">
      <c r="A18" s="2" t="s">
        <v>25</v>
      </c>
      <c r="E18" s="36">
        <v>7.0</v>
      </c>
      <c r="F18" s="36">
        <v>7.0</v>
      </c>
      <c r="G18" s="36">
        <v>7.0</v>
      </c>
      <c r="H18" s="36">
        <v>7.0</v>
      </c>
      <c r="I18" s="36">
        <v>7.0</v>
      </c>
      <c r="J18" s="36">
        <v>7.0</v>
      </c>
      <c r="K18" s="36">
        <v>7.0</v>
      </c>
      <c r="L18" s="36">
        <v>7.0</v>
      </c>
      <c r="M18" s="36">
        <v>7.0</v>
      </c>
      <c r="N18" s="36">
        <v>7.0</v>
      </c>
      <c r="O18" s="36">
        <v>7.0</v>
      </c>
      <c r="P18" s="36">
        <v>7.0</v>
      </c>
    </row>
    <row r="19" ht="12.75" customHeight="1">
      <c r="A19" s="2" t="s">
        <v>26</v>
      </c>
      <c r="E19" s="36">
        <v>29.0</v>
      </c>
      <c r="F19" s="36">
        <v>29.0</v>
      </c>
      <c r="G19" s="36">
        <v>29.0</v>
      </c>
      <c r="H19" s="36">
        <v>29.0</v>
      </c>
      <c r="I19" s="36">
        <v>29.0</v>
      </c>
      <c r="J19" s="36">
        <v>29.0</v>
      </c>
      <c r="K19" s="36">
        <v>29.0</v>
      </c>
      <c r="L19" s="36">
        <v>29.0</v>
      </c>
      <c r="M19" s="36">
        <v>29.0</v>
      </c>
      <c r="N19" s="36">
        <v>29.0</v>
      </c>
      <c r="O19" s="36">
        <v>29.0</v>
      </c>
      <c r="P19" s="36">
        <v>29.0</v>
      </c>
    </row>
    <row r="20" ht="12.75" customHeight="1">
      <c r="A20" s="2" t="s">
        <v>27</v>
      </c>
      <c r="E20" s="36">
        <v>28.0</v>
      </c>
      <c r="F20" s="36">
        <v>28.0</v>
      </c>
      <c r="G20" s="36">
        <v>28.0</v>
      </c>
      <c r="H20" s="36">
        <v>28.0</v>
      </c>
      <c r="I20" s="36">
        <v>28.0</v>
      </c>
      <c r="J20" s="36">
        <v>28.0</v>
      </c>
      <c r="K20" s="36">
        <v>28.0</v>
      </c>
      <c r="L20" s="36">
        <v>28.0</v>
      </c>
      <c r="M20" s="36">
        <v>28.0</v>
      </c>
      <c r="N20" s="36">
        <v>28.0</v>
      </c>
      <c r="O20" s="36">
        <v>28.0</v>
      </c>
      <c r="P20" s="36">
        <v>28.0</v>
      </c>
    </row>
    <row r="21" ht="12.75" customHeight="1">
      <c r="A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ht="12.75" customHeight="1">
      <c r="A22" s="32" t="s">
        <v>28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</row>
    <row r="23" ht="12.75" customHeight="1">
      <c r="A23" s="2" t="s">
        <v>29</v>
      </c>
      <c r="E23" s="45">
        <v>0.1</v>
      </c>
      <c r="F23" s="45">
        <v>0.1</v>
      </c>
      <c r="G23" s="45">
        <v>0.1</v>
      </c>
      <c r="H23" s="45">
        <v>0.1</v>
      </c>
      <c r="I23" s="45">
        <v>0.1</v>
      </c>
      <c r="J23" s="45">
        <v>0.1</v>
      </c>
      <c r="K23" s="45">
        <v>0.1</v>
      </c>
      <c r="L23" s="45">
        <v>0.1</v>
      </c>
      <c r="M23" s="45">
        <v>0.1</v>
      </c>
      <c r="N23" s="45">
        <v>0.1</v>
      </c>
      <c r="O23" s="45">
        <v>0.1</v>
      </c>
      <c r="P23" s="45">
        <v>0.1</v>
      </c>
    </row>
    <row r="24" ht="12.75" customHeight="1">
      <c r="A24" s="2" t="s">
        <v>30</v>
      </c>
      <c r="E24" s="36">
        <v>100.0</v>
      </c>
      <c r="F24" s="36">
        <v>100.0</v>
      </c>
      <c r="G24" s="36">
        <v>100.0</v>
      </c>
      <c r="H24" s="36">
        <v>100.0</v>
      </c>
      <c r="I24" s="36">
        <v>100.0</v>
      </c>
      <c r="J24" s="36">
        <v>100.0</v>
      </c>
      <c r="K24" s="36">
        <v>100.0</v>
      </c>
      <c r="L24" s="36">
        <v>100.0</v>
      </c>
      <c r="M24" s="36">
        <v>100.0</v>
      </c>
      <c r="N24" s="36">
        <v>100.0</v>
      </c>
      <c r="O24" s="36">
        <v>100.0</v>
      </c>
      <c r="P24" s="36">
        <v>100.0</v>
      </c>
    </row>
    <row r="25" ht="12.75" customHeight="1">
      <c r="A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12.75" customHeight="1">
      <c r="A26" s="32" t="s">
        <v>31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ht="12.75" customHeight="1">
      <c r="A27" s="2" t="s">
        <v>32</v>
      </c>
      <c r="E27" s="36">
        <v>0.0</v>
      </c>
      <c r="F27" s="36">
        <v>0.0</v>
      </c>
      <c r="G27" s="36">
        <v>0.0</v>
      </c>
      <c r="H27" s="36">
        <v>0.0</v>
      </c>
      <c r="I27" s="36">
        <v>0.0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0.0</v>
      </c>
    </row>
    <row r="28" ht="12.75" customHeight="1">
      <c r="A28" s="2" t="s">
        <v>33</v>
      </c>
      <c r="E28" s="36">
        <v>0.0</v>
      </c>
      <c r="F28" s="36">
        <v>0.0</v>
      </c>
      <c r="G28" s="36">
        <v>0.0</v>
      </c>
      <c r="H28" s="36">
        <v>0.0</v>
      </c>
      <c r="I28" s="36">
        <v>0.0</v>
      </c>
      <c r="J28" s="36">
        <v>0.0</v>
      </c>
      <c r="K28" s="36">
        <v>0.0</v>
      </c>
      <c r="L28" s="36">
        <v>0.0</v>
      </c>
      <c r="M28" s="36">
        <v>0.0</v>
      </c>
      <c r="N28" s="36">
        <v>0.0</v>
      </c>
      <c r="O28" s="36">
        <v>0.0</v>
      </c>
      <c r="P28" s="36">
        <v>0.0</v>
      </c>
    </row>
    <row r="29" ht="12.75" customHeight="1">
      <c r="A29" s="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ht="12.75" customHeight="1">
      <c r="A30" s="2" t="s">
        <v>34</v>
      </c>
      <c r="E30" s="36">
        <v>0.0</v>
      </c>
      <c r="F30" s="36">
        <v>0.0</v>
      </c>
      <c r="G30" s="36">
        <v>0.0</v>
      </c>
      <c r="H30" s="36">
        <v>0.0</v>
      </c>
      <c r="I30" s="36">
        <v>0.0</v>
      </c>
      <c r="J30" s="36">
        <v>0.0</v>
      </c>
      <c r="K30" s="36">
        <v>0.0</v>
      </c>
      <c r="L30" s="36">
        <v>0.0</v>
      </c>
      <c r="M30" s="36">
        <v>0.0</v>
      </c>
      <c r="N30" s="36">
        <v>0.0</v>
      </c>
      <c r="O30" s="36">
        <v>0.0</v>
      </c>
      <c r="P30" s="36">
        <v>0.0</v>
      </c>
    </row>
    <row r="31" ht="12.75" customHeight="1">
      <c r="A31" s="2" t="s">
        <v>35</v>
      </c>
      <c r="E31" s="36">
        <v>500.0</v>
      </c>
      <c r="F31" s="36">
        <v>500.0</v>
      </c>
      <c r="G31" s="36">
        <v>500.0</v>
      </c>
      <c r="H31" s="36">
        <v>500.0</v>
      </c>
      <c r="I31" s="36">
        <v>500.0</v>
      </c>
      <c r="J31" s="36">
        <v>500.0</v>
      </c>
      <c r="K31" s="36">
        <v>500.0</v>
      </c>
      <c r="L31" s="36">
        <v>500.0</v>
      </c>
      <c r="M31" s="36">
        <v>500.0</v>
      </c>
      <c r="N31" s="36">
        <v>500.0</v>
      </c>
      <c r="O31" s="36">
        <v>500.0</v>
      </c>
      <c r="P31" s="36">
        <v>500.0</v>
      </c>
    </row>
    <row r="32" ht="12.75" customHeight="1">
      <c r="A32" s="2" t="s">
        <v>36</v>
      </c>
      <c r="E32" s="46">
        <v>0.0575</v>
      </c>
      <c r="F32" s="46">
        <v>0.0575</v>
      </c>
      <c r="G32" s="46">
        <v>0.0575</v>
      </c>
      <c r="H32" s="46">
        <v>0.0575</v>
      </c>
      <c r="I32" s="46">
        <v>0.0575</v>
      </c>
      <c r="J32" s="46">
        <v>0.0575</v>
      </c>
      <c r="K32" s="46">
        <v>0.0575</v>
      </c>
      <c r="L32" s="46">
        <v>0.0575</v>
      </c>
      <c r="M32" s="46">
        <v>0.0575</v>
      </c>
      <c r="N32" s="46">
        <v>0.0575</v>
      </c>
      <c r="O32" s="46">
        <v>0.0575</v>
      </c>
      <c r="P32" s="46">
        <v>0.0575</v>
      </c>
    </row>
    <row r="33" ht="12.75" customHeight="1">
      <c r="A33" s="2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ht="12.75" customHeight="1">
      <c r="A34" s="2" t="s">
        <v>37</v>
      </c>
      <c r="E34" s="47">
        <v>0.75</v>
      </c>
      <c r="F34" s="47">
        <v>0.75</v>
      </c>
      <c r="G34" s="47">
        <v>0.75</v>
      </c>
      <c r="H34" s="47">
        <v>0.75</v>
      </c>
      <c r="I34" s="47">
        <v>0.75</v>
      </c>
      <c r="J34" s="47">
        <v>0.75</v>
      </c>
      <c r="K34" s="47">
        <v>0.75</v>
      </c>
      <c r="L34" s="47">
        <v>0.75</v>
      </c>
      <c r="M34" s="47">
        <v>0.75</v>
      </c>
      <c r="N34" s="47">
        <v>0.75</v>
      </c>
      <c r="O34" s="47">
        <v>0.75</v>
      </c>
      <c r="P34" s="47">
        <v>0.75</v>
      </c>
    </row>
    <row r="35" ht="12.75" customHeight="1">
      <c r="A35" s="2" t="s">
        <v>38</v>
      </c>
      <c r="E35" s="47">
        <v>3.0</v>
      </c>
      <c r="F35" s="47">
        <v>3.0</v>
      </c>
      <c r="G35" s="47">
        <v>3.0</v>
      </c>
      <c r="H35" s="47">
        <v>3.0</v>
      </c>
      <c r="I35" s="47">
        <v>3.0</v>
      </c>
      <c r="J35" s="47">
        <v>3.0</v>
      </c>
      <c r="K35" s="47">
        <v>3.0</v>
      </c>
      <c r="L35" s="47">
        <v>3.0</v>
      </c>
      <c r="M35" s="47">
        <v>3.0</v>
      </c>
      <c r="N35" s="47">
        <v>3.0</v>
      </c>
      <c r="O35" s="47">
        <v>3.0</v>
      </c>
      <c r="P35" s="47">
        <v>3.0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decimal" allowBlank="1" showInputMessage="1" prompt="Set reasonable range - Range must be between 300 and 800" sqref="E7:P7">
      <formula1>300.0</formula1>
      <formula2>800.0</formula2>
    </dataValidation>
    <dataValidation type="decimal" allowBlank="1" showInputMessage="1" prompt="Message - Please input new stores as a positive whole number. If you are closing a store, enter it as a negative whole number." sqref="E5:P5">
      <formula1>-10.0</formula1>
      <formula2>10.0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2003-01-29T13:43:56Z</dcterms:created>
  <dc:creator>CFI</dc:creator>
</cp:coreProperties>
</file>