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ownloads\Portfolio Projects\"/>
    </mc:Choice>
  </mc:AlternateContent>
  <xr:revisionPtr revIDLastSave="0" documentId="13_ncr:1_{CA5E4A51-793A-48F0-96F6-A839D8631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Report Dashboard" sheetId="4" r:id="rId1"/>
    <sheet name="the_office_dataset" sheetId="1" r:id="rId2"/>
    <sheet name="Calc" sheetId="3" r:id="rId3"/>
    <sheet name="Emp Details" sheetId="2" r:id="rId4"/>
  </sheets>
  <definedNames>
    <definedName name="_xlcn.WorksheetConnection_the_office_datasetA1L189" hidden="1">the_office_dataset!$A$1:$M$189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he_office_dataset!$A$1:$L$1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7" i="2"/>
  <c r="I7" i="2" s="1"/>
  <c r="F139" i="1"/>
  <c r="F189" i="1"/>
  <c r="F79" i="1"/>
  <c r="F61" i="1"/>
  <c r="F188" i="1"/>
  <c r="F29" i="1"/>
  <c r="F96" i="1"/>
  <c r="F97" i="1"/>
  <c r="F134" i="1"/>
  <c r="F52" i="1"/>
  <c r="F66" i="1"/>
  <c r="F136" i="1"/>
  <c r="F51" i="1"/>
  <c r="F89" i="1"/>
  <c r="F19" i="1"/>
  <c r="F30" i="1"/>
  <c r="F47" i="1"/>
  <c r="F92" i="1"/>
  <c r="F129" i="1"/>
  <c r="F138" i="1"/>
  <c r="F187" i="1"/>
  <c r="F17" i="1"/>
  <c r="F45" i="1"/>
  <c r="F39" i="1"/>
  <c r="F42" i="1"/>
  <c r="F48" i="1"/>
  <c r="F50" i="1"/>
  <c r="F53" i="1"/>
  <c r="F57" i="1"/>
  <c r="F67" i="1"/>
  <c r="F75" i="1"/>
  <c r="F93" i="1"/>
  <c r="F142" i="1"/>
  <c r="F8" i="1"/>
  <c r="F28" i="1"/>
  <c r="F37" i="1"/>
  <c r="F49" i="1"/>
  <c r="F56" i="1"/>
  <c r="F60" i="1"/>
  <c r="F77" i="1"/>
  <c r="F83" i="1"/>
  <c r="F87" i="1"/>
  <c r="F88" i="1"/>
  <c r="F91" i="1"/>
  <c r="F102" i="1"/>
  <c r="F141" i="1"/>
  <c r="F14" i="1"/>
  <c r="F18" i="1"/>
  <c r="F36" i="1"/>
  <c r="F41" i="1"/>
  <c r="F63" i="1"/>
  <c r="F74" i="1"/>
  <c r="F99" i="1"/>
  <c r="F113" i="1"/>
  <c r="F24" i="1"/>
  <c r="F32" i="1"/>
  <c r="F40" i="1"/>
  <c r="F46" i="1"/>
  <c r="F58" i="1"/>
  <c r="F72" i="1"/>
  <c r="F105" i="1"/>
  <c r="F110" i="1"/>
  <c r="F132" i="1"/>
  <c r="F6" i="1"/>
  <c r="F10" i="1"/>
  <c r="F11" i="1"/>
  <c r="F16" i="1"/>
  <c r="F27" i="1"/>
  <c r="F55" i="1"/>
  <c r="F76" i="1"/>
  <c r="F85" i="1"/>
  <c r="F109" i="1"/>
  <c r="F119" i="1"/>
  <c r="F133" i="1"/>
  <c r="F175" i="1"/>
  <c r="F3" i="1"/>
  <c r="F20" i="1"/>
  <c r="F23" i="1"/>
  <c r="F25" i="1"/>
  <c r="F38" i="1"/>
  <c r="F54" i="1"/>
  <c r="F64" i="1"/>
  <c r="F68" i="1"/>
  <c r="F84" i="1"/>
  <c r="F86" i="1"/>
  <c r="F90" i="1"/>
  <c r="F104" i="1"/>
  <c r="F130" i="1"/>
  <c r="F9" i="1"/>
  <c r="F15" i="1"/>
  <c r="F22" i="1"/>
  <c r="F31" i="1"/>
  <c r="F44" i="1"/>
  <c r="F59" i="1"/>
  <c r="F73" i="1"/>
  <c r="F80" i="1"/>
  <c r="F100" i="1"/>
  <c r="F103" i="1"/>
  <c r="F120" i="1"/>
  <c r="F121" i="1"/>
  <c r="F124" i="1"/>
  <c r="F128" i="1"/>
  <c r="F5" i="1"/>
  <c r="F12" i="1"/>
  <c r="F13" i="1"/>
  <c r="F26" i="1"/>
  <c r="F34" i="1"/>
  <c r="F43" i="1"/>
  <c r="F70" i="1"/>
  <c r="F81" i="1"/>
  <c r="F94" i="1"/>
  <c r="F101" i="1"/>
  <c r="F108" i="1"/>
  <c r="F116" i="1"/>
  <c r="F143" i="1"/>
  <c r="F144" i="1"/>
  <c r="F146" i="1"/>
  <c r="F158" i="1"/>
  <c r="F182" i="1"/>
  <c r="F33" i="1"/>
  <c r="F62" i="1"/>
  <c r="F69" i="1"/>
  <c r="F71" i="1"/>
  <c r="F78" i="1"/>
  <c r="F82" i="1"/>
  <c r="F95" i="1"/>
  <c r="F115" i="1"/>
  <c r="F118" i="1"/>
  <c r="F154" i="1"/>
  <c r="F184" i="1"/>
  <c r="F185" i="1"/>
  <c r="F186" i="1"/>
  <c r="F35" i="1"/>
  <c r="F152" i="1"/>
  <c r="F153" i="1"/>
  <c r="F178" i="1"/>
  <c r="F4" i="1"/>
  <c r="F21" i="1"/>
  <c r="F65" i="1"/>
  <c r="F114" i="1"/>
  <c r="F117" i="1"/>
  <c r="F122" i="1"/>
  <c r="F123" i="1"/>
  <c r="F126" i="1"/>
  <c r="F137" i="1"/>
  <c r="F157" i="1"/>
  <c r="F159" i="1"/>
  <c r="F160" i="1"/>
  <c r="F170" i="1"/>
  <c r="F174" i="1"/>
  <c r="F177" i="1"/>
  <c r="F7" i="1"/>
  <c r="F107" i="1"/>
  <c r="F111" i="1"/>
  <c r="F112" i="1"/>
  <c r="F127" i="1"/>
  <c r="F148" i="1"/>
  <c r="F149" i="1"/>
  <c r="F151" i="1"/>
  <c r="F156" i="1"/>
  <c r="F166" i="1"/>
  <c r="F172" i="1"/>
  <c r="F98" i="1"/>
  <c r="F131" i="1"/>
  <c r="F140" i="1"/>
  <c r="F165" i="1"/>
  <c r="F167" i="1"/>
  <c r="F173" i="1"/>
  <c r="F176" i="1"/>
  <c r="F179" i="1"/>
  <c r="F2" i="1"/>
  <c r="F135" i="1"/>
  <c r="F147" i="1"/>
  <c r="F180" i="1"/>
  <c r="F183" i="1"/>
  <c r="F125" i="1"/>
  <c r="F155" i="1"/>
  <c r="F169" i="1"/>
  <c r="F145" i="1"/>
  <c r="F181" i="1"/>
  <c r="F162" i="1"/>
  <c r="F168" i="1"/>
  <c r="F163" i="1"/>
  <c r="F164" i="1"/>
  <c r="F171" i="1"/>
  <c r="F150" i="1"/>
  <c r="F106" i="1"/>
  <c r="F161" i="1"/>
  <c r="J5" i="2"/>
  <c r="I5" i="2" s="1"/>
  <c r="J4" i="2"/>
  <c r="I4" i="2" s="1"/>
  <c r="J6" i="2" l="1"/>
  <c r="I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he_office_dataset!$A$1:$L$18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he_office_datasetA1L189"/>
        </x15:connection>
      </ext>
    </extLst>
  </connection>
</connections>
</file>

<file path=xl/sharedStrings.xml><?xml version="1.0" encoding="utf-8"?>
<sst xmlns="http://schemas.openxmlformats.org/spreadsheetml/2006/main" count="958" uniqueCount="551">
  <si>
    <t>Season</t>
  </si>
  <si>
    <t>EpisodeTitle</t>
  </si>
  <si>
    <t>Ratings</t>
  </si>
  <si>
    <t>Votes</t>
  </si>
  <si>
    <t>Viewership</t>
  </si>
  <si>
    <t>Duration</t>
  </si>
  <si>
    <t>Date</t>
  </si>
  <si>
    <t>GuestStars</t>
  </si>
  <si>
    <t>Director</t>
  </si>
  <si>
    <t>Pilot</t>
  </si>
  <si>
    <t xml:space="preserve"> 24 March 2005</t>
  </si>
  <si>
    <t>Ken Kwapis</t>
  </si>
  <si>
    <t>Diversity Day</t>
  </si>
  <si>
    <t xml:space="preserve"> 29 March 2005</t>
  </si>
  <si>
    <t>Health Care</t>
  </si>
  <si>
    <t xml:space="preserve"> 5 April 2005</t>
  </si>
  <si>
    <t>Ken Whittingham</t>
  </si>
  <si>
    <t>Paul Lieberstein</t>
  </si>
  <si>
    <t>The Alliance</t>
  </si>
  <si>
    <t xml:space="preserve"> 12 April 2005</t>
  </si>
  <si>
    <t>Bryan Gordon</t>
  </si>
  <si>
    <t>Michael Schur</t>
  </si>
  <si>
    <t>Basketball</t>
  </si>
  <si>
    <t xml:space="preserve"> 19 April 2005</t>
  </si>
  <si>
    <t>Greg Daniels</t>
  </si>
  <si>
    <t>Hot Girl</t>
  </si>
  <si>
    <t xml:space="preserve"> 26 April 2005</t>
  </si>
  <si>
    <t>Amy Adams</t>
  </si>
  <si>
    <t>Amy Heckerling</t>
  </si>
  <si>
    <t>Mindy Kaling</t>
  </si>
  <si>
    <t>The Dundies</t>
  </si>
  <si>
    <t xml:space="preserve"> 20 September 2005</t>
  </si>
  <si>
    <t>Sexual Harassment</t>
  </si>
  <si>
    <t xml:space="preserve"> 27 September 2005</t>
  </si>
  <si>
    <t>Office Olympics</t>
  </si>
  <si>
    <t xml:space="preserve"> 4 October 2005</t>
  </si>
  <si>
    <t>Nancy Carell</t>
  </si>
  <si>
    <t>Paul Feig</t>
  </si>
  <si>
    <t>The Fire</t>
  </si>
  <si>
    <t xml:space="preserve"> 11 October 2005</t>
  </si>
  <si>
    <t>Halloween</t>
  </si>
  <si>
    <t xml:space="preserve"> 18 October 2005</t>
  </si>
  <si>
    <t>The Fight</t>
  </si>
  <si>
    <t xml:space="preserve"> 1 November 2005</t>
  </si>
  <si>
    <t>The Client</t>
  </si>
  <si>
    <t xml:space="preserve"> 8 November 2005</t>
  </si>
  <si>
    <t>Tim Meadows</t>
  </si>
  <si>
    <t>Performance Review</t>
  </si>
  <si>
    <t xml:space="preserve"> 15 November 2005</t>
  </si>
  <si>
    <t>Larry Wilmore</t>
  </si>
  <si>
    <t>E-Mail Surveillance</t>
  </si>
  <si>
    <t xml:space="preserve"> 22 November 2005</t>
  </si>
  <si>
    <t>Ken Jeong</t>
  </si>
  <si>
    <t>Jennifer Celotta</t>
  </si>
  <si>
    <t>Christmas Party</t>
  </si>
  <si>
    <t xml:space="preserve"> 6 December 2005</t>
  </si>
  <si>
    <t>Charles McDougall</t>
  </si>
  <si>
    <t>Booze Cruise</t>
  </si>
  <si>
    <t xml:space="preserve"> 5 January 2006</t>
  </si>
  <si>
    <t>Rob Riggle</t>
  </si>
  <si>
    <t>The Injury</t>
  </si>
  <si>
    <t xml:space="preserve"> 12 January 2006</t>
  </si>
  <si>
    <t>The Secret</t>
  </si>
  <si>
    <t xml:space="preserve"> 19 January 2006</t>
  </si>
  <si>
    <t>Dennie Gordon</t>
  </si>
  <si>
    <t>The Carpet</t>
  </si>
  <si>
    <t xml:space="preserve"> 26 January 2006</t>
  </si>
  <si>
    <t>Victor Nelli Jr.</t>
  </si>
  <si>
    <t>Boys and Girls</t>
  </si>
  <si>
    <t xml:space="preserve"> 2 February 2006</t>
  </si>
  <si>
    <t>See full summary</t>
  </si>
  <si>
    <t>Valentine's Day</t>
  </si>
  <si>
    <t xml:space="preserve"> 9 February 2006</t>
  </si>
  <si>
    <t>Conan O'Brien</t>
  </si>
  <si>
    <t>Dwight's Speech</t>
  </si>
  <si>
    <t xml:space="preserve"> 2 March 2006</t>
  </si>
  <si>
    <t>Take Your Daughter to Work Day</t>
  </si>
  <si>
    <t xml:space="preserve"> 16 March 2006</t>
  </si>
  <si>
    <t>Michael's Birthday</t>
  </si>
  <si>
    <t xml:space="preserve"> 30 March 2006</t>
  </si>
  <si>
    <t>Drug Testing</t>
  </si>
  <si>
    <t xml:space="preserve"> 27 April 2006</t>
  </si>
  <si>
    <t>Conflict Resolution</t>
  </si>
  <si>
    <t xml:space="preserve"> 4 May 2006</t>
  </si>
  <si>
    <t>Casino Night</t>
  </si>
  <si>
    <t xml:space="preserve"> 11 May 2006</t>
  </si>
  <si>
    <t>Steve Carell</t>
  </si>
  <si>
    <t>Gay Witch Hunt</t>
  </si>
  <si>
    <t xml:space="preserve"> 21 September 2006</t>
  </si>
  <si>
    <t>The Convention</t>
  </si>
  <si>
    <t xml:space="preserve"> 28 September 2006</t>
  </si>
  <si>
    <t>Jerome Bettis</t>
  </si>
  <si>
    <t>The Coup</t>
  </si>
  <si>
    <t xml:space="preserve"> 5 October 2006</t>
  </si>
  <si>
    <t>Grief Counseling</t>
  </si>
  <si>
    <t xml:space="preserve"> 12 October 2006</t>
  </si>
  <si>
    <t>Roger Nygard</t>
  </si>
  <si>
    <t>Initiation</t>
  </si>
  <si>
    <t xml:space="preserve"> 19 October 2006</t>
  </si>
  <si>
    <t>Randall Einhorn</t>
  </si>
  <si>
    <t>Diwali</t>
  </si>
  <si>
    <t xml:space="preserve"> 2 November 2006</t>
  </si>
  <si>
    <t>Miguel Arteta</t>
  </si>
  <si>
    <t>Branch Closing</t>
  </si>
  <si>
    <t xml:space="preserve"> 9 November 2006</t>
  </si>
  <si>
    <t>Tucker Gates</t>
  </si>
  <si>
    <t>The Merger</t>
  </si>
  <si>
    <t xml:space="preserve"> 16 November 2006</t>
  </si>
  <si>
    <t>Brent Forrester</t>
  </si>
  <si>
    <t>The Convict</t>
  </si>
  <si>
    <t xml:space="preserve"> 30 November 2006</t>
  </si>
  <si>
    <t>Jeffrey Blitz</t>
  </si>
  <si>
    <t>A Benihana Christmas</t>
  </si>
  <si>
    <t xml:space="preserve"> 14 December 2006</t>
  </si>
  <si>
    <t>Harold Ramis</t>
  </si>
  <si>
    <t>Back from Vacation</t>
  </si>
  <si>
    <t xml:space="preserve"> 4 January 2007</t>
  </si>
  <si>
    <t>Julian Farino</t>
  </si>
  <si>
    <t>Justin Spitzer</t>
  </si>
  <si>
    <t>Traveling Salesmen</t>
  </si>
  <si>
    <t xml:space="preserve"> 11 January 2007</t>
  </si>
  <si>
    <t>The Return</t>
  </si>
  <si>
    <t xml:space="preserve"> 18 January 2007</t>
  </si>
  <si>
    <t>Ben Franklin</t>
  </si>
  <si>
    <t xml:space="preserve"> 1 February 2007</t>
  </si>
  <si>
    <t>Phyllis' Wedding</t>
  </si>
  <si>
    <t xml:space="preserve"> 8 February 2007</t>
  </si>
  <si>
    <t>Caroline Williams</t>
  </si>
  <si>
    <t>Business School</t>
  </si>
  <si>
    <t xml:space="preserve"> 15 February 2007</t>
  </si>
  <si>
    <t>Joss Whedon</t>
  </si>
  <si>
    <t>Cocktails</t>
  </si>
  <si>
    <t xml:space="preserve"> 22 February 2007</t>
  </si>
  <si>
    <t>J.J. Abrams</t>
  </si>
  <si>
    <t>The Negotiation</t>
  </si>
  <si>
    <t xml:space="preserve"> 5 April 2007</t>
  </si>
  <si>
    <t>Safety Training</t>
  </si>
  <si>
    <t xml:space="preserve"> 12 April 2007</t>
  </si>
  <si>
    <t>Product Recall</t>
  </si>
  <si>
    <t xml:space="preserve"> 26 April 2007</t>
  </si>
  <si>
    <t>Women's Appreciation</t>
  </si>
  <si>
    <t xml:space="preserve"> 3 May 2007</t>
  </si>
  <si>
    <t>Beach Games</t>
  </si>
  <si>
    <t xml:space="preserve"> 10 May 2007</t>
  </si>
  <si>
    <t>The Job</t>
  </si>
  <si>
    <t xml:space="preserve"> 17 May 2007</t>
  </si>
  <si>
    <t>Fun Run</t>
  </si>
  <si>
    <t xml:space="preserve"> 27 September 2007</t>
  </si>
  <si>
    <t>Dunder Mifflin Infinity</t>
  </si>
  <si>
    <t xml:space="preserve"> 4 October 2007</t>
  </si>
  <si>
    <t>Craig Zisk</t>
  </si>
  <si>
    <t>Launch Party</t>
  </si>
  <si>
    <t xml:space="preserve"> 11 October 2007</t>
  </si>
  <si>
    <t>Kevin McHale</t>
  </si>
  <si>
    <t>Money</t>
  </si>
  <si>
    <t xml:space="preserve"> 18 October 2007</t>
  </si>
  <si>
    <t>Local Ad</t>
  </si>
  <si>
    <t xml:space="preserve"> 25 October 2007</t>
  </si>
  <si>
    <t>Jason Reitman</t>
  </si>
  <si>
    <t>Branch Wars</t>
  </si>
  <si>
    <t xml:space="preserve"> 1 November 2007</t>
  </si>
  <si>
    <t>Survivor Man</t>
  </si>
  <si>
    <t xml:space="preserve"> 8 November 2007</t>
  </si>
  <si>
    <t>The Deposition</t>
  </si>
  <si>
    <t xml:space="preserve"> 15 November 2007</t>
  </si>
  <si>
    <t>Lester Lewis</t>
  </si>
  <si>
    <t>Dinner Party</t>
  </si>
  <si>
    <t xml:space="preserve"> 10 April 2008</t>
  </si>
  <si>
    <t>Chair Model</t>
  </si>
  <si>
    <t xml:space="preserve"> 17 April 2008</t>
  </si>
  <si>
    <t>Night Out</t>
  </si>
  <si>
    <t xml:space="preserve"> 24 April 2008</t>
  </si>
  <si>
    <t>Did I Stutter?</t>
  </si>
  <si>
    <t xml:space="preserve"> 1 May 2008</t>
  </si>
  <si>
    <t>Job Fair</t>
  </si>
  <si>
    <t xml:space="preserve"> 8 May 2008</t>
  </si>
  <si>
    <t>Goodbye, Toby</t>
  </si>
  <si>
    <t xml:space="preserve"> 15 May 2008</t>
  </si>
  <si>
    <t>Weight Loss</t>
  </si>
  <si>
    <t xml:space="preserve"> 25 September 2008</t>
  </si>
  <si>
    <t>Business Ethics</t>
  </si>
  <si>
    <t xml:space="preserve"> 9 October 2008</t>
  </si>
  <si>
    <t>Wendi McLendon-Covey</t>
  </si>
  <si>
    <t>Ryan Koh</t>
  </si>
  <si>
    <t>Baby Shower</t>
  </si>
  <si>
    <t xml:space="preserve"> 16 October 2008</t>
  </si>
  <si>
    <t>Aaron Shure</t>
  </si>
  <si>
    <t>Crime Aid</t>
  </si>
  <si>
    <t xml:space="preserve"> 23 October 2008</t>
  </si>
  <si>
    <t>Charlie Grandy</t>
  </si>
  <si>
    <t>Employee Transfer</t>
  </si>
  <si>
    <t xml:space="preserve"> 30 October 2008</t>
  </si>
  <si>
    <t>David Rogers</t>
  </si>
  <si>
    <t>Customer Survey</t>
  </si>
  <si>
    <t xml:space="preserve"> 6 November 2008</t>
  </si>
  <si>
    <t>Stephen Merchant</t>
  </si>
  <si>
    <t>Business Trip</t>
  </si>
  <si>
    <t xml:space="preserve"> 13 November 2008</t>
  </si>
  <si>
    <t>Frame Toby</t>
  </si>
  <si>
    <t xml:space="preserve"> 20 November 2008</t>
  </si>
  <si>
    <t>The Surplus</t>
  </si>
  <si>
    <t xml:space="preserve"> 4 December 2008</t>
  </si>
  <si>
    <t>Moroccan Christmas</t>
  </si>
  <si>
    <t xml:space="preserve"> 11 December 2008</t>
  </si>
  <si>
    <t>The Duel</t>
  </si>
  <si>
    <t xml:space="preserve"> 15 January 2009</t>
  </si>
  <si>
    <t>Dean Holland</t>
  </si>
  <si>
    <t>Prince Family Paper</t>
  </si>
  <si>
    <t xml:space="preserve"> 22 January 2009</t>
  </si>
  <si>
    <t>Asaad Kelada</t>
  </si>
  <si>
    <t>Stress Relief</t>
  </si>
  <si>
    <t xml:space="preserve"> 1 February 2009</t>
  </si>
  <si>
    <t>Cloris Leachman, Jack Black, Jessica Alba</t>
  </si>
  <si>
    <t>Lecture Circuit: Part 1</t>
  </si>
  <si>
    <t xml:space="preserve"> 5 February 2009</t>
  </si>
  <si>
    <t>Lecture Circuit: Part 2</t>
  </si>
  <si>
    <t xml:space="preserve"> 12 February 2009</t>
  </si>
  <si>
    <t>Blood Drive</t>
  </si>
  <si>
    <t xml:space="preserve"> 5 March 2009</t>
  </si>
  <si>
    <t>Golden Ticket</t>
  </si>
  <si>
    <t xml:space="preserve"> 12 March 2009</t>
  </si>
  <si>
    <t>New Boss</t>
  </si>
  <si>
    <t xml:space="preserve"> 19 March 2009</t>
  </si>
  <si>
    <t>Idris Elba</t>
  </si>
  <si>
    <t>Two Weeks</t>
  </si>
  <si>
    <t xml:space="preserve"> 26 March 2009</t>
  </si>
  <si>
    <t>Dream Team</t>
  </si>
  <si>
    <t xml:space="preserve"> 9 April 2009</t>
  </si>
  <si>
    <t>Michael Scott Paper Company</t>
  </si>
  <si>
    <t>Gene Stupnitsky</t>
  </si>
  <si>
    <t>Heavy Competition</t>
  </si>
  <si>
    <t xml:space="preserve"> 16 April 2009</t>
  </si>
  <si>
    <t>Broke</t>
  </si>
  <si>
    <t xml:space="preserve"> 23 April 2009</t>
  </si>
  <si>
    <t>Casual Friday</t>
  </si>
  <si>
    <t xml:space="preserve"> 30 April 2009</t>
  </si>
  <si>
    <t>Cafe Disco</t>
  </si>
  <si>
    <t xml:space="preserve"> 7 May 2009</t>
  </si>
  <si>
    <t>Company Picnic</t>
  </si>
  <si>
    <t xml:space="preserve"> 14 May 2009</t>
  </si>
  <si>
    <t>Gossip</t>
  </si>
  <si>
    <t xml:space="preserve"> 17 September 2009</t>
  </si>
  <si>
    <t>The Meeting</t>
  </si>
  <si>
    <t xml:space="preserve"> 24 September 2009</t>
  </si>
  <si>
    <t>The Promotion</t>
  </si>
  <si>
    <t xml:space="preserve"> 1 October 2009</t>
  </si>
  <si>
    <t>Niagara: Part 1</t>
  </si>
  <si>
    <t xml:space="preserve"> 8 October 2009</t>
  </si>
  <si>
    <t>Niagara: Part 2</t>
  </si>
  <si>
    <t>Mafia</t>
  </si>
  <si>
    <t xml:space="preserve"> 15 October 2009</t>
  </si>
  <si>
    <t>Mike Starr</t>
  </si>
  <si>
    <t>The Lover</t>
  </si>
  <si>
    <t xml:space="preserve"> 22 October 2009</t>
  </si>
  <si>
    <t>Lee Eisenberg</t>
  </si>
  <si>
    <t>Koi Pond</t>
  </si>
  <si>
    <t xml:space="preserve"> 29 October 2009</t>
  </si>
  <si>
    <t>Reginald Hudlin</t>
  </si>
  <si>
    <t>Double Date</t>
  </si>
  <si>
    <t xml:space="preserve"> 5 November 2009</t>
  </si>
  <si>
    <t>Seth Gordon</t>
  </si>
  <si>
    <t>Murder</t>
  </si>
  <si>
    <t xml:space="preserve"> 12 November 2009</t>
  </si>
  <si>
    <t>Daniel Chun</t>
  </si>
  <si>
    <t>Shareholder Meeting</t>
  </si>
  <si>
    <t xml:space="preserve"> 19 November 2009</t>
  </si>
  <si>
    <t>Scott's Tots</t>
  </si>
  <si>
    <t xml:space="preserve"> 3 December 2009</t>
  </si>
  <si>
    <t>B.J. Novak</t>
  </si>
  <si>
    <t>Secret Santa</t>
  </si>
  <si>
    <t xml:space="preserve"> 10 December 2009</t>
  </si>
  <si>
    <t>The Banker</t>
  </si>
  <si>
    <t xml:space="preserve"> 21 January 2010</t>
  </si>
  <si>
    <t>Jason Kessler</t>
  </si>
  <si>
    <t>Sabre</t>
  </si>
  <si>
    <t xml:space="preserve"> 4 February 2010</t>
  </si>
  <si>
    <t>Christian Slater</t>
  </si>
  <si>
    <t>John Krasinski</t>
  </si>
  <si>
    <t>Manager and Salesman</t>
  </si>
  <si>
    <t xml:space="preserve"> 11 February 2010</t>
  </si>
  <si>
    <t>Marc Webb</t>
  </si>
  <si>
    <t>The Delivery: Part 1</t>
  </si>
  <si>
    <t xml:space="preserve"> 4 March 2010</t>
  </si>
  <si>
    <t>The Delivery: Part 2</t>
  </si>
  <si>
    <t>Mellisa Rauch</t>
  </si>
  <si>
    <t>St. Patrick's Day</t>
  </si>
  <si>
    <t xml:space="preserve"> 11 March 2010</t>
  </si>
  <si>
    <t>Jonathan Hughes</t>
  </si>
  <si>
    <t>New Leads</t>
  </si>
  <si>
    <t xml:space="preserve"> 18 March 2010</t>
  </si>
  <si>
    <t>Happy Hour</t>
  </si>
  <si>
    <t xml:space="preserve"> 25 March 2010</t>
  </si>
  <si>
    <t>Matt Sohn</t>
  </si>
  <si>
    <t>Secretary's Day</t>
  </si>
  <si>
    <t xml:space="preserve"> 22 April 2010</t>
  </si>
  <si>
    <t>Body Language</t>
  </si>
  <si>
    <t xml:space="preserve"> 29 April 2010</t>
  </si>
  <si>
    <t>The Cover-Up</t>
  </si>
  <si>
    <t xml:space="preserve"> 6 May 2010</t>
  </si>
  <si>
    <t>Rainn Wilson</t>
  </si>
  <si>
    <t>The Chump</t>
  </si>
  <si>
    <t xml:space="preserve"> 13 May 2010</t>
  </si>
  <si>
    <t>Whistleblower</t>
  </si>
  <si>
    <t xml:space="preserve"> 20 May 2010</t>
  </si>
  <si>
    <t>Nepotism</t>
  </si>
  <si>
    <t xml:space="preserve"> 23 September 2010</t>
  </si>
  <si>
    <t>Evan Peters</t>
  </si>
  <si>
    <t>Counseling</t>
  </si>
  <si>
    <t xml:space="preserve"> 30 September 2010</t>
  </si>
  <si>
    <t>Andy's Play</t>
  </si>
  <si>
    <t xml:space="preserve"> 7 October 2010</t>
  </si>
  <si>
    <t>John Scott</t>
  </si>
  <si>
    <t>Sex Ed</t>
  </si>
  <si>
    <t xml:space="preserve"> 14 October 2010</t>
  </si>
  <si>
    <t>The Sting</t>
  </si>
  <si>
    <t xml:space="preserve"> 21 October 2010</t>
  </si>
  <si>
    <t>Timothy Olyphant</t>
  </si>
  <si>
    <t>Costume Contest</t>
  </si>
  <si>
    <t xml:space="preserve"> 28 October 2010</t>
  </si>
  <si>
    <t>Christening</t>
  </si>
  <si>
    <t xml:space="preserve"> 4 November 2010</t>
  </si>
  <si>
    <t>Alex Hardcastle</t>
  </si>
  <si>
    <t>Peter Ocko</t>
  </si>
  <si>
    <t>Viewing Party</t>
  </si>
  <si>
    <t xml:space="preserve"> 11 November 2010</t>
  </si>
  <si>
    <t>Jon Vitti</t>
  </si>
  <si>
    <t>WUPHF.com</t>
  </si>
  <si>
    <t xml:space="preserve"> 18 November 2010</t>
  </si>
  <si>
    <t>China</t>
  </si>
  <si>
    <t xml:space="preserve"> 2 December 2010</t>
  </si>
  <si>
    <t>Classy Christmas</t>
  </si>
  <si>
    <t xml:space="preserve"> 9 December 2010</t>
  </si>
  <si>
    <t>Ultimatum</t>
  </si>
  <si>
    <t xml:space="preserve"> 20 January 2011</t>
  </si>
  <si>
    <t>Carrie Kemper</t>
  </si>
  <si>
    <t>The Seminar</t>
  </si>
  <si>
    <t xml:space="preserve"> 27 January 2011</t>
  </si>
  <si>
    <t>Ricky Gervais</t>
  </si>
  <si>
    <t>Steve Hely</t>
  </si>
  <si>
    <t>The Search</t>
  </si>
  <si>
    <t xml:space="preserve"> 3 February 2011</t>
  </si>
  <si>
    <t>Will Arnett,  Ray Romano, Jim Carrey, Ricky Gervais</t>
  </si>
  <si>
    <t>PDA</t>
  </si>
  <si>
    <t xml:space="preserve"> 10 February 2011</t>
  </si>
  <si>
    <t>Robert Padnick</t>
  </si>
  <si>
    <t>Threat Level Midnight</t>
  </si>
  <si>
    <t xml:space="preserve"> 17 February 2011</t>
  </si>
  <si>
    <t>Todd Packer</t>
  </si>
  <si>
    <t xml:space="preserve"> 24 February 2011</t>
  </si>
  <si>
    <t>Amelie Gillette</t>
  </si>
  <si>
    <t>Garage Sale</t>
  </si>
  <si>
    <t xml:space="preserve"> 24 March 2011</t>
  </si>
  <si>
    <t>Training Day</t>
  </si>
  <si>
    <t xml:space="preserve"> 14 April 2011</t>
  </si>
  <si>
    <t>Will Ferrell</t>
  </si>
  <si>
    <t>Michael's Last Dundies</t>
  </si>
  <si>
    <t xml:space="preserve"> 21 April 2011</t>
  </si>
  <si>
    <t>Goodbye, Michael</t>
  </si>
  <si>
    <t xml:space="preserve"> 28 April 2011</t>
  </si>
  <si>
    <t>The Inner Circle</t>
  </si>
  <si>
    <t xml:space="preserve"> 5 May 2011</t>
  </si>
  <si>
    <t>Dwight K. Schrute, (Acting) Manager</t>
  </si>
  <si>
    <t xml:space="preserve"> 12 May 2011</t>
  </si>
  <si>
    <t>Troy Miller</t>
  </si>
  <si>
    <t>Search Committee</t>
  </si>
  <si>
    <t xml:space="preserve"> 19 May 2011</t>
  </si>
  <si>
    <t>The List</t>
  </si>
  <si>
    <t xml:space="preserve"> 22 September 2011</t>
  </si>
  <si>
    <t>The Incentive</t>
  </si>
  <si>
    <t xml:space="preserve"> 29 September 2011</t>
  </si>
  <si>
    <t>Lotto</t>
  </si>
  <si>
    <t xml:space="preserve"> 6 October 2011</t>
  </si>
  <si>
    <t>Garden Party</t>
  </si>
  <si>
    <t xml:space="preserve"> 13 October 2011</t>
  </si>
  <si>
    <t>Josh Groban, Stephen Collins</t>
  </si>
  <si>
    <t>Spooked</t>
  </si>
  <si>
    <t xml:space="preserve"> 27 October 2011</t>
  </si>
  <si>
    <t>Doomsday</t>
  </si>
  <si>
    <t xml:space="preserve"> 3 November 2011</t>
  </si>
  <si>
    <t>Pam's Replacement</t>
  </si>
  <si>
    <t xml:space="preserve"> 10 November 2011</t>
  </si>
  <si>
    <t>Allison Silverman</t>
  </si>
  <si>
    <t>Gettysburg</t>
  </si>
  <si>
    <t xml:space="preserve"> 17 November 2011</t>
  </si>
  <si>
    <t>Mrs. California</t>
  </si>
  <si>
    <t xml:space="preserve"> 1 December 2011</t>
  </si>
  <si>
    <t>Maura Tierney</t>
  </si>
  <si>
    <t>Dan Greaney</t>
  </si>
  <si>
    <t>Christmas Wishes</t>
  </si>
  <si>
    <t xml:space="preserve"> 8 December 2011</t>
  </si>
  <si>
    <t>Ed Helms</t>
  </si>
  <si>
    <t>Trivia</t>
  </si>
  <si>
    <t xml:space="preserve"> 12 January 2012</t>
  </si>
  <si>
    <t>Pool Party</t>
  </si>
  <si>
    <t xml:space="preserve"> 19 January 2012</t>
  </si>
  <si>
    <t>Owen Ellickson</t>
  </si>
  <si>
    <t>Jury Duty</t>
  </si>
  <si>
    <t xml:space="preserve"> 2 February 2012</t>
  </si>
  <si>
    <t>Eric Appel</t>
  </si>
  <si>
    <t>Special Project</t>
  </si>
  <si>
    <t xml:space="preserve"> 9 February 2012</t>
  </si>
  <si>
    <t>Tallahassee</t>
  </si>
  <si>
    <t xml:space="preserve"> 16 February 2012</t>
  </si>
  <si>
    <t>After Hours</t>
  </si>
  <si>
    <t xml:space="preserve"> 23 February 2012</t>
  </si>
  <si>
    <t>Brian Baumgartner</t>
  </si>
  <si>
    <t>Test the Store</t>
  </si>
  <si>
    <t xml:space="preserve"> 1 March 2012</t>
  </si>
  <si>
    <t>Last Day in Florida</t>
  </si>
  <si>
    <t xml:space="preserve"> 8 March 2012</t>
  </si>
  <si>
    <t>Get the Girl</t>
  </si>
  <si>
    <t xml:space="preserve"> 15 March 2012</t>
  </si>
  <si>
    <t>Welcome Party</t>
  </si>
  <si>
    <t xml:space="preserve"> 12 April 2012</t>
  </si>
  <si>
    <t>Angry Andy</t>
  </si>
  <si>
    <t xml:space="preserve"> 19 April 2012</t>
  </si>
  <si>
    <t>Claire Scanlon</t>
  </si>
  <si>
    <t>Fundraiser</t>
  </si>
  <si>
    <t xml:space="preserve"> 26 April 2012</t>
  </si>
  <si>
    <t>Turf War</t>
  </si>
  <si>
    <t xml:space="preserve"> 3 May 2012</t>
  </si>
  <si>
    <t>Chris Bauer</t>
  </si>
  <si>
    <t>Free Family Portrait Studio</t>
  </si>
  <si>
    <t xml:space="preserve"> 10 May 2012</t>
  </si>
  <si>
    <t>New Guys</t>
  </si>
  <si>
    <t xml:space="preserve"> 20 September 2012</t>
  </si>
  <si>
    <t>Roy's Wedding</t>
  </si>
  <si>
    <t xml:space="preserve"> 27 September 2012</t>
  </si>
  <si>
    <t>Andy's Ancestry</t>
  </si>
  <si>
    <t xml:space="preserve"> 4 October 2012</t>
  </si>
  <si>
    <t>Work Bus</t>
  </si>
  <si>
    <t xml:space="preserve"> 18 October 2012</t>
  </si>
  <si>
    <t>Bryan Cranston</t>
  </si>
  <si>
    <t>Here Comes Treble</t>
  </si>
  <si>
    <t xml:space="preserve"> 25 October 2012</t>
  </si>
  <si>
    <t>Stephen Colbert</t>
  </si>
  <si>
    <t>The Boat</t>
  </si>
  <si>
    <t xml:space="preserve"> 8 November 2012</t>
  </si>
  <si>
    <t>Josh Groban</t>
  </si>
  <si>
    <t>Dan Sterling</t>
  </si>
  <si>
    <t>The Whale</t>
  </si>
  <si>
    <t xml:space="preserve"> 15 November 2012</t>
  </si>
  <si>
    <t>The Target</t>
  </si>
  <si>
    <t xml:space="preserve"> 29 November 2012</t>
  </si>
  <si>
    <t>Graham Wagner</t>
  </si>
  <si>
    <t>Dwight Christmas</t>
  </si>
  <si>
    <t xml:space="preserve"> 6 December 2012</t>
  </si>
  <si>
    <t>Lice</t>
  </si>
  <si>
    <t xml:space="preserve"> 10 January 2013</t>
  </si>
  <si>
    <t>Julius Winfield Erving</t>
  </si>
  <si>
    <t>Rodman Flender</t>
  </si>
  <si>
    <t>Suit Warehouse</t>
  </si>
  <si>
    <t xml:space="preserve"> 17 January 2013</t>
  </si>
  <si>
    <t>Customer Loyalty</t>
  </si>
  <si>
    <t xml:space="preserve"> 24 January 2013</t>
  </si>
  <si>
    <t>Kelly Cantley-Kashima</t>
  </si>
  <si>
    <t>Junior Salesman</t>
  </si>
  <si>
    <t xml:space="preserve"> 31 January 2013</t>
  </si>
  <si>
    <t>Vandalism</t>
  </si>
  <si>
    <t>Lee Kirk</t>
  </si>
  <si>
    <t>Couples Discount</t>
  </si>
  <si>
    <t xml:space="preserve"> 7 February 2013</t>
  </si>
  <si>
    <t>Moving On</t>
  </si>
  <si>
    <t xml:space="preserve"> 14 February 2013</t>
  </si>
  <si>
    <t>Jon Favreau</t>
  </si>
  <si>
    <t>The Farm</t>
  </si>
  <si>
    <t xml:space="preserve"> 14 March 2013</t>
  </si>
  <si>
    <t>Promos</t>
  </si>
  <si>
    <t xml:space="preserve"> 4 April 2013</t>
  </si>
  <si>
    <t>Ryan Howard</t>
  </si>
  <si>
    <t>Tim McAuliffe</t>
  </si>
  <si>
    <t>Stairmageddon</t>
  </si>
  <si>
    <t xml:space="preserve"> 11 April 2013</t>
  </si>
  <si>
    <t>Paper Airplane</t>
  </si>
  <si>
    <t xml:space="preserve"> 25 April 2013</t>
  </si>
  <si>
    <t>Jesse Peretz</t>
  </si>
  <si>
    <t>Livin' the Dream</t>
  </si>
  <si>
    <t xml:space="preserve"> 2 May 2013</t>
  </si>
  <si>
    <t xml:space="preserve">Michael Imperioli </t>
  </si>
  <si>
    <t>A.A.R.M.</t>
  </si>
  <si>
    <t xml:space="preserve"> 9 May 2013</t>
  </si>
  <si>
    <t>Finale</t>
  </si>
  <si>
    <t xml:space="preserve"> 16 May 2013</t>
  </si>
  <si>
    <t>Joan Cusack, Ed Begley Jr, Rachel Harris, Nancy Walls</t>
  </si>
  <si>
    <t>HR</t>
  </si>
  <si>
    <t>Toby Flenderson</t>
  </si>
  <si>
    <t>Sales</t>
  </si>
  <si>
    <t>Andy Bernard</t>
  </si>
  <si>
    <t>Intern</t>
  </si>
  <si>
    <t>CSR</t>
  </si>
  <si>
    <t>Kelly Kapoor</t>
  </si>
  <si>
    <t>Phyllis Vance</t>
  </si>
  <si>
    <t>Stanley Hudson</t>
  </si>
  <si>
    <t>Accounting</t>
  </si>
  <si>
    <t>Oscar Martinez</t>
  </si>
  <si>
    <t>Kevin Malone</t>
  </si>
  <si>
    <t>Angela Martin</t>
  </si>
  <si>
    <t>Reception</t>
  </si>
  <si>
    <t>Pam Beasly</t>
  </si>
  <si>
    <t>Management</t>
  </si>
  <si>
    <t>Dwight K Schrute</t>
  </si>
  <si>
    <t>Jim Halpert</t>
  </si>
  <si>
    <t>Michael Scott</t>
  </si>
  <si>
    <t>Salary</t>
  </si>
  <si>
    <t>Department</t>
  </si>
  <si>
    <t>Emp Name</t>
  </si>
  <si>
    <t>Emp ID</t>
  </si>
  <si>
    <t>Sl.no</t>
  </si>
  <si>
    <t>Writer 2</t>
  </si>
  <si>
    <t>Halsted Sullivan</t>
  </si>
  <si>
    <t>Warren Lieberstein</t>
  </si>
  <si>
    <t>Gabe Miller</t>
  </si>
  <si>
    <t>B. J</t>
  </si>
  <si>
    <t>Anthony Q</t>
  </si>
  <si>
    <t>Jonathan Green</t>
  </si>
  <si>
    <t>Niki Schwartz</t>
  </si>
  <si>
    <t>Writer 1</t>
  </si>
  <si>
    <t>Row Labels</t>
  </si>
  <si>
    <t>Grand Total</t>
  </si>
  <si>
    <t>Average of Ratings</t>
  </si>
  <si>
    <t>Count of EpisodeTitle</t>
  </si>
  <si>
    <t>Average of Viewership</t>
  </si>
  <si>
    <t>Average of Votes</t>
  </si>
  <si>
    <t>Questions</t>
  </si>
  <si>
    <t>Highest Rating</t>
  </si>
  <si>
    <t>Highest Viewership</t>
  </si>
  <si>
    <t>Highest Rating  &amp; Views</t>
  </si>
  <si>
    <t>Highest Votes</t>
  </si>
  <si>
    <t>Episode</t>
  </si>
  <si>
    <t>Highest Average Rating</t>
  </si>
  <si>
    <t>Highest Average Votes</t>
  </si>
  <si>
    <t>Highest Average Views</t>
  </si>
  <si>
    <t>Avg views: Gueststars vs no</t>
  </si>
  <si>
    <t>Avg views: 1 writer vs 2</t>
  </si>
  <si>
    <t>Rating+View</t>
  </si>
  <si>
    <t>Guests</t>
  </si>
  <si>
    <t>No Guests</t>
  </si>
  <si>
    <t>Count of GuestStars</t>
  </si>
  <si>
    <t>1 writer</t>
  </si>
  <si>
    <t>2 writer</t>
  </si>
  <si>
    <t>Average of Rating+View</t>
  </si>
  <si>
    <t>Count of Duration</t>
  </si>
  <si>
    <t>Employee</t>
  </si>
  <si>
    <t>Weekly Sales Report</t>
  </si>
  <si>
    <t>Monday</t>
  </si>
  <si>
    <t>Tuesday</t>
  </si>
  <si>
    <t>Wednesday</t>
  </si>
  <si>
    <t>Thursday</t>
  </si>
  <si>
    <t>Friday</t>
  </si>
  <si>
    <t>Total</t>
  </si>
  <si>
    <t>Bottom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</si>
</sst>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11" xfId="0" applyBorder="1"/>
    <xf numFmtId="0" fontId="17" fillId="35" borderId="0" xfId="0" applyFont="1" applyFill="1"/>
    <xf numFmtId="0" fontId="17" fillId="35" borderId="11" xfId="0" applyFont="1" applyFill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Weekly Sales Report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Report Dashboard'!$C$3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 Dashboard'!$B$4:$B$9</c:f>
              <c:strCache>
                <c:ptCount val="6"/>
                <c:pt idx="0">
                  <c:v>Jim Halpert</c:v>
                </c:pt>
                <c:pt idx="1">
                  <c:v>Stanley Hudson</c:v>
                </c:pt>
                <c:pt idx="2">
                  <c:v>Phyllis Vance</c:v>
                </c:pt>
                <c:pt idx="3">
                  <c:v>Andy Bernard</c:v>
                </c:pt>
                <c:pt idx="4">
                  <c:v>Michael Scott</c:v>
                </c:pt>
                <c:pt idx="5">
                  <c:v>Dwight K Schrute</c:v>
                </c:pt>
              </c:strCache>
            </c:strRef>
          </c:cat>
          <c:val>
            <c:numRef>
              <c:f>'Sales Report Dashboard'!$C$4:$C$9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1-45BF-9139-9C3DEDFADA7D}"/>
            </c:ext>
          </c:extLst>
        </c:ser>
        <c:ser>
          <c:idx val="1"/>
          <c:order val="1"/>
          <c:tx>
            <c:strRef>
              <c:f>'Sales Report Dashboard'!$D$3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Dashboard'!$B$4:$B$9</c:f>
              <c:strCache>
                <c:ptCount val="6"/>
                <c:pt idx="0">
                  <c:v>Jim Halpert</c:v>
                </c:pt>
                <c:pt idx="1">
                  <c:v>Stanley Hudson</c:v>
                </c:pt>
                <c:pt idx="2">
                  <c:v>Phyllis Vance</c:v>
                </c:pt>
                <c:pt idx="3">
                  <c:v>Andy Bernard</c:v>
                </c:pt>
                <c:pt idx="4">
                  <c:v>Michael Scott</c:v>
                </c:pt>
                <c:pt idx="5">
                  <c:v>Dwight K Schrute</c:v>
                </c:pt>
              </c:strCache>
            </c:strRef>
          </c:cat>
          <c:val>
            <c:numRef>
              <c:f>'Sales Report Dashboard'!$D$4:$D$9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16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1-45BF-9139-9C3DEDFADA7D}"/>
            </c:ext>
          </c:extLst>
        </c:ser>
        <c:ser>
          <c:idx val="2"/>
          <c:order val="2"/>
          <c:tx>
            <c:strRef>
              <c:f>'Sales Report Dashboard'!$E$3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Report Dashboard'!$B$4:$B$9</c:f>
              <c:strCache>
                <c:ptCount val="6"/>
                <c:pt idx="0">
                  <c:v>Jim Halpert</c:v>
                </c:pt>
                <c:pt idx="1">
                  <c:v>Stanley Hudson</c:v>
                </c:pt>
                <c:pt idx="2">
                  <c:v>Phyllis Vance</c:v>
                </c:pt>
                <c:pt idx="3">
                  <c:v>Andy Bernard</c:v>
                </c:pt>
                <c:pt idx="4">
                  <c:v>Michael Scott</c:v>
                </c:pt>
                <c:pt idx="5">
                  <c:v>Dwight K Schrute</c:v>
                </c:pt>
              </c:strCache>
            </c:strRef>
          </c:cat>
          <c:val>
            <c:numRef>
              <c:f>'Sales Report Dashboard'!$E$4:$E$9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6</c:v>
                </c:pt>
                <c:pt idx="3">
                  <c:v>20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1-45BF-9139-9C3DEDFADA7D}"/>
            </c:ext>
          </c:extLst>
        </c:ser>
        <c:ser>
          <c:idx val="3"/>
          <c:order val="3"/>
          <c:tx>
            <c:strRef>
              <c:f>'Sales Report Dashboard'!$F$3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 Dashboard'!$B$4:$B$9</c:f>
              <c:strCache>
                <c:ptCount val="6"/>
                <c:pt idx="0">
                  <c:v>Jim Halpert</c:v>
                </c:pt>
                <c:pt idx="1">
                  <c:v>Stanley Hudson</c:v>
                </c:pt>
                <c:pt idx="2">
                  <c:v>Phyllis Vance</c:v>
                </c:pt>
                <c:pt idx="3">
                  <c:v>Andy Bernard</c:v>
                </c:pt>
                <c:pt idx="4">
                  <c:v>Michael Scott</c:v>
                </c:pt>
                <c:pt idx="5">
                  <c:v>Dwight K Schrute</c:v>
                </c:pt>
              </c:strCache>
            </c:strRef>
          </c:cat>
          <c:val>
            <c:numRef>
              <c:f>'Sales Report Dashboard'!$F$4:$F$9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1-45BF-9139-9C3DEDFADA7D}"/>
            </c:ext>
          </c:extLst>
        </c:ser>
        <c:ser>
          <c:idx val="4"/>
          <c:order val="4"/>
          <c:tx>
            <c:strRef>
              <c:f>'Sales Report Dashboard'!$G$3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Report Dashboard'!$B$4:$B$9</c:f>
              <c:strCache>
                <c:ptCount val="6"/>
                <c:pt idx="0">
                  <c:v>Jim Halpert</c:v>
                </c:pt>
                <c:pt idx="1">
                  <c:v>Stanley Hudson</c:v>
                </c:pt>
                <c:pt idx="2">
                  <c:v>Phyllis Vance</c:v>
                </c:pt>
                <c:pt idx="3">
                  <c:v>Andy Bernard</c:v>
                </c:pt>
                <c:pt idx="4">
                  <c:v>Michael Scott</c:v>
                </c:pt>
                <c:pt idx="5">
                  <c:v>Dwight K Schrute</c:v>
                </c:pt>
              </c:strCache>
            </c:strRef>
          </c:cat>
          <c:val>
            <c:numRef>
              <c:f>'Sales Report Dashboard'!$G$4:$G$9</c:f>
              <c:numCache>
                <c:formatCode>General</c:formatCode>
                <c:ptCount val="6"/>
                <c:pt idx="0">
                  <c:v>20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1-45BF-9139-9C3DEDFA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118351"/>
        <c:axId val="1866120431"/>
      </c:barChart>
      <c:lineChart>
        <c:grouping val="standard"/>
        <c:varyColors val="0"/>
        <c:ser>
          <c:idx val="5"/>
          <c:order val="5"/>
          <c:tx>
            <c:strRef>
              <c:f>'Sales Report Dashboard'!$H$3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rgbClr val="44546A">
                  <a:lumMod val="40000"/>
                  <a:lumOff val="60000"/>
                </a:srgbClr>
              </a:solidFill>
              <a:ln w="12700" cap="flat" cmpd="sng" algn="ctr">
                <a:solidFill>
                  <a:srgbClr val="ED7D3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Report Dashboard'!$B$4:$B$9</c:f>
              <c:strCache>
                <c:ptCount val="6"/>
                <c:pt idx="0">
                  <c:v>Jim Halpert</c:v>
                </c:pt>
                <c:pt idx="1">
                  <c:v>Stanley Hudson</c:v>
                </c:pt>
                <c:pt idx="2">
                  <c:v>Phyllis Vance</c:v>
                </c:pt>
                <c:pt idx="3">
                  <c:v>Andy Bernard</c:v>
                </c:pt>
                <c:pt idx="4">
                  <c:v>Michael Scott</c:v>
                </c:pt>
                <c:pt idx="5">
                  <c:v>Dwight K Schrute</c:v>
                </c:pt>
              </c:strCache>
            </c:strRef>
          </c:cat>
          <c:val>
            <c:numRef>
              <c:f>'Sales Report Dashboard'!$H$4:$H$9</c:f>
              <c:numCache>
                <c:formatCode>General</c:formatCode>
                <c:ptCount val="6"/>
                <c:pt idx="0">
                  <c:v>61</c:v>
                </c:pt>
                <c:pt idx="1">
                  <c:v>58</c:v>
                </c:pt>
                <c:pt idx="2">
                  <c:v>60</c:v>
                </c:pt>
                <c:pt idx="3">
                  <c:v>82</c:v>
                </c:pt>
                <c:pt idx="4">
                  <c:v>43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5BF-9139-9C3DEDFADA7D}"/>
            </c:ext>
          </c:extLst>
        </c:ser>
        <c:ser>
          <c:idx val="6"/>
          <c:order val="6"/>
          <c:tx>
            <c:strRef>
              <c:f>'Sales Report Dashboard'!$I$3</c:f>
              <c:strCache>
                <c:ptCount val="1"/>
                <c:pt idx="0">
                  <c:v>Bottom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'Sales Report Dashboard'!$B$4:$B$9</c:f>
              <c:strCache>
                <c:ptCount val="6"/>
                <c:pt idx="0">
                  <c:v>Jim Halpert</c:v>
                </c:pt>
                <c:pt idx="1">
                  <c:v>Stanley Hudson</c:v>
                </c:pt>
                <c:pt idx="2">
                  <c:v>Phyllis Vance</c:v>
                </c:pt>
                <c:pt idx="3">
                  <c:v>Andy Bernard</c:v>
                </c:pt>
                <c:pt idx="4">
                  <c:v>Michael Scott</c:v>
                </c:pt>
                <c:pt idx="5">
                  <c:v>Dwight K Schrute</c:v>
                </c:pt>
              </c:strCache>
            </c:strRef>
          </c:cat>
          <c:val>
            <c:numRef>
              <c:f>'Sales Report Dashboard'!$I$4:$I$9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1-45BF-9139-9C3DEDFA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7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gradFill>
                <a:gsLst>
                  <a:gs pos="0">
                    <a:schemeClr val="tx2">
                      <a:lumMod val="75000"/>
                    </a:schemeClr>
                  </a:gs>
                  <a:gs pos="100000">
                    <a:schemeClr val="bg1">
                      <a:alpha val="0"/>
                    </a:schemeClr>
                  </a:gs>
                </a:gsLst>
                <a:lin ang="5400000" scaled="1"/>
              </a:gradFill>
              <a:ln w="9525">
                <a:noFill/>
              </a:ln>
              <a:effectLst/>
            </c:spPr>
          </c:downBars>
        </c:upDownBars>
        <c:marker val="1"/>
        <c:smooth val="0"/>
        <c:axId val="1866118351"/>
        <c:axId val="1866120431"/>
      </c:lineChart>
      <c:catAx>
        <c:axId val="186611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20431"/>
        <c:crosses val="autoZero"/>
        <c:auto val="1"/>
        <c:lblAlgn val="ctr"/>
        <c:lblOffset val="100"/>
        <c:noMultiLvlLbl val="0"/>
      </c:catAx>
      <c:valAx>
        <c:axId val="18661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[the_office_sales_dashboard.xlsx]Calc!calc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Calc!$B$3</c:f>
              <c:strCache>
                <c:ptCount val="1"/>
                <c:pt idx="0">
                  <c:v>Average of Ratings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Calc!$A$4:$A$57</c:f>
              <c:strCache>
                <c:ptCount val="54"/>
                <c:pt idx="0">
                  <c:v>Jason Reitman</c:v>
                </c:pt>
                <c:pt idx="1">
                  <c:v>Julian Farino</c:v>
                </c:pt>
                <c:pt idx="2">
                  <c:v>Roger Nygard</c:v>
                </c:pt>
                <c:pt idx="3">
                  <c:v>Miguel Arteta</c:v>
                </c:pt>
                <c:pt idx="4">
                  <c:v>Jeffrey Blitz</c:v>
                </c:pt>
                <c:pt idx="5">
                  <c:v>Asaad Kelada</c:v>
                </c:pt>
                <c:pt idx="6">
                  <c:v>Dennie Gordon</c:v>
                </c:pt>
                <c:pt idx="7">
                  <c:v>Joss Whedon</c:v>
                </c:pt>
                <c:pt idx="8">
                  <c:v>Victor Nelli Jr.</c:v>
                </c:pt>
                <c:pt idx="9">
                  <c:v>Lee Eisenberg</c:v>
                </c:pt>
                <c:pt idx="10">
                  <c:v>Craig Zisk</c:v>
                </c:pt>
                <c:pt idx="11">
                  <c:v>Seth Gordon</c:v>
                </c:pt>
                <c:pt idx="12">
                  <c:v>Paul Feig</c:v>
                </c:pt>
                <c:pt idx="13">
                  <c:v>Stephen Merchant</c:v>
                </c:pt>
                <c:pt idx="14">
                  <c:v>J.J. Abrams</c:v>
                </c:pt>
                <c:pt idx="15">
                  <c:v>Dean Holland</c:v>
                </c:pt>
                <c:pt idx="16">
                  <c:v>Reginald Hudlin</c:v>
                </c:pt>
                <c:pt idx="17">
                  <c:v>Harold Ramis</c:v>
                </c:pt>
                <c:pt idx="18">
                  <c:v>Greg Daniels</c:v>
                </c:pt>
                <c:pt idx="19">
                  <c:v>Gene Stupnitsky</c:v>
                </c:pt>
                <c:pt idx="20">
                  <c:v>Ken Kwapis</c:v>
                </c:pt>
                <c:pt idx="21">
                  <c:v>Bryan Gordon</c:v>
                </c:pt>
                <c:pt idx="22">
                  <c:v>Ken Whittingham</c:v>
                </c:pt>
                <c:pt idx="23">
                  <c:v>Alex Hardcastle</c:v>
                </c:pt>
                <c:pt idx="24">
                  <c:v>Randall Einhorn</c:v>
                </c:pt>
                <c:pt idx="25">
                  <c:v>Marc Webb</c:v>
                </c:pt>
                <c:pt idx="26">
                  <c:v>Paul Lieberstein</c:v>
                </c:pt>
                <c:pt idx="27">
                  <c:v>See full summary</c:v>
                </c:pt>
                <c:pt idx="28">
                  <c:v>Tucker Gates</c:v>
                </c:pt>
                <c:pt idx="29">
                  <c:v>Charles McDougall</c:v>
                </c:pt>
                <c:pt idx="30">
                  <c:v>John Scott</c:v>
                </c:pt>
                <c:pt idx="31">
                  <c:v>Mindy Kaling</c:v>
                </c:pt>
                <c:pt idx="32">
                  <c:v>Steve Carell</c:v>
                </c:pt>
                <c:pt idx="33">
                  <c:v>B.J. Novak</c:v>
                </c:pt>
                <c:pt idx="34">
                  <c:v>Rainn Wilson</c:v>
                </c:pt>
                <c:pt idx="35">
                  <c:v>Jennifer Celotta</c:v>
                </c:pt>
                <c:pt idx="36">
                  <c:v>David Rogers</c:v>
                </c:pt>
                <c:pt idx="37">
                  <c:v>John Krasinski</c:v>
                </c:pt>
                <c:pt idx="38">
                  <c:v>Brent Forrester</c:v>
                </c:pt>
                <c:pt idx="39">
                  <c:v>Charlie Grandy</c:v>
                </c:pt>
                <c:pt idx="40">
                  <c:v>Troy Miller</c:v>
                </c:pt>
                <c:pt idx="41">
                  <c:v>Eric Appel</c:v>
                </c:pt>
                <c:pt idx="42">
                  <c:v>Matt Sohn</c:v>
                </c:pt>
                <c:pt idx="43">
                  <c:v>Ed Helms</c:v>
                </c:pt>
                <c:pt idx="44">
                  <c:v>Brian Baumgartner</c:v>
                </c:pt>
                <c:pt idx="45">
                  <c:v>Amy Heckerling</c:v>
                </c:pt>
                <c:pt idx="46">
                  <c:v>Rodman Flender</c:v>
                </c:pt>
                <c:pt idx="47">
                  <c:v>Daniel Chun</c:v>
                </c:pt>
                <c:pt idx="48">
                  <c:v>Bryan Cranston</c:v>
                </c:pt>
                <c:pt idx="49">
                  <c:v>Kelly Cantley-Kashima</c:v>
                </c:pt>
                <c:pt idx="50">
                  <c:v>Claire Scanlon</c:v>
                </c:pt>
                <c:pt idx="51">
                  <c:v>Jon Favreau</c:v>
                </c:pt>
                <c:pt idx="52">
                  <c:v>Lee Kirk</c:v>
                </c:pt>
                <c:pt idx="53">
                  <c:v>Jesse Peretz</c:v>
                </c:pt>
              </c:strCache>
            </c:strRef>
          </c:cat>
          <c:val>
            <c:numRef>
              <c:f>Calc!$B$4:$B$57</c:f>
              <c:numCache>
                <c:formatCode>0.00</c:formatCode>
                <c:ptCount val="54"/>
                <c:pt idx="0">
                  <c:v>8.8000000000000007</c:v>
                </c:pt>
                <c:pt idx="1">
                  <c:v>8.6</c:v>
                </c:pt>
                <c:pt idx="2">
                  <c:v>8</c:v>
                </c:pt>
                <c:pt idx="3">
                  <c:v>7.9</c:v>
                </c:pt>
                <c:pt idx="4">
                  <c:v>8.3090909090909104</c:v>
                </c:pt>
                <c:pt idx="5">
                  <c:v>8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7.8</c:v>
                </c:pt>
                <c:pt idx="9">
                  <c:v>8.6</c:v>
                </c:pt>
                <c:pt idx="10">
                  <c:v>8.3000000000000007</c:v>
                </c:pt>
                <c:pt idx="11">
                  <c:v>8.25</c:v>
                </c:pt>
                <c:pt idx="12">
                  <c:v>8.7533333333333339</c:v>
                </c:pt>
                <c:pt idx="13">
                  <c:v>8.5</c:v>
                </c:pt>
                <c:pt idx="14">
                  <c:v>8.5</c:v>
                </c:pt>
                <c:pt idx="15">
                  <c:v>8.4499999999999993</c:v>
                </c:pt>
                <c:pt idx="16">
                  <c:v>8.1999999999999993</c:v>
                </c:pt>
                <c:pt idx="17">
                  <c:v>8.8249999999999993</c:v>
                </c:pt>
                <c:pt idx="18">
                  <c:v>8.4461538461538463</c:v>
                </c:pt>
                <c:pt idx="19">
                  <c:v>8.6999999999999993</c:v>
                </c:pt>
                <c:pt idx="20">
                  <c:v>8.6076923076923073</c:v>
                </c:pt>
                <c:pt idx="21">
                  <c:v>8.6</c:v>
                </c:pt>
                <c:pt idx="22">
                  <c:v>8.2624999999999993</c:v>
                </c:pt>
                <c:pt idx="23">
                  <c:v>7.4</c:v>
                </c:pt>
                <c:pt idx="24">
                  <c:v>8.1133333333333333</c:v>
                </c:pt>
                <c:pt idx="25">
                  <c:v>8.1</c:v>
                </c:pt>
                <c:pt idx="26">
                  <c:v>8.1428571428571423</c:v>
                </c:pt>
                <c:pt idx="27">
                  <c:v>8.1857142857142851</c:v>
                </c:pt>
                <c:pt idx="28">
                  <c:v>8.65</c:v>
                </c:pt>
                <c:pt idx="29">
                  <c:v>8.375</c:v>
                </c:pt>
                <c:pt idx="30">
                  <c:v>8.1999999999999993</c:v>
                </c:pt>
                <c:pt idx="31">
                  <c:v>8.5</c:v>
                </c:pt>
                <c:pt idx="32">
                  <c:v>8.7666666666666675</c:v>
                </c:pt>
                <c:pt idx="33">
                  <c:v>7.92</c:v>
                </c:pt>
                <c:pt idx="34">
                  <c:v>7.8999999999999995</c:v>
                </c:pt>
                <c:pt idx="35">
                  <c:v>8.0333333333333332</c:v>
                </c:pt>
                <c:pt idx="36">
                  <c:v>7.9111111111111114</c:v>
                </c:pt>
                <c:pt idx="37">
                  <c:v>7.5666666666666664</c:v>
                </c:pt>
                <c:pt idx="38">
                  <c:v>7.9</c:v>
                </c:pt>
                <c:pt idx="39">
                  <c:v>7.7</c:v>
                </c:pt>
                <c:pt idx="40">
                  <c:v>7.8999999999999995</c:v>
                </c:pt>
                <c:pt idx="41">
                  <c:v>7.4</c:v>
                </c:pt>
                <c:pt idx="42">
                  <c:v>7.8</c:v>
                </c:pt>
                <c:pt idx="43">
                  <c:v>7.5</c:v>
                </c:pt>
                <c:pt idx="44">
                  <c:v>8.1</c:v>
                </c:pt>
                <c:pt idx="45">
                  <c:v>7.7</c:v>
                </c:pt>
                <c:pt idx="46">
                  <c:v>7.6</c:v>
                </c:pt>
                <c:pt idx="47">
                  <c:v>7.6</c:v>
                </c:pt>
                <c:pt idx="48">
                  <c:v>7.8</c:v>
                </c:pt>
                <c:pt idx="49">
                  <c:v>7.9</c:v>
                </c:pt>
                <c:pt idx="50">
                  <c:v>7</c:v>
                </c:pt>
                <c:pt idx="51">
                  <c:v>8.1</c:v>
                </c:pt>
                <c:pt idx="52">
                  <c:v>7.5</c:v>
                </c:pt>
                <c:pt idx="5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3DC-A1A2-24AD788A6CE8}"/>
            </c:ext>
          </c:extLst>
        </c:ser>
        <c:ser>
          <c:idx val="1"/>
          <c:order val="1"/>
          <c:tx>
            <c:strRef>
              <c:f>Calc!$C$3</c:f>
              <c:strCache>
                <c:ptCount val="1"/>
                <c:pt idx="0">
                  <c:v>Count of GuestStars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Calc!$A$4:$A$57</c:f>
              <c:strCache>
                <c:ptCount val="54"/>
                <c:pt idx="0">
                  <c:v>Jason Reitman</c:v>
                </c:pt>
                <c:pt idx="1">
                  <c:v>Julian Farino</c:v>
                </c:pt>
                <c:pt idx="2">
                  <c:v>Roger Nygard</c:v>
                </c:pt>
                <c:pt idx="3">
                  <c:v>Miguel Arteta</c:v>
                </c:pt>
                <c:pt idx="4">
                  <c:v>Jeffrey Blitz</c:v>
                </c:pt>
                <c:pt idx="5">
                  <c:v>Asaad Kelada</c:v>
                </c:pt>
                <c:pt idx="6">
                  <c:v>Dennie Gordon</c:v>
                </c:pt>
                <c:pt idx="7">
                  <c:v>Joss Whedon</c:v>
                </c:pt>
                <c:pt idx="8">
                  <c:v>Victor Nelli Jr.</c:v>
                </c:pt>
                <c:pt idx="9">
                  <c:v>Lee Eisenberg</c:v>
                </c:pt>
                <c:pt idx="10">
                  <c:v>Craig Zisk</c:v>
                </c:pt>
                <c:pt idx="11">
                  <c:v>Seth Gordon</c:v>
                </c:pt>
                <c:pt idx="12">
                  <c:v>Paul Feig</c:v>
                </c:pt>
                <c:pt idx="13">
                  <c:v>Stephen Merchant</c:v>
                </c:pt>
                <c:pt idx="14">
                  <c:v>J.J. Abrams</c:v>
                </c:pt>
                <c:pt idx="15">
                  <c:v>Dean Holland</c:v>
                </c:pt>
                <c:pt idx="16">
                  <c:v>Reginald Hudlin</c:v>
                </c:pt>
                <c:pt idx="17">
                  <c:v>Harold Ramis</c:v>
                </c:pt>
                <c:pt idx="18">
                  <c:v>Greg Daniels</c:v>
                </c:pt>
                <c:pt idx="19">
                  <c:v>Gene Stupnitsky</c:v>
                </c:pt>
                <c:pt idx="20">
                  <c:v>Ken Kwapis</c:v>
                </c:pt>
                <c:pt idx="21">
                  <c:v>Bryan Gordon</c:v>
                </c:pt>
                <c:pt idx="22">
                  <c:v>Ken Whittingham</c:v>
                </c:pt>
                <c:pt idx="23">
                  <c:v>Alex Hardcastle</c:v>
                </c:pt>
                <c:pt idx="24">
                  <c:v>Randall Einhorn</c:v>
                </c:pt>
                <c:pt idx="25">
                  <c:v>Marc Webb</c:v>
                </c:pt>
                <c:pt idx="26">
                  <c:v>Paul Lieberstein</c:v>
                </c:pt>
                <c:pt idx="27">
                  <c:v>See full summary</c:v>
                </c:pt>
                <c:pt idx="28">
                  <c:v>Tucker Gates</c:v>
                </c:pt>
                <c:pt idx="29">
                  <c:v>Charles McDougall</c:v>
                </c:pt>
                <c:pt idx="30">
                  <c:v>John Scott</c:v>
                </c:pt>
                <c:pt idx="31">
                  <c:v>Mindy Kaling</c:v>
                </c:pt>
                <c:pt idx="32">
                  <c:v>Steve Carell</c:v>
                </c:pt>
                <c:pt idx="33">
                  <c:v>B.J. Novak</c:v>
                </c:pt>
                <c:pt idx="34">
                  <c:v>Rainn Wilson</c:v>
                </c:pt>
                <c:pt idx="35">
                  <c:v>Jennifer Celotta</c:v>
                </c:pt>
                <c:pt idx="36">
                  <c:v>David Rogers</c:v>
                </c:pt>
                <c:pt idx="37">
                  <c:v>John Krasinski</c:v>
                </c:pt>
                <c:pt idx="38">
                  <c:v>Brent Forrester</c:v>
                </c:pt>
                <c:pt idx="39">
                  <c:v>Charlie Grandy</c:v>
                </c:pt>
                <c:pt idx="40">
                  <c:v>Troy Miller</c:v>
                </c:pt>
                <c:pt idx="41">
                  <c:v>Eric Appel</c:v>
                </c:pt>
                <c:pt idx="42">
                  <c:v>Matt Sohn</c:v>
                </c:pt>
                <c:pt idx="43">
                  <c:v>Ed Helms</c:v>
                </c:pt>
                <c:pt idx="44">
                  <c:v>Brian Baumgartner</c:v>
                </c:pt>
                <c:pt idx="45">
                  <c:v>Amy Heckerling</c:v>
                </c:pt>
                <c:pt idx="46">
                  <c:v>Rodman Flender</c:v>
                </c:pt>
                <c:pt idx="47">
                  <c:v>Daniel Chun</c:v>
                </c:pt>
                <c:pt idx="48">
                  <c:v>Bryan Cranston</c:v>
                </c:pt>
                <c:pt idx="49">
                  <c:v>Kelly Cantley-Kashima</c:v>
                </c:pt>
                <c:pt idx="50">
                  <c:v>Claire Scanlon</c:v>
                </c:pt>
                <c:pt idx="51">
                  <c:v>Jon Favreau</c:v>
                </c:pt>
                <c:pt idx="52">
                  <c:v>Lee Kirk</c:v>
                </c:pt>
                <c:pt idx="53">
                  <c:v>Jesse Peretz</c:v>
                </c:pt>
              </c:strCache>
            </c:strRef>
          </c:cat>
          <c:val>
            <c:numRef>
              <c:f>Calc!$C$4:$C$57</c:f>
              <c:numCache>
                <c:formatCode>0.00</c:formatCode>
                <c:ptCount val="54"/>
                <c:pt idx="4">
                  <c:v>4</c:v>
                </c:pt>
                <c:pt idx="12">
                  <c:v>3</c:v>
                </c:pt>
                <c:pt idx="17">
                  <c:v>1</c:v>
                </c:pt>
                <c:pt idx="18">
                  <c:v>2</c:v>
                </c:pt>
                <c:pt idx="20">
                  <c:v>3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2</c:v>
                </c:pt>
                <c:pt idx="33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9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3DC-A1A2-24AD788A6CE8}"/>
            </c:ext>
          </c:extLst>
        </c:ser>
        <c:ser>
          <c:idx val="2"/>
          <c:order val="2"/>
          <c:tx>
            <c:strRef>
              <c:f>Calc!$D$3</c:f>
              <c:strCache>
                <c:ptCount val="1"/>
                <c:pt idx="0">
                  <c:v>Average of Votes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Calc!$A$4:$A$57</c:f>
              <c:strCache>
                <c:ptCount val="54"/>
                <c:pt idx="0">
                  <c:v>Jason Reitman</c:v>
                </c:pt>
                <c:pt idx="1">
                  <c:v>Julian Farino</c:v>
                </c:pt>
                <c:pt idx="2">
                  <c:v>Roger Nygard</c:v>
                </c:pt>
                <c:pt idx="3">
                  <c:v>Miguel Arteta</c:v>
                </c:pt>
                <c:pt idx="4">
                  <c:v>Jeffrey Blitz</c:v>
                </c:pt>
                <c:pt idx="5">
                  <c:v>Asaad Kelada</c:v>
                </c:pt>
                <c:pt idx="6">
                  <c:v>Dennie Gordon</c:v>
                </c:pt>
                <c:pt idx="7">
                  <c:v>Joss Whedon</c:v>
                </c:pt>
                <c:pt idx="8">
                  <c:v>Victor Nelli Jr.</c:v>
                </c:pt>
                <c:pt idx="9">
                  <c:v>Lee Eisenberg</c:v>
                </c:pt>
                <c:pt idx="10">
                  <c:v>Craig Zisk</c:v>
                </c:pt>
                <c:pt idx="11">
                  <c:v>Seth Gordon</c:v>
                </c:pt>
                <c:pt idx="12">
                  <c:v>Paul Feig</c:v>
                </c:pt>
                <c:pt idx="13">
                  <c:v>Stephen Merchant</c:v>
                </c:pt>
                <c:pt idx="14">
                  <c:v>J.J. Abrams</c:v>
                </c:pt>
                <c:pt idx="15">
                  <c:v>Dean Holland</c:v>
                </c:pt>
                <c:pt idx="16">
                  <c:v>Reginald Hudlin</c:v>
                </c:pt>
                <c:pt idx="17">
                  <c:v>Harold Ramis</c:v>
                </c:pt>
                <c:pt idx="18">
                  <c:v>Greg Daniels</c:v>
                </c:pt>
                <c:pt idx="19">
                  <c:v>Gene Stupnitsky</c:v>
                </c:pt>
                <c:pt idx="20">
                  <c:v>Ken Kwapis</c:v>
                </c:pt>
                <c:pt idx="21">
                  <c:v>Bryan Gordon</c:v>
                </c:pt>
                <c:pt idx="22">
                  <c:v>Ken Whittingham</c:v>
                </c:pt>
                <c:pt idx="23">
                  <c:v>Alex Hardcastle</c:v>
                </c:pt>
                <c:pt idx="24">
                  <c:v>Randall Einhorn</c:v>
                </c:pt>
                <c:pt idx="25">
                  <c:v>Marc Webb</c:v>
                </c:pt>
                <c:pt idx="26">
                  <c:v>Paul Lieberstein</c:v>
                </c:pt>
                <c:pt idx="27">
                  <c:v>See full summary</c:v>
                </c:pt>
                <c:pt idx="28">
                  <c:v>Tucker Gates</c:v>
                </c:pt>
                <c:pt idx="29">
                  <c:v>Charles McDougall</c:v>
                </c:pt>
                <c:pt idx="30">
                  <c:v>John Scott</c:v>
                </c:pt>
                <c:pt idx="31">
                  <c:v>Mindy Kaling</c:v>
                </c:pt>
                <c:pt idx="32">
                  <c:v>Steve Carell</c:v>
                </c:pt>
                <c:pt idx="33">
                  <c:v>B.J. Novak</c:v>
                </c:pt>
                <c:pt idx="34">
                  <c:v>Rainn Wilson</c:v>
                </c:pt>
                <c:pt idx="35">
                  <c:v>Jennifer Celotta</c:v>
                </c:pt>
                <c:pt idx="36">
                  <c:v>David Rogers</c:v>
                </c:pt>
                <c:pt idx="37">
                  <c:v>John Krasinski</c:v>
                </c:pt>
                <c:pt idx="38">
                  <c:v>Brent Forrester</c:v>
                </c:pt>
                <c:pt idx="39">
                  <c:v>Charlie Grandy</c:v>
                </c:pt>
                <c:pt idx="40">
                  <c:v>Troy Miller</c:v>
                </c:pt>
                <c:pt idx="41">
                  <c:v>Eric Appel</c:v>
                </c:pt>
                <c:pt idx="42">
                  <c:v>Matt Sohn</c:v>
                </c:pt>
                <c:pt idx="43">
                  <c:v>Ed Helms</c:v>
                </c:pt>
                <c:pt idx="44">
                  <c:v>Brian Baumgartner</c:v>
                </c:pt>
                <c:pt idx="45">
                  <c:v>Amy Heckerling</c:v>
                </c:pt>
                <c:pt idx="46">
                  <c:v>Rodman Flender</c:v>
                </c:pt>
                <c:pt idx="47">
                  <c:v>Daniel Chun</c:v>
                </c:pt>
                <c:pt idx="48">
                  <c:v>Bryan Cranston</c:v>
                </c:pt>
                <c:pt idx="49">
                  <c:v>Kelly Cantley-Kashima</c:v>
                </c:pt>
                <c:pt idx="50">
                  <c:v>Claire Scanlon</c:v>
                </c:pt>
                <c:pt idx="51">
                  <c:v>Jon Favreau</c:v>
                </c:pt>
                <c:pt idx="52">
                  <c:v>Lee Kirk</c:v>
                </c:pt>
                <c:pt idx="53">
                  <c:v>Jesse Peretz</c:v>
                </c:pt>
              </c:strCache>
            </c:strRef>
          </c:cat>
          <c:val>
            <c:numRef>
              <c:f>Calc!$D$4:$D$57</c:f>
              <c:numCache>
                <c:formatCode>0.00</c:formatCode>
                <c:ptCount val="54"/>
                <c:pt idx="0">
                  <c:v>3125</c:v>
                </c:pt>
                <c:pt idx="1">
                  <c:v>2962</c:v>
                </c:pt>
                <c:pt idx="2">
                  <c:v>3049</c:v>
                </c:pt>
                <c:pt idx="3">
                  <c:v>3082</c:v>
                </c:pt>
                <c:pt idx="4">
                  <c:v>3224.909090909091</c:v>
                </c:pt>
                <c:pt idx="5">
                  <c:v>2615</c:v>
                </c:pt>
                <c:pt idx="6">
                  <c:v>3142</c:v>
                </c:pt>
                <c:pt idx="7">
                  <c:v>3169</c:v>
                </c:pt>
                <c:pt idx="8">
                  <c:v>3118</c:v>
                </c:pt>
                <c:pt idx="9">
                  <c:v>2590</c:v>
                </c:pt>
                <c:pt idx="10">
                  <c:v>2934</c:v>
                </c:pt>
                <c:pt idx="11">
                  <c:v>2330.5</c:v>
                </c:pt>
                <c:pt idx="12">
                  <c:v>3686.6</c:v>
                </c:pt>
                <c:pt idx="13">
                  <c:v>2717</c:v>
                </c:pt>
                <c:pt idx="14">
                  <c:v>2969</c:v>
                </c:pt>
                <c:pt idx="15">
                  <c:v>2480</c:v>
                </c:pt>
                <c:pt idx="16">
                  <c:v>2348</c:v>
                </c:pt>
                <c:pt idx="17">
                  <c:v>3129.5</c:v>
                </c:pt>
                <c:pt idx="18">
                  <c:v>3176.5384615384614</c:v>
                </c:pt>
                <c:pt idx="19">
                  <c:v>2718</c:v>
                </c:pt>
                <c:pt idx="20">
                  <c:v>4238.6923076923076</c:v>
                </c:pt>
                <c:pt idx="21">
                  <c:v>4114.5</c:v>
                </c:pt>
                <c:pt idx="22">
                  <c:v>2993.25</c:v>
                </c:pt>
                <c:pt idx="23">
                  <c:v>2238</c:v>
                </c:pt>
                <c:pt idx="24">
                  <c:v>2515.6</c:v>
                </c:pt>
                <c:pt idx="25">
                  <c:v>2223</c:v>
                </c:pt>
                <c:pt idx="26">
                  <c:v>2461.1428571428573</c:v>
                </c:pt>
                <c:pt idx="27">
                  <c:v>2618.2857142857142</c:v>
                </c:pt>
                <c:pt idx="28">
                  <c:v>3420.75</c:v>
                </c:pt>
                <c:pt idx="29">
                  <c:v>2665.5</c:v>
                </c:pt>
                <c:pt idx="30">
                  <c:v>2413</c:v>
                </c:pt>
                <c:pt idx="31">
                  <c:v>2618</c:v>
                </c:pt>
                <c:pt idx="32">
                  <c:v>3102.3333333333335</c:v>
                </c:pt>
                <c:pt idx="33">
                  <c:v>2223.1999999999998</c:v>
                </c:pt>
                <c:pt idx="34">
                  <c:v>2426.6666666666665</c:v>
                </c:pt>
                <c:pt idx="35">
                  <c:v>2264.3333333333335</c:v>
                </c:pt>
                <c:pt idx="36">
                  <c:v>2347</c:v>
                </c:pt>
                <c:pt idx="37">
                  <c:v>2101.3333333333335</c:v>
                </c:pt>
                <c:pt idx="38">
                  <c:v>2126.75</c:v>
                </c:pt>
                <c:pt idx="39">
                  <c:v>2050</c:v>
                </c:pt>
                <c:pt idx="40">
                  <c:v>2083.3333333333335</c:v>
                </c:pt>
                <c:pt idx="41">
                  <c:v>1937</c:v>
                </c:pt>
                <c:pt idx="42">
                  <c:v>2066</c:v>
                </c:pt>
                <c:pt idx="43">
                  <c:v>1996</c:v>
                </c:pt>
                <c:pt idx="44">
                  <c:v>2068</c:v>
                </c:pt>
                <c:pt idx="45">
                  <c:v>3854</c:v>
                </c:pt>
                <c:pt idx="46">
                  <c:v>1952</c:v>
                </c:pt>
                <c:pt idx="47">
                  <c:v>1832</c:v>
                </c:pt>
                <c:pt idx="48">
                  <c:v>2059</c:v>
                </c:pt>
                <c:pt idx="49">
                  <c:v>1984</c:v>
                </c:pt>
                <c:pt idx="50">
                  <c:v>2064</c:v>
                </c:pt>
                <c:pt idx="51">
                  <c:v>2089</c:v>
                </c:pt>
                <c:pt idx="52">
                  <c:v>1866</c:v>
                </c:pt>
                <c:pt idx="53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4-43DC-A1A2-24AD788A6CE8}"/>
            </c:ext>
          </c:extLst>
        </c:ser>
        <c:ser>
          <c:idx val="3"/>
          <c:order val="3"/>
          <c:tx>
            <c:strRef>
              <c:f>Calc!$E$3</c:f>
              <c:strCache>
                <c:ptCount val="1"/>
                <c:pt idx="0">
                  <c:v>Count of EpisodeTitle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Calc!$A$4:$A$57</c:f>
              <c:strCache>
                <c:ptCount val="54"/>
                <c:pt idx="0">
                  <c:v>Jason Reitman</c:v>
                </c:pt>
                <c:pt idx="1">
                  <c:v>Julian Farino</c:v>
                </c:pt>
                <c:pt idx="2">
                  <c:v>Roger Nygard</c:v>
                </c:pt>
                <c:pt idx="3">
                  <c:v>Miguel Arteta</c:v>
                </c:pt>
                <c:pt idx="4">
                  <c:v>Jeffrey Blitz</c:v>
                </c:pt>
                <c:pt idx="5">
                  <c:v>Asaad Kelada</c:v>
                </c:pt>
                <c:pt idx="6">
                  <c:v>Dennie Gordon</c:v>
                </c:pt>
                <c:pt idx="7">
                  <c:v>Joss Whedon</c:v>
                </c:pt>
                <c:pt idx="8">
                  <c:v>Victor Nelli Jr.</c:v>
                </c:pt>
                <c:pt idx="9">
                  <c:v>Lee Eisenberg</c:v>
                </c:pt>
                <c:pt idx="10">
                  <c:v>Craig Zisk</c:v>
                </c:pt>
                <c:pt idx="11">
                  <c:v>Seth Gordon</c:v>
                </c:pt>
                <c:pt idx="12">
                  <c:v>Paul Feig</c:v>
                </c:pt>
                <c:pt idx="13">
                  <c:v>Stephen Merchant</c:v>
                </c:pt>
                <c:pt idx="14">
                  <c:v>J.J. Abrams</c:v>
                </c:pt>
                <c:pt idx="15">
                  <c:v>Dean Holland</c:v>
                </c:pt>
                <c:pt idx="16">
                  <c:v>Reginald Hudlin</c:v>
                </c:pt>
                <c:pt idx="17">
                  <c:v>Harold Ramis</c:v>
                </c:pt>
                <c:pt idx="18">
                  <c:v>Greg Daniels</c:v>
                </c:pt>
                <c:pt idx="19">
                  <c:v>Gene Stupnitsky</c:v>
                </c:pt>
                <c:pt idx="20">
                  <c:v>Ken Kwapis</c:v>
                </c:pt>
                <c:pt idx="21">
                  <c:v>Bryan Gordon</c:v>
                </c:pt>
                <c:pt idx="22">
                  <c:v>Ken Whittingham</c:v>
                </c:pt>
                <c:pt idx="23">
                  <c:v>Alex Hardcastle</c:v>
                </c:pt>
                <c:pt idx="24">
                  <c:v>Randall Einhorn</c:v>
                </c:pt>
                <c:pt idx="25">
                  <c:v>Marc Webb</c:v>
                </c:pt>
                <c:pt idx="26">
                  <c:v>Paul Lieberstein</c:v>
                </c:pt>
                <c:pt idx="27">
                  <c:v>See full summary</c:v>
                </c:pt>
                <c:pt idx="28">
                  <c:v>Tucker Gates</c:v>
                </c:pt>
                <c:pt idx="29">
                  <c:v>Charles McDougall</c:v>
                </c:pt>
                <c:pt idx="30">
                  <c:v>John Scott</c:v>
                </c:pt>
                <c:pt idx="31">
                  <c:v>Mindy Kaling</c:v>
                </c:pt>
                <c:pt idx="32">
                  <c:v>Steve Carell</c:v>
                </c:pt>
                <c:pt idx="33">
                  <c:v>B.J. Novak</c:v>
                </c:pt>
                <c:pt idx="34">
                  <c:v>Rainn Wilson</c:v>
                </c:pt>
                <c:pt idx="35">
                  <c:v>Jennifer Celotta</c:v>
                </c:pt>
                <c:pt idx="36">
                  <c:v>David Rogers</c:v>
                </c:pt>
                <c:pt idx="37">
                  <c:v>John Krasinski</c:v>
                </c:pt>
                <c:pt idx="38">
                  <c:v>Brent Forrester</c:v>
                </c:pt>
                <c:pt idx="39">
                  <c:v>Charlie Grandy</c:v>
                </c:pt>
                <c:pt idx="40">
                  <c:v>Troy Miller</c:v>
                </c:pt>
                <c:pt idx="41">
                  <c:v>Eric Appel</c:v>
                </c:pt>
                <c:pt idx="42">
                  <c:v>Matt Sohn</c:v>
                </c:pt>
                <c:pt idx="43">
                  <c:v>Ed Helms</c:v>
                </c:pt>
                <c:pt idx="44">
                  <c:v>Brian Baumgartner</c:v>
                </c:pt>
                <c:pt idx="45">
                  <c:v>Amy Heckerling</c:v>
                </c:pt>
                <c:pt idx="46">
                  <c:v>Rodman Flender</c:v>
                </c:pt>
                <c:pt idx="47">
                  <c:v>Daniel Chun</c:v>
                </c:pt>
                <c:pt idx="48">
                  <c:v>Bryan Cranston</c:v>
                </c:pt>
                <c:pt idx="49">
                  <c:v>Kelly Cantley-Kashima</c:v>
                </c:pt>
                <c:pt idx="50">
                  <c:v>Claire Scanlon</c:v>
                </c:pt>
                <c:pt idx="51">
                  <c:v>Jon Favreau</c:v>
                </c:pt>
                <c:pt idx="52">
                  <c:v>Lee Kirk</c:v>
                </c:pt>
                <c:pt idx="53">
                  <c:v>Jesse Peretz</c:v>
                </c:pt>
              </c:strCache>
            </c:strRef>
          </c:cat>
          <c:val>
            <c:numRef>
              <c:f>Calc!$E$4:$E$57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15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13</c:v>
                </c:pt>
                <c:pt idx="19">
                  <c:v>1</c:v>
                </c:pt>
                <c:pt idx="20">
                  <c:v>13</c:v>
                </c:pt>
                <c:pt idx="21">
                  <c:v>2</c:v>
                </c:pt>
                <c:pt idx="22">
                  <c:v>8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9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8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4-43DC-A1A2-24AD788A6CE8}"/>
            </c:ext>
          </c:extLst>
        </c:ser>
        <c:ser>
          <c:idx val="4"/>
          <c:order val="4"/>
          <c:tx>
            <c:strRef>
              <c:f>Calc!$F$3</c:f>
              <c:strCache>
                <c:ptCount val="1"/>
                <c:pt idx="0">
                  <c:v>Average of Viewership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Calc!$A$4:$A$57</c:f>
              <c:strCache>
                <c:ptCount val="54"/>
                <c:pt idx="0">
                  <c:v>Jason Reitman</c:v>
                </c:pt>
                <c:pt idx="1">
                  <c:v>Julian Farino</c:v>
                </c:pt>
                <c:pt idx="2">
                  <c:v>Roger Nygard</c:v>
                </c:pt>
                <c:pt idx="3">
                  <c:v>Miguel Arteta</c:v>
                </c:pt>
                <c:pt idx="4">
                  <c:v>Jeffrey Blitz</c:v>
                </c:pt>
                <c:pt idx="5">
                  <c:v>Asaad Kelada</c:v>
                </c:pt>
                <c:pt idx="6">
                  <c:v>Dennie Gordon</c:v>
                </c:pt>
                <c:pt idx="7">
                  <c:v>Joss Whedon</c:v>
                </c:pt>
                <c:pt idx="8">
                  <c:v>Victor Nelli Jr.</c:v>
                </c:pt>
                <c:pt idx="9">
                  <c:v>Lee Eisenberg</c:v>
                </c:pt>
                <c:pt idx="10">
                  <c:v>Craig Zisk</c:v>
                </c:pt>
                <c:pt idx="11">
                  <c:v>Seth Gordon</c:v>
                </c:pt>
                <c:pt idx="12">
                  <c:v>Paul Feig</c:v>
                </c:pt>
                <c:pt idx="13">
                  <c:v>Stephen Merchant</c:v>
                </c:pt>
                <c:pt idx="14">
                  <c:v>J.J. Abrams</c:v>
                </c:pt>
                <c:pt idx="15">
                  <c:v>Dean Holland</c:v>
                </c:pt>
                <c:pt idx="16">
                  <c:v>Reginald Hudlin</c:v>
                </c:pt>
                <c:pt idx="17">
                  <c:v>Harold Ramis</c:v>
                </c:pt>
                <c:pt idx="18">
                  <c:v>Greg Daniels</c:v>
                </c:pt>
                <c:pt idx="19">
                  <c:v>Gene Stupnitsky</c:v>
                </c:pt>
                <c:pt idx="20">
                  <c:v>Ken Kwapis</c:v>
                </c:pt>
                <c:pt idx="21">
                  <c:v>Bryan Gordon</c:v>
                </c:pt>
                <c:pt idx="22">
                  <c:v>Ken Whittingham</c:v>
                </c:pt>
                <c:pt idx="23">
                  <c:v>Alex Hardcastle</c:v>
                </c:pt>
                <c:pt idx="24">
                  <c:v>Randall Einhorn</c:v>
                </c:pt>
                <c:pt idx="25">
                  <c:v>Marc Webb</c:v>
                </c:pt>
                <c:pt idx="26">
                  <c:v>Paul Lieberstein</c:v>
                </c:pt>
                <c:pt idx="27">
                  <c:v>See full summary</c:v>
                </c:pt>
                <c:pt idx="28">
                  <c:v>Tucker Gates</c:v>
                </c:pt>
                <c:pt idx="29">
                  <c:v>Charles McDougall</c:v>
                </c:pt>
                <c:pt idx="30">
                  <c:v>John Scott</c:v>
                </c:pt>
                <c:pt idx="31">
                  <c:v>Mindy Kaling</c:v>
                </c:pt>
                <c:pt idx="32">
                  <c:v>Steve Carell</c:v>
                </c:pt>
                <c:pt idx="33">
                  <c:v>B.J. Novak</c:v>
                </c:pt>
                <c:pt idx="34">
                  <c:v>Rainn Wilson</c:v>
                </c:pt>
                <c:pt idx="35">
                  <c:v>Jennifer Celotta</c:v>
                </c:pt>
                <c:pt idx="36">
                  <c:v>David Rogers</c:v>
                </c:pt>
                <c:pt idx="37">
                  <c:v>John Krasinski</c:v>
                </c:pt>
                <c:pt idx="38">
                  <c:v>Brent Forrester</c:v>
                </c:pt>
                <c:pt idx="39">
                  <c:v>Charlie Grandy</c:v>
                </c:pt>
                <c:pt idx="40">
                  <c:v>Troy Miller</c:v>
                </c:pt>
                <c:pt idx="41">
                  <c:v>Eric Appel</c:v>
                </c:pt>
                <c:pt idx="42">
                  <c:v>Matt Sohn</c:v>
                </c:pt>
                <c:pt idx="43">
                  <c:v>Ed Helms</c:v>
                </c:pt>
                <c:pt idx="44">
                  <c:v>Brian Baumgartner</c:v>
                </c:pt>
                <c:pt idx="45">
                  <c:v>Amy Heckerling</c:v>
                </c:pt>
                <c:pt idx="46">
                  <c:v>Rodman Flender</c:v>
                </c:pt>
                <c:pt idx="47">
                  <c:v>Daniel Chun</c:v>
                </c:pt>
                <c:pt idx="48">
                  <c:v>Bryan Cranston</c:v>
                </c:pt>
                <c:pt idx="49">
                  <c:v>Kelly Cantley-Kashima</c:v>
                </c:pt>
                <c:pt idx="50">
                  <c:v>Claire Scanlon</c:v>
                </c:pt>
                <c:pt idx="51">
                  <c:v>Jon Favreau</c:v>
                </c:pt>
                <c:pt idx="52">
                  <c:v>Lee Kirk</c:v>
                </c:pt>
                <c:pt idx="53">
                  <c:v>Jesse Peretz</c:v>
                </c:pt>
              </c:strCache>
            </c:strRef>
          </c:cat>
          <c:val>
            <c:numRef>
              <c:f>Calc!$F$4:$F$57</c:f>
              <c:numCache>
                <c:formatCode>0.00</c:formatCode>
                <c:ptCount val="54"/>
                <c:pt idx="0">
                  <c:v>8.98</c:v>
                </c:pt>
                <c:pt idx="1">
                  <c:v>8.83</c:v>
                </c:pt>
                <c:pt idx="2">
                  <c:v>8.83</c:v>
                </c:pt>
                <c:pt idx="3">
                  <c:v>8.81</c:v>
                </c:pt>
                <c:pt idx="4">
                  <c:v>8.8063636363636366</c:v>
                </c:pt>
                <c:pt idx="5">
                  <c:v>8.74</c:v>
                </c:pt>
                <c:pt idx="6">
                  <c:v>8.6999999999999993</c:v>
                </c:pt>
                <c:pt idx="7">
                  <c:v>8.6150000000000002</c:v>
                </c:pt>
                <c:pt idx="8">
                  <c:v>8.6</c:v>
                </c:pt>
                <c:pt idx="9">
                  <c:v>8.52</c:v>
                </c:pt>
                <c:pt idx="10">
                  <c:v>8.49</c:v>
                </c:pt>
                <c:pt idx="11">
                  <c:v>8.4700000000000006</c:v>
                </c:pt>
                <c:pt idx="12">
                  <c:v>8.4473333333333329</c:v>
                </c:pt>
                <c:pt idx="13">
                  <c:v>8.35</c:v>
                </c:pt>
                <c:pt idx="14">
                  <c:v>8.3000000000000007</c:v>
                </c:pt>
                <c:pt idx="15">
                  <c:v>8.2850000000000001</c:v>
                </c:pt>
                <c:pt idx="16">
                  <c:v>8.1999999999999993</c:v>
                </c:pt>
                <c:pt idx="17">
                  <c:v>8.0875000000000004</c:v>
                </c:pt>
                <c:pt idx="18">
                  <c:v>8.0130769230769232</c:v>
                </c:pt>
                <c:pt idx="19">
                  <c:v>7.94</c:v>
                </c:pt>
                <c:pt idx="20">
                  <c:v>7.9084615384615384</c:v>
                </c:pt>
                <c:pt idx="21">
                  <c:v>7.85</c:v>
                </c:pt>
                <c:pt idx="22">
                  <c:v>7.7249999999999996</c:v>
                </c:pt>
                <c:pt idx="23">
                  <c:v>7.65</c:v>
                </c:pt>
                <c:pt idx="24">
                  <c:v>7.62</c:v>
                </c:pt>
                <c:pt idx="25">
                  <c:v>7.4</c:v>
                </c:pt>
                <c:pt idx="26">
                  <c:v>7.217142857142858</c:v>
                </c:pt>
                <c:pt idx="27">
                  <c:v>7.18</c:v>
                </c:pt>
                <c:pt idx="28">
                  <c:v>7.17</c:v>
                </c:pt>
                <c:pt idx="29">
                  <c:v>7.14</c:v>
                </c:pt>
                <c:pt idx="30">
                  <c:v>6.95</c:v>
                </c:pt>
                <c:pt idx="31">
                  <c:v>6.93</c:v>
                </c:pt>
                <c:pt idx="32">
                  <c:v>6.8599999999999994</c:v>
                </c:pt>
                <c:pt idx="33">
                  <c:v>6.8120000000000003</c:v>
                </c:pt>
                <c:pt idx="34">
                  <c:v>6.2966666666666669</c:v>
                </c:pt>
                <c:pt idx="35">
                  <c:v>6.1533333333333333</c:v>
                </c:pt>
                <c:pt idx="36">
                  <c:v>6.03</c:v>
                </c:pt>
                <c:pt idx="37">
                  <c:v>6.0033333333333339</c:v>
                </c:pt>
                <c:pt idx="38">
                  <c:v>5.9424999999999999</c:v>
                </c:pt>
                <c:pt idx="39">
                  <c:v>5.71</c:v>
                </c:pt>
                <c:pt idx="40">
                  <c:v>5.583333333333333</c:v>
                </c:pt>
                <c:pt idx="41">
                  <c:v>5.31</c:v>
                </c:pt>
                <c:pt idx="42">
                  <c:v>5.1762499999999996</c:v>
                </c:pt>
                <c:pt idx="43">
                  <c:v>5.09</c:v>
                </c:pt>
                <c:pt idx="44">
                  <c:v>5.0199999999999996</c:v>
                </c:pt>
                <c:pt idx="45">
                  <c:v>4.8</c:v>
                </c:pt>
                <c:pt idx="46">
                  <c:v>4.54</c:v>
                </c:pt>
                <c:pt idx="47">
                  <c:v>4.4400000000000004</c:v>
                </c:pt>
                <c:pt idx="48">
                  <c:v>4.28</c:v>
                </c:pt>
                <c:pt idx="49">
                  <c:v>4.1900000000000004</c:v>
                </c:pt>
                <c:pt idx="50">
                  <c:v>4.1749999999999998</c:v>
                </c:pt>
                <c:pt idx="51">
                  <c:v>4.0599999999999996</c:v>
                </c:pt>
                <c:pt idx="52">
                  <c:v>3.97</c:v>
                </c:pt>
                <c:pt idx="53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0C24-43DC-A1A2-24AD788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929871"/>
        <c:axId val="1652930287"/>
      </c:lineChart>
      <c:catAx>
        <c:axId val="16529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30287"/>
        <c:crosses val="autoZero"/>
        <c:auto val="1"/>
        <c:lblAlgn val="ctr"/>
        <c:lblOffset val="100"/>
        <c:noMultiLvlLbl val="0"/>
      </c:catAx>
      <c:valAx>
        <c:axId val="16529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60960</xdr:rowOff>
    </xdr:from>
    <xdr:to>
      <xdr:col>15</xdr:col>
      <xdr:colOff>426720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34534-D116-AEDA-F4D6-638F54D15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</xdr:row>
      <xdr:rowOff>140970</xdr:rowOff>
    </xdr:from>
    <xdr:to>
      <xdr:col>18</xdr:col>
      <xdr:colOff>510540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F5479-D256-7EE3-C596-2CAED2257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shek" refreshedDate="44896.809750578701" backgroundQuery="1" createdVersion="8" refreshedVersion="8" minRefreshableVersion="3" recordCount="0" supportSubquery="1" supportAdvancedDrill="1" xr:uid="{00000000-000A-0000-FFFF-FFFF63000000}">
  <cacheSource type="external" connectionId="1"/>
  <cacheFields count="6">
    <cacheField name="[Range].[Director].[Director]" caption="Director" numFmtId="0" hierarchy="9" level="1">
      <sharedItems count="54">
        <s v="Alex Hardcastle"/>
        <s v="Amy Heckerling"/>
        <s v="Asaad Kelada"/>
        <s v="B.J. Novak"/>
        <s v="Brent Forrester"/>
        <s v="Brian Baumgartner"/>
        <s v="Bryan Cranston"/>
        <s v="Bryan Gordon"/>
        <s v="Charles McDougall"/>
        <s v="Charlie Grandy"/>
        <s v="Claire Scanlon"/>
        <s v="Craig Zisk"/>
        <s v="Daniel Chun"/>
        <s v="David Rogers"/>
        <s v="Dean Holland"/>
        <s v="Dennie Gordon"/>
        <s v="Ed Helms"/>
        <s v="Eric Appel"/>
        <s v="Gene Stupnitsky"/>
        <s v="Greg Daniels"/>
        <s v="Harold Ramis"/>
        <s v="J.J. Abrams"/>
        <s v="Jason Reitman"/>
        <s v="Jeffrey Blitz"/>
        <s v="Jennifer Celotta"/>
        <s v="Jesse Peretz"/>
        <s v="John Krasinski"/>
        <s v="John Scott"/>
        <s v="Jon Favreau"/>
        <s v="Joss Whedon"/>
        <s v="Julian Farino"/>
        <s v="Kelly Cantley-Kashima"/>
        <s v="Ken Kwapis"/>
        <s v="Ken Whittingham"/>
        <s v="Lee Eisenberg"/>
        <s v="Lee Kirk"/>
        <s v="Marc Webb"/>
        <s v="Matt Sohn"/>
        <s v="Miguel Arteta"/>
        <s v="Mindy Kaling"/>
        <s v="Paul Feig"/>
        <s v="Paul Lieberstein"/>
        <s v="Rainn Wilson"/>
        <s v="Randall Einhorn"/>
        <s v="Reginald Hudlin"/>
        <s v="Rodman Flender"/>
        <s v="Roger Nygard"/>
        <s v="See full summary"/>
        <s v="Seth Gordon"/>
        <s v="Stephen Merchant"/>
        <s v="Steve Carell"/>
        <s v="Troy Miller"/>
        <s v="Tucker Gates"/>
        <s v="Victor Nelli Jr."/>
      </sharedItems>
    </cacheField>
    <cacheField name="[Measures].[Average of Ratings]" caption="Average of Ratings" numFmtId="0" hierarchy="15" level="32767"/>
    <cacheField name="[Measures].[Count of EpisodeTitle]" caption="Count of EpisodeTitle" numFmtId="0" hierarchy="16" level="32767"/>
    <cacheField name="[Measures].[Average of Viewership]" caption="Average of Viewership" numFmtId="0" hierarchy="18" level="32767"/>
    <cacheField name="[Measures].[Average of Votes]" caption="Average of Votes" numFmtId="0" hierarchy="20" level="32767"/>
    <cacheField name="[Measures].[Count of GuestStars]" caption="Count of GuestStars" numFmtId="0" hierarchy="21" level="32767"/>
  </cacheFields>
  <cacheHierarchies count="22">
    <cacheHierarchy uniqueName="[Range].[Sl.no]" caption="Sl.no" attribute="1" defaultMemberUniqueName="[Range].[Sl.no].[All]" allUniqueName="[Range].[Sl.no].[All]" dimensionUniqueName="[Range]" displayFolder="" count="0" memberValueDatatype="20" unbalanced="0"/>
    <cacheHierarchy uniqueName="[Range].[Season]" caption="Season" attribute="1" defaultMemberUniqueName="[Range].[Season].[All]" allUniqueName="[Range].[Season].[All]" dimensionUniqueName="[Range]" displayFolder="" count="0" memberValueDatatype="20" unbalanced="0"/>
    <cacheHierarchy uniqueName="[Range].[EpisodeTitle]" caption="EpisodeTitle" attribute="1" defaultMemberUniqueName="[Range].[EpisodeTitle].[All]" allUniqueName="[Range].[EpisodeTitle].[All]" dimensionUniqueName="[Range]" displayFolder="" count="0" memberValueDatatype="130" unbalanced="0"/>
    <cacheHierarchy uniqueName="[Range].[Ratings]" caption="Ratings" attribute="1" defaultMemberUniqueName="[Range].[Ratings].[All]" allUniqueName="[Range].[Ratings].[All]" dimensionUniqueName="[Range]" displayFolder="" count="0" memberValueDatatype="5" unbalanced="0"/>
    <cacheHierarchy uniqueName="[Range].[Votes]" caption="Votes" attribute="1" defaultMemberUniqueName="[Range].[Votes].[All]" allUniqueName="[Range].[Votes].[All]" dimensionUniqueName="[Range]" displayFolder="" count="0" memberValueDatatype="20" unbalanced="0"/>
    <cacheHierarchy uniqueName="[Range].[Viewership]" caption="Viewership" attribute="1" defaultMemberUniqueName="[Range].[Viewership].[All]" allUniqueName="[Range].[Viewership].[All]" dimensionUniqueName="[Range]" displayFolder="" count="0" memberValueDatatype="5" unbalanced="0"/>
    <cacheHierarchy uniqueName="[Range].[Duration]" caption="Duration" attribute="1" defaultMemberUniqueName="[Range].[Duration].[All]" allUniqueName="[Range].[Duration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GuestStars]" caption="GuestStars" attribute="1" defaultMemberUniqueName="[Range].[GuestStars].[All]" allUniqueName="[Range].[GuestStars].[All]" dimensionUniqueName="[Range]" displayFolder="" count="2" memberValueDatatype="130" unbalanced="0"/>
    <cacheHierarchy uniqueName="[Range].[Director]" caption="Director" attribute="1" defaultMemberUniqueName="[Range].[Director].[All]" allUniqueName="[Range].[Directo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riter 1]" caption="Writer 1" attribute="1" defaultMemberUniqueName="[Range].[Writer 1].[All]" allUniqueName="[Range].[Writer 1].[All]" dimensionUniqueName="[Range]" displayFolder="" count="0" memberValueDatatype="130" unbalanced="0"/>
    <cacheHierarchy uniqueName="[Range].[Writer 2]" caption="Writer 2" attribute="1" defaultMemberUniqueName="[Range].[Writer 2].[All]" allUniqueName="[Range].[Writer 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atings]" caption="Sum of Rating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atings]" caption="Average of Rating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pisodeTitle]" caption="Count of EpisodeTitl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iewership]" caption="Sum of Viewership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Viewership]" caption="Average of Viewership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otes]" caption="Sum of Vot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Votes]" caption="Average of Vot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uestStars]" caption="Count of GuestStar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4896.810264467589" createdVersion="8" refreshedVersion="8" minRefreshableVersion="3" recordCount="188" xr:uid="{00000000-000A-0000-FFFF-FFFF67000000}">
  <cacheSource type="worksheet">
    <worksheetSource name="dataset"/>
  </cacheSource>
  <cacheFields count="13">
    <cacheField name="Sl.no" numFmtId="0">
      <sharedItems containsSemiMixedTypes="0" containsString="0" containsNumber="1" containsInteger="1" minValue="0" maxValue="187"/>
    </cacheField>
    <cacheField name="Season" numFmtId="0">
      <sharedItems containsSemiMixedTypes="0" containsString="0" containsNumber="1" containsInteger="1" minValue="1" maxValue="9"/>
    </cacheField>
    <cacheField name="EpisodeTitle" numFmtId="0">
      <sharedItems/>
    </cacheField>
    <cacheField name="Ratings" numFmtId="0">
      <sharedItems containsSemiMixedTypes="0" containsString="0" containsNumber="1" minValue="6.6" maxValue="9.8000000000000007"/>
    </cacheField>
    <cacheField name="Votes" numFmtId="0">
      <sharedItems containsSemiMixedTypes="0" containsString="0" containsNumber="1" containsInteger="1" minValue="1832" maxValue="10515"/>
    </cacheField>
    <cacheField name="Rating+View" numFmtId="0">
      <sharedItems containsSemiMixedTypes="0" containsString="0" containsNumber="1" minValue="11" maxValue="32.61"/>
    </cacheField>
    <cacheField name="Viewership" numFmtId="0">
      <sharedItems containsSemiMixedTypes="0" containsString="0" containsNumber="1" minValue="3.25" maxValue="22.91"/>
    </cacheField>
    <cacheField name="Duration" numFmtId="0">
      <sharedItems containsSemiMixedTypes="0" containsString="0" containsNumber="1" containsInteger="1" minValue="19" maxValue="60" count="13">
        <n v="23"/>
        <n v="22"/>
        <n v="21"/>
        <n v="30"/>
        <n v="29"/>
        <n v="31"/>
        <n v="42"/>
        <n v="28"/>
        <n v="43"/>
        <n v="60"/>
        <n v="19"/>
        <n v="50"/>
        <n v="51"/>
      </sharedItems>
    </cacheField>
    <cacheField name="Date" numFmtId="0">
      <sharedItems/>
    </cacheField>
    <cacheField name="GuestStars" numFmtId="0">
      <sharedItems containsBlank="1" count="29">
        <m/>
        <s v="Amy Adams"/>
        <s v="Nancy Carell"/>
        <s v="Tim Meadows"/>
        <s v="Ken Jeong"/>
        <s v="Rob Riggle"/>
        <s v="Conan O'Brien"/>
        <s v="Jerome Bettis"/>
        <s v="Kevin McHale"/>
        <s v="Wendi McLendon-Covey"/>
        <s v="Cloris Leachman, Jack Black, Jessica Alba"/>
        <s v="Idris Elba"/>
        <s v="Mike Starr"/>
        <s v="Christian Slater"/>
        <s v="Mellisa Rauch"/>
        <s v="Evan Peters"/>
        <s v="Timothy Olyphant"/>
        <s v="Ricky Gervais"/>
        <s v="Will Arnett,  Ray Romano, Jim Carrey, Ricky Gervais"/>
        <s v="Will Ferrell"/>
        <s v="Josh Groban, Stephen Collins"/>
        <s v="Maura Tierney"/>
        <s v="Chris Bauer"/>
        <s v="Stephen Colbert"/>
        <s v="Josh Groban"/>
        <s v="Julius Winfield Erving"/>
        <s v="Ryan Howard"/>
        <s v="Michael Imperioli "/>
        <s v="Joan Cusack, Ed Begley Jr, Rachel Harris, Nancy Walls"/>
      </sharedItems>
    </cacheField>
    <cacheField name="Director" numFmtId="0">
      <sharedItems/>
    </cacheField>
    <cacheField name="Writer 1" numFmtId="49">
      <sharedItems/>
    </cacheField>
    <cacheField name="Writer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n v="0"/>
    <n v="1"/>
    <s v="Pilot"/>
    <n v="7.5"/>
    <n v="4936"/>
    <n v="18.7"/>
    <n v="11.2"/>
    <x v="0"/>
    <s v=" 24 March 2005"/>
    <x v="0"/>
    <s v="Ken Kwapis"/>
    <s v="Ricky Gervais"/>
    <s v="Stephen Merchant"/>
  </r>
  <r>
    <n v="1"/>
    <n v="1"/>
    <s v="Diversity Day"/>
    <n v="8.3000000000000007"/>
    <n v="4801"/>
    <n v="14.3"/>
    <n v="6"/>
    <x v="0"/>
    <s v=" 29 March 2005"/>
    <x v="0"/>
    <s v="Ken Kwapis"/>
    <s v="B. J"/>
    <m/>
  </r>
  <r>
    <n v="2"/>
    <n v="1"/>
    <s v="Health Care"/>
    <n v="7.8"/>
    <n v="4024"/>
    <n v="13.6"/>
    <n v="5.8"/>
    <x v="1"/>
    <s v=" 5 April 2005"/>
    <x v="0"/>
    <s v="Ken Whittingham"/>
    <s v="Paul Lieberstein"/>
    <m/>
  </r>
  <r>
    <n v="3"/>
    <n v="1"/>
    <s v="The Alliance"/>
    <n v="8.1"/>
    <n v="3915"/>
    <n v="13.5"/>
    <n v="5.4"/>
    <x v="0"/>
    <s v=" 12 April 2005"/>
    <x v="0"/>
    <s v="Bryan Gordon"/>
    <s v="Michael Schur"/>
    <m/>
  </r>
  <r>
    <n v="4"/>
    <n v="1"/>
    <s v="Basketball"/>
    <n v="8.4"/>
    <n v="4294"/>
    <n v="13.4"/>
    <n v="5"/>
    <x v="0"/>
    <s v=" 19 April 2005"/>
    <x v="0"/>
    <s v="Greg Daniels"/>
    <s v="Greg Daniels"/>
    <m/>
  </r>
  <r>
    <n v="5"/>
    <n v="1"/>
    <s v="Hot Girl"/>
    <n v="7.7"/>
    <n v="3854"/>
    <n v="12.5"/>
    <n v="4.8"/>
    <x v="0"/>
    <s v=" 26 April 2005"/>
    <x v="1"/>
    <s v="Amy Heckerling"/>
    <s v="Mindy Kaling"/>
    <m/>
  </r>
  <r>
    <n v="6"/>
    <n v="2"/>
    <s v="The Dundies"/>
    <n v="8.6999999999999993"/>
    <n v="4315"/>
    <n v="17.7"/>
    <n v="9"/>
    <x v="2"/>
    <s v=" 20 September 2005"/>
    <x v="0"/>
    <s v="Greg Daniels"/>
    <s v="Mindy Kaling"/>
    <m/>
  </r>
  <r>
    <n v="7"/>
    <n v="2"/>
    <s v="Sexual Harassment"/>
    <n v="8.1999999999999993"/>
    <n v="3665"/>
    <n v="15.329999999999998"/>
    <n v="7.13"/>
    <x v="1"/>
    <s v=" 27 September 2005"/>
    <x v="0"/>
    <s v="Ken Kwapis"/>
    <s v="B. J"/>
    <m/>
  </r>
  <r>
    <n v="8"/>
    <n v="2"/>
    <s v="Office Olympics"/>
    <n v="8.4"/>
    <n v="3665"/>
    <n v="16.700000000000003"/>
    <n v="8.3000000000000007"/>
    <x v="1"/>
    <s v=" 4 October 2005"/>
    <x v="2"/>
    <s v="Paul Feig"/>
    <s v="Michael Schur"/>
    <m/>
  </r>
  <r>
    <n v="9"/>
    <n v="2"/>
    <s v="The Fire"/>
    <n v="8.4"/>
    <n v="3607"/>
    <n v="16"/>
    <n v="7.6"/>
    <x v="1"/>
    <s v=" 11 October 2005"/>
    <x v="1"/>
    <s v="Ken Kwapis"/>
    <s v="B. J"/>
    <m/>
  </r>
  <r>
    <n v="10"/>
    <n v="2"/>
    <s v="Halloween"/>
    <n v="8.1"/>
    <n v="3392"/>
    <n v="16.100000000000001"/>
    <n v="8"/>
    <x v="3"/>
    <s v=" 18 October 2005"/>
    <x v="0"/>
    <s v="Paul Feig"/>
    <s v="Greg Daniels"/>
    <m/>
  </r>
  <r>
    <n v="11"/>
    <n v="2"/>
    <s v="The Fight"/>
    <n v="8.1"/>
    <n v="3388"/>
    <n v="16"/>
    <n v="7.9"/>
    <x v="1"/>
    <s v=" 1 November 2005"/>
    <x v="0"/>
    <s v="Ken Kwapis"/>
    <s v="Gene Stupnitsky"/>
    <s v="Lee Eisenberg"/>
  </r>
  <r>
    <n v="12"/>
    <n v="2"/>
    <s v="The Client"/>
    <n v="8.6"/>
    <n v="3533"/>
    <n v="16.100000000000001"/>
    <n v="7.5"/>
    <x v="1"/>
    <s v=" 8 November 2005"/>
    <x v="3"/>
    <s v="Greg Daniels"/>
    <s v="Paul Lieberstein"/>
    <m/>
  </r>
  <r>
    <n v="13"/>
    <n v="2"/>
    <s v="Performance Review"/>
    <n v="8.1999999999999993"/>
    <n v="3216"/>
    <n v="16.2"/>
    <n v="8"/>
    <x v="1"/>
    <s v=" 15 November 2005"/>
    <x v="0"/>
    <s v="Paul Feig"/>
    <s v="Larry Wilmore"/>
    <m/>
  </r>
  <r>
    <n v="14"/>
    <n v="2"/>
    <s v="E-Mail Surveillance"/>
    <n v="8.4"/>
    <n v="3338"/>
    <n v="16.5"/>
    <n v="8.1"/>
    <x v="0"/>
    <s v=" 22 November 2005"/>
    <x v="4"/>
    <s v="Paul Feig"/>
    <s v="Jennifer Celotta"/>
    <m/>
  </r>
  <r>
    <n v="15"/>
    <n v="2"/>
    <s v="Christmas Party"/>
    <n v="8.9"/>
    <n v="3663"/>
    <n v="18.600000000000001"/>
    <n v="9.6999999999999993"/>
    <x v="1"/>
    <s v=" 6 December 2005"/>
    <x v="0"/>
    <s v="Charles McDougall"/>
    <s v="Michael Schur"/>
    <m/>
  </r>
  <r>
    <n v="16"/>
    <n v="2"/>
    <s v="Booze Cruise"/>
    <n v="8.6"/>
    <n v="3536"/>
    <n v="17.299999999999997"/>
    <n v="8.6999999999999993"/>
    <x v="1"/>
    <s v=" 5 January 2006"/>
    <x v="5"/>
    <s v="Ken Kwapis"/>
    <s v="Greg Daniels"/>
    <m/>
  </r>
  <r>
    <n v="17"/>
    <n v="2"/>
    <s v="The Injury"/>
    <n v="9.1"/>
    <n v="4314"/>
    <n v="19.399999999999999"/>
    <n v="10.3"/>
    <x v="1"/>
    <s v=" 12 January 2006"/>
    <x v="0"/>
    <s v="Bryan Gordon"/>
    <s v="Mindy Kaling"/>
    <m/>
  </r>
  <r>
    <n v="18"/>
    <n v="2"/>
    <s v="The Secret"/>
    <n v="8.3000000000000007"/>
    <n v="3142"/>
    <n v="17"/>
    <n v="8.6999999999999993"/>
    <x v="1"/>
    <s v=" 19 January 2006"/>
    <x v="0"/>
    <s v="Dennie Gordon"/>
    <s v="Lee Eisenberg"/>
    <s v="Gene Stupnitsky"/>
  </r>
  <r>
    <n v="19"/>
    <n v="2"/>
    <s v="The Carpet"/>
    <n v="7.8"/>
    <n v="3118"/>
    <n v="16.399999999999999"/>
    <n v="8.6"/>
    <x v="1"/>
    <s v=" 26 January 2006"/>
    <x v="0"/>
    <s v="Victor Nelli Jr."/>
    <s v="Paul Lieberstein"/>
    <m/>
  </r>
  <r>
    <n v="20"/>
    <n v="2"/>
    <s v="Boys and Girls"/>
    <n v="8.1999999999999993"/>
    <n v="3091"/>
    <n v="13.62"/>
    <n v="5.42"/>
    <x v="1"/>
    <s v=" 2 February 2006"/>
    <x v="0"/>
    <s v="See full summary"/>
    <s v="B. J"/>
    <m/>
  </r>
  <r>
    <n v="21"/>
    <n v="2"/>
    <s v="Valentine's Day"/>
    <n v="8.3000000000000007"/>
    <n v="3104"/>
    <n v="17.25"/>
    <n v="8.9499999999999993"/>
    <x v="1"/>
    <s v=" 9 February 2006"/>
    <x v="6"/>
    <s v="Greg Daniels"/>
    <s v="Michael Schur"/>
    <m/>
  </r>
  <r>
    <n v="22"/>
    <n v="2"/>
    <s v="Dwight's Speech"/>
    <n v="8.5"/>
    <n v="3283"/>
    <n v="16.899999999999999"/>
    <n v="8.4"/>
    <x v="1"/>
    <s v=" 2 March 2006"/>
    <x v="0"/>
    <s v="Charles McDougall"/>
    <s v="Paul Lieberstein"/>
    <m/>
  </r>
  <r>
    <n v="23"/>
    <n v="2"/>
    <s v="Take Your Daughter to Work Day"/>
    <n v="8.3000000000000007"/>
    <n v="3212"/>
    <n v="17.100000000000001"/>
    <n v="8.8000000000000007"/>
    <x v="2"/>
    <s v=" 16 March 2006"/>
    <x v="0"/>
    <s v="See full summary"/>
    <s v="Mindy Kaling"/>
    <m/>
  </r>
  <r>
    <n v="24"/>
    <n v="2"/>
    <s v="Michael's Birthday"/>
    <n v="8.1"/>
    <n v="3094"/>
    <n v="15.899999999999999"/>
    <n v="7.8"/>
    <x v="1"/>
    <s v=" 30 March 2006"/>
    <x v="0"/>
    <s v="Ken Whittingham"/>
    <s v="Gene Stupnitsky"/>
    <s v="Lee Eisenberg"/>
  </r>
  <r>
    <n v="25"/>
    <n v="2"/>
    <s v="Drug Testing"/>
    <n v="8.4"/>
    <n v="3172"/>
    <n v="16.2"/>
    <n v="7.8"/>
    <x v="1"/>
    <s v=" 27 April 2006"/>
    <x v="0"/>
    <s v="Greg Daniels"/>
    <s v="Jennifer Celotta"/>
    <m/>
  </r>
  <r>
    <n v="26"/>
    <n v="2"/>
    <s v="Conflict Resolution"/>
    <n v="8.6999999999999993"/>
    <n v="3253"/>
    <n v="16.100000000000001"/>
    <n v="7.4"/>
    <x v="1"/>
    <s v=" 4 May 2006"/>
    <x v="0"/>
    <s v="Charles McDougall"/>
    <s v="Greg Daniels"/>
    <m/>
  </r>
  <r>
    <n v="27"/>
    <n v="2"/>
    <s v="Casino Night"/>
    <n v="9.4"/>
    <n v="4765"/>
    <n v="17"/>
    <n v="7.6"/>
    <x v="4"/>
    <s v=" 11 May 2006"/>
    <x v="0"/>
    <s v="Ken Kwapis"/>
    <s v="Steve Carell"/>
    <m/>
  </r>
  <r>
    <n v="28"/>
    <n v="3"/>
    <s v="Gay Witch Hunt"/>
    <n v="9"/>
    <n v="4133"/>
    <n v="18.11"/>
    <n v="9.11"/>
    <x v="0"/>
    <s v=" 21 September 2006"/>
    <x v="0"/>
    <s v="Ken Kwapis"/>
    <s v="Greg Daniels"/>
    <m/>
  </r>
  <r>
    <n v="29"/>
    <n v="3"/>
    <s v="The Convention"/>
    <n v="8.1999999999999993"/>
    <n v="3027"/>
    <n v="15.98"/>
    <n v="7.78"/>
    <x v="1"/>
    <s v=" 28 September 2006"/>
    <x v="7"/>
    <s v="Ken Whittingham"/>
    <s v="Gene Stupnitsky"/>
    <s v="Lee Eisenberg"/>
  </r>
  <r>
    <n v="30"/>
    <n v="3"/>
    <s v="The Coup"/>
    <n v="8.5"/>
    <n v="3175"/>
    <n v="17.39"/>
    <n v="8.89"/>
    <x v="1"/>
    <s v=" 5 October 2006"/>
    <x v="0"/>
    <s v="Greg Daniels"/>
    <s v="Paul Lieberstein"/>
    <m/>
  </r>
  <r>
    <n v="31"/>
    <n v="3"/>
    <s v="Grief Counseling"/>
    <n v="8"/>
    <n v="3049"/>
    <n v="16.829999999999998"/>
    <n v="8.83"/>
    <x v="1"/>
    <s v=" 12 October 2006"/>
    <x v="0"/>
    <s v="Roger Nygard"/>
    <s v="Jennifer Celotta"/>
    <m/>
  </r>
  <r>
    <n v="32"/>
    <n v="3"/>
    <s v="Initiation"/>
    <n v="8.1"/>
    <n v="2976"/>
    <n v="16.560000000000002"/>
    <n v="8.4600000000000009"/>
    <x v="1"/>
    <s v=" 19 October 2006"/>
    <x v="0"/>
    <s v="Randall Einhorn"/>
    <s v="B. J"/>
    <m/>
  </r>
  <r>
    <n v="33"/>
    <n v="3"/>
    <s v="Diwali"/>
    <n v="7.9"/>
    <n v="3082"/>
    <n v="16.71"/>
    <n v="8.81"/>
    <x v="1"/>
    <s v=" 2 November 2006"/>
    <x v="0"/>
    <s v="Miguel Arteta"/>
    <s v="Mindy Kaling"/>
    <m/>
  </r>
  <r>
    <n v="34"/>
    <n v="3"/>
    <s v="Branch Closing"/>
    <n v="8.6"/>
    <n v="3021"/>
    <n v="16.649999999999999"/>
    <n v="8.0500000000000007"/>
    <x v="5"/>
    <s v=" 9 November 2006"/>
    <x v="0"/>
    <s v="Tucker Gates"/>
    <s v="Michael Schur"/>
    <m/>
  </r>
  <r>
    <n v="35"/>
    <n v="3"/>
    <s v="The Merger"/>
    <n v="8.6999999999999993"/>
    <n v="3166"/>
    <n v="17.329999999999998"/>
    <n v="8.6300000000000008"/>
    <x v="3"/>
    <s v=" 16 November 2006"/>
    <x v="0"/>
    <s v="Ken Whittingham"/>
    <s v="Brent Forrester"/>
    <m/>
  </r>
  <r>
    <n v="36"/>
    <n v="3"/>
    <s v="The Convict"/>
    <n v="8.3000000000000007"/>
    <n v="3151"/>
    <n v="17.37"/>
    <n v="9.07"/>
    <x v="3"/>
    <s v=" 30 November 2006"/>
    <x v="0"/>
    <s v="Jeffrey Blitz"/>
    <s v="Ricky Gervais"/>
    <s v="Stephen Merchant"/>
  </r>
  <r>
    <n v="37"/>
    <n v="3"/>
    <s v="A Benihana Christmas"/>
    <n v="8.8000000000000007"/>
    <n v="3343"/>
    <n v="17.240000000000002"/>
    <n v="8.44"/>
    <x v="6"/>
    <s v=" 14 December 2006"/>
    <x v="0"/>
    <s v="Harold Ramis"/>
    <s v="Jennifer Celotta"/>
    <m/>
  </r>
  <r>
    <n v="38"/>
    <n v="3"/>
    <s v="Back from Vacation"/>
    <n v="8.5"/>
    <n v="3001"/>
    <n v="17.3"/>
    <n v="8.8000000000000007"/>
    <x v="2"/>
    <s v=" 4 January 2007"/>
    <x v="0"/>
    <s v="Julian Farino"/>
    <s v="Justin Spitzer"/>
    <m/>
  </r>
  <r>
    <n v="39"/>
    <n v="3"/>
    <s v="Traveling Salesmen"/>
    <n v="8.6"/>
    <n v="3053"/>
    <n v="18.72"/>
    <n v="10.119999999999999"/>
    <x v="1"/>
    <s v=" 11 January 2007"/>
    <x v="0"/>
    <s v="Greg Daniels"/>
    <s v="Michael Schur"/>
    <s v="Lee Eisenberg"/>
  </r>
  <r>
    <n v="40"/>
    <n v="3"/>
    <s v="The Return"/>
    <n v="8.8000000000000007"/>
    <n v="3211"/>
    <n v="19"/>
    <n v="10.199999999999999"/>
    <x v="7"/>
    <s v=" 18 January 2007"/>
    <x v="0"/>
    <s v="Greg Daniels"/>
    <s v="Lee Eisenberg"/>
    <s v="Gene Stupnitsky"/>
  </r>
  <r>
    <n v="41"/>
    <n v="3"/>
    <s v="Ben Franklin"/>
    <n v="8.1"/>
    <n v="2975"/>
    <n v="18.21"/>
    <n v="10.11"/>
    <x v="2"/>
    <s v=" 1 February 2007"/>
    <x v="0"/>
    <s v="Randall Einhorn"/>
    <s v="Mindy Kaling"/>
    <m/>
  </r>
  <r>
    <n v="42"/>
    <n v="3"/>
    <s v="Phyllis' Wedding"/>
    <n v="8.1999999999999993"/>
    <n v="2995"/>
    <n v="17.04"/>
    <n v="8.84"/>
    <x v="2"/>
    <s v=" 8 February 2007"/>
    <x v="0"/>
    <s v="Ken Whittingham"/>
    <s v="Caroline Williams"/>
    <m/>
  </r>
  <r>
    <n v="43"/>
    <n v="3"/>
    <s v="Business School"/>
    <n v="8.9"/>
    <n v="3460"/>
    <n v="17.740000000000002"/>
    <n v="8.84"/>
    <x v="1"/>
    <s v=" 15 February 2007"/>
    <x v="0"/>
    <s v="Joss Whedon"/>
    <s v="Brent Forrester"/>
    <m/>
  </r>
  <r>
    <n v="44"/>
    <n v="3"/>
    <s v="Cocktails"/>
    <n v="8.5"/>
    <n v="2969"/>
    <n v="16.8"/>
    <n v="8.3000000000000007"/>
    <x v="2"/>
    <s v=" 22 February 2007"/>
    <x v="0"/>
    <s v="J.J. Abrams"/>
    <s v="Paul Lieberstein"/>
    <m/>
  </r>
  <r>
    <n v="45"/>
    <n v="3"/>
    <s v="The Negotiation"/>
    <n v="9"/>
    <n v="3368"/>
    <n v="15.74"/>
    <n v="6.74"/>
    <x v="3"/>
    <s v=" 5 April 2007"/>
    <x v="0"/>
    <s v="Jeffrey Blitz"/>
    <s v="Michael Schur"/>
    <m/>
  </r>
  <r>
    <n v="46"/>
    <n v="3"/>
    <s v="Safety Training"/>
    <n v="8.8000000000000007"/>
    <n v="3164"/>
    <n v="16.510000000000002"/>
    <n v="7.71"/>
    <x v="2"/>
    <s v=" 12 April 2007"/>
    <x v="0"/>
    <s v="Harold Ramis"/>
    <s v="B. J"/>
    <m/>
  </r>
  <r>
    <n v="47"/>
    <n v="3"/>
    <s v="Product Recall"/>
    <n v="8.6999999999999993"/>
    <n v="3138"/>
    <n v="16.259999999999998"/>
    <n v="7.56"/>
    <x v="2"/>
    <s v=" 26 April 2007"/>
    <x v="0"/>
    <s v="Randall Einhorn"/>
    <s v="Justin Spitzer"/>
    <s v="Brent Forrester"/>
  </r>
  <r>
    <n v="48"/>
    <n v="3"/>
    <s v="Women's Appreciation"/>
    <n v="8.8000000000000007"/>
    <n v="3158"/>
    <n v="15.8"/>
    <n v="7"/>
    <x v="4"/>
    <s v=" 3 May 2007"/>
    <x v="0"/>
    <s v="Tucker Gates"/>
    <s v="Gene Stupnitsky"/>
    <s v="Lee Eisenberg"/>
  </r>
  <r>
    <n v="49"/>
    <n v="3"/>
    <s v="Beach Games"/>
    <n v="9.1999999999999993"/>
    <n v="3641"/>
    <n v="16.399999999999999"/>
    <n v="7.2"/>
    <x v="7"/>
    <s v=" 10 May 2007"/>
    <x v="0"/>
    <s v="Harold Ramis"/>
    <s v="Jennifer Celotta"/>
    <s v="Greg Daniels"/>
  </r>
  <r>
    <n v="50"/>
    <n v="3"/>
    <s v="The Job"/>
    <n v="9.3000000000000007"/>
    <n v="3898"/>
    <n v="17.18"/>
    <n v="7.88"/>
    <x v="6"/>
    <s v=" 17 May 2007"/>
    <x v="0"/>
    <s v="Ken Kwapis"/>
    <s v="Paul Lieberstein"/>
    <s v="Michael Schur"/>
  </r>
  <r>
    <n v="51"/>
    <n v="4"/>
    <s v="Fun Run"/>
    <n v="8.8000000000000007"/>
    <n v="3635"/>
    <n v="18.5"/>
    <n v="9.6999999999999993"/>
    <x v="6"/>
    <s v=" 27 September 2007"/>
    <x v="0"/>
    <s v="Greg Daniels"/>
    <s v="Greg Daniels"/>
    <m/>
  </r>
  <r>
    <n v="52"/>
    <n v="4"/>
    <s v="Dunder Mifflin Infinity"/>
    <n v="8.3000000000000007"/>
    <n v="2934"/>
    <n v="16.79"/>
    <n v="8.49"/>
    <x v="6"/>
    <s v=" 4 October 2007"/>
    <x v="0"/>
    <s v="Craig Zisk"/>
    <s v="Michael Schur"/>
    <m/>
  </r>
  <r>
    <n v="53"/>
    <n v="4"/>
    <s v="Launch Party"/>
    <n v="8.4"/>
    <n v="2844"/>
    <n v="17.310000000000002"/>
    <n v="8.91"/>
    <x v="6"/>
    <s v=" 11 October 2007"/>
    <x v="8"/>
    <s v="See full summary"/>
    <s v="Jennifer Celotta"/>
    <m/>
  </r>
  <r>
    <n v="54"/>
    <n v="4"/>
    <s v="Money"/>
    <n v="8.6999999999999993"/>
    <n v="3073"/>
    <n v="17.2"/>
    <n v="8.5"/>
    <x v="6"/>
    <s v=" 18 October 2007"/>
    <x v="0"/>
    <s v="Paul Lieberstein"/>
    <s v="Paul Lieberstein"/>
    <m/>
  </r>
  <r>
    <n v="55"/>
    <n v="4"/>
    <s v="Local Ad"/>
    <n v="8.8000000000000007"/>
    <n v="3125"/>
    <n v="17.78"/>
    <n v="8.98"/>
    <x v="1"/>
    <s v=" 25 October 2007"/>
    <x v="0"/>
    <s v="Jason Reitman"/>
    <s v="B. J"/>
    <m/>
  </r>
  <r>
    <n v="56"/>
    <n v="4"/>
    <s v="Branch Wars"/>
    <n v="8.5"/>
    <n v="2878"/>
    <n v="16.89"/>
    <n v="8.39"/>
    <x v="3"/>
    <s v=" 1 November 2007"/>
    <x v="0"/>
    <s v="Joss Whedon"/>
    <s v="Mindy Kaling"/>
    <m/>
  </r>
  <r>
    <n v="57"/>
    <n v="4"/>
    <s v="Survivor Man"/>
    <n v="8.1999999999999993"/>
    <n v="2775"/>
    <n v="16.489999999999998"/>
    <n v="8.2899999999999991"/>
    <x v="3"/>
    <s v=" 8 November 2007"/>
    <x v="0"/>
    <s v="Paul Feig"/>
    <s v="Steve Carell"/>
    <m/>
  </r>
  <r>
    <n v="58"/>
    <n v="4"/>
    <s v="The Deposition"/>
    <n v="8.6999999999999993"/>
    <n v="2923"/>
    <n v="17.559999999999999"/>
    <n v="8.86"/>
    <x v="3"/>
    <s v=" 15 November 2007"/>
    <x v="0"/>
    <s v="Julian Farino"/>
    <s v="Lester Lewis"/>
    <m/>
  </r>
  <r>
    <n v="59"/>
    <n v="4"/>
    <s v="Dinner Party"/>
    <n v="9.5"/>
    <n v="5601"/>
    <n v="18.72"/>
    <n v="9.2200000000000006"/>
    <x v="3"/>
    <s v=" 10 April 2008"/>
    <x v="0"/>
    <s v="Paul Feig"/>
    <s v="Gene Stupnitsky"/>
    <s v="Lee Eisenberg"/>
  </r>
  <r>
    <n v="60"/>
    <n v="4"/>
    <s v="Chair Model"/>
    <n v="8"/>
    <n v="2757"/>
    <n v="17.810000000000002"/>
    <n v="9.81"/>
    <x v="3"/>
    <s v=" 17 April 2008"/>
    <x v="0"/>
    <s v="Jeffrey Blitz"/>
    <s v="B. J"/>
    <m/>
  </r>
  <r>
    <n v="61"/>
    <n v="4"/>
    <s v="Night Out"/>
    <n v="8.6"/>
    <n v="2872"/>
    <n v="16.16"/>
    <n v="7.56"/>
    <x v="2"/>
    <s v=" 24 April 2008"/>
    <x v="0"/>
    <s v="Ken Whittingham"/>
    <s v="Mindy Kaling"/>
    <m/>
  </r>
  <r>
    <n v="62"/>
    <n v="4"/>
    <s v="Did I Stutter?"/>
    <n v="8.3000000000000007"/>
    <n v="2756"/>
    <n v="15.97"/>
    <n v="7.67"/>
    <x v="1"/>
    <s v=" 1 May 2008"/>
    <x v="0"/>
    <s v="Randall Einhorn"/>
    <s v="Brent Forrester"/>
    <s v="Justin Spitzer"/>
  </r>
  <r>
    <n v="63"/>
    <n v="4"/>
    <s v="Job Fair"/>
    <n v="7.8"/>
    <n v="2627"/>
    <n v="15.02"/>
    <n v="7.22"/>
    <x v="3"/>
    <s v=" 8 May 2008"/>
    <x v="0"/>
    <s v="Tucker Gates"/>
    <s v="Lee Eisenberg"/>
    <s v="Gene Stupnitsky"/>
  </r>
  <r>
    <n v="64"/>
    <n v="4"/>
    <s v="Goodbye, Toby"/>
    <n v="9.3000000000000007"/>
    <n v="3939"/>
    <n v="17.37"/>
    <n v="8.07"/>
    <x v="6"/>
    <s v=" 15 May 2008"/>
    <x v="0"/>
    <s v="Paul Feig"/>
    <s v="Jennifer Celotta"/>
    <s v="Paul Lieberstein"/>
  </r>
  <r>
    <n v="65"/>
    <n v="5"/>
    <s v="Weight Loss"/>
    <n v="8.8000000000000007"/>
    <n v="3264"/>
    <n v="18"/>
    <n v="9.1999999999999993"/>
    <x v="8"/>
    <s v=" 25 September 2008"/>
    <x v="0"/>
    <s v="Paul Feig"/>
    <s v="Lee Eisenberg"/>
    <s v="Gene Stupnitsky"/>
  </r>
  <r>
    <n v="66"/>
    <n v="5"/>
    <s v="Business Ethics"/>
    <n v="8.3000000000000007"/>
    <n v="2654"/>
    <n v="17.29"/>
    <n v="8.99"/>
    <x v="1"/>
    <s v=" 9 October 2008"/>
    <x v="9"/>
    <s v="Jeffrey Blitz"/>
    <s v="Ryan Koh"/>
    <m/>
  </r>
  <r>
    <n v="67"/>
    <n v="5"/>
    <s v="Baby Shower"/>
    <n v="8"/>
    <n v="2621"/>
    <n v="16.07"/>
    <n v="8.07"/>
    <x v="1"/>
    <s v=" 16 October 2008"/>
    <x v="0"/>
    <s v="Greg Daniels"/>
    <s v="Aaron Shure"/>
    <m/>
  </r>
  <r>
    <n v="68"/>
    <n v="5"/>
    <s v="Crime Aid"/>
    <n v="8.1"/>
    <n v="2525"/>
    <n v="15.84"/>
    <n v="7.74"/>
    <x v="3"/>
    <s v=" 23 October 2008"/>
    <x v="0"/>
    <s v="Jennifer Celotta"/>
    <s v="Charlie Grandy"/>
    <m/>
  </r>
  <r>
    <n v="69"/>
    <n v="5"/>
    <s v="Employee Transfer"/>
    <n v="8"/>
    <n v="2600"/>
    <n v="17.32"/>
    <n v="9.32"/>
    <x v="1"/>
    <s v=" 30 October 2008"/>
    <x v="0"/>
    <s v="David Rogers"/>
    <s v="Anthony Q"/>
    <m/>
  </r>
  <r>
    <n v="70"/>
    <n v="5"/>
    <s v="Customer Survey"/>
    <n v="8.5"/>
    <n v="2717"/>
    <n v="16.850000000000001"/>
    <n v="8.35"/>
    <x v="1"/>
    <s v=" 6 November 2008"/>
    <x v="0"/>
    <s v="Stephen Merchant"/>
    <s v="Lester Lewis"/>
    <m/>
  </r>
  <r>
    <n v="71"/>
    <n v="5"/>
    <s v="Business Trip"/>
    <n v="8.1999999999999993"/>
    <n v="2516"/>
    <n v="16.38"/>
    <n v="8.18"/>
    <x v="3"/>
    <s v=" 13 November 2008"/>
    <x v="0"/>
    <s v="Randall Einhorn"/>
    <s v="Brent Forrester"/>
    <m/>
  </r>
  <r>
    <n v="72"/>
    <n v="5"/>
    <s v="Frame Toby"/>
    <n v="8.6"/>
    <n v="2799"/>
    <n v="17"/>
    <n v="8.4"/>
    <x v="3"/>
    <s v=" 20 November 2008"/>
    <x v="0"/>
    <s v="See full summary"/>
    <s v="Mindy Kaling"/>
    <m/>
  </r>
  <r>
    <n v="73"/>
    <n v="5"/>
    <s v="The Surplus"/>
    <n v="8.8000000000000007"/>
    <n v="2776"/>
    <n v="17.130000000000003"/>
    <n v="8.33"/>
    <x v="1"/>
    <s v=" 4 December 2008"/>
    <x v="0"/>
    <s v="Paul Feig"/>
    <s v="Gene Stupnitsky"/>
    <s v="Lee Eisenberg"/>
  </r>
  <r>
    <n v="74"/>
    <n v="5"/>
    <s v="Moroccan Christmas"/>
    <n v="8.4"/>
    <n v="2613"/>
    <n v="17.189999999999998"/>
    <n v="8.7899999999999991"/>
    <x v="3"/>
    <s v=" 11 December 2008"/>
    <x v="0"/>
    <s v="Paul Feig"/>
    <s v="Justin Spitzer"/>
    <m/>
  </r>
  <r>
    <n v="75"/>
    <n v="5"/>
    <s v="The Duel"/>
    <n v="8.6999999999999993"/>
    <n v="2711"/>
    <n v="17.2"/>
    <n v="8.5"/>
    <x v="3"/>
    <s v=" 15 January 2009"/>
    <x v="0"/>
    <s v="Dean Holland"/>
    <s v="Jennifer Celotta"/>
    <m/>
  </r>
  <r>
    <n v="76"/>
    <n v="5"/>
    <s v="Prince Family Paper"/>
    <n v="8"/>
    <n v="2615"/>
    <n v="16.740000000000002"/>
    <n v="8.74"/>
    <x v="1"/>
    <s v=" 22 January 2009"/>
    <x v="0"/>
    <s v="Asaad Kelada"/>
    <s v="B. J"/>
    <m/>
  </r>
  <r>
    <n v="77"/>
    <n v="5"/>
    <s v="Stress Relief"/>
    <n v="9.6999999999999993"/>
    <n v="8170"/>
    <n v="32.61"/>
    <n v="22.91"/>
    <x v="9"/>
    <s v=" 1 February 2009"/>
    <x v="10"/>
    <s v="Jeffrey Blitz"/>
    <s v="Paul Lieberstein"/>
    <m/>
  </r>
  <r>
    <n v="78"/>
    <n v="5"/>
    <s v="Lecture Circuit: Part 1"/>
    <n v="8.1999999999999993"/>
    <n v="2474"/>
    <n v="16.59"/>
    <n v="8.39"/>
    <x v="3"/>
    <s v=" 5 February 2009"/>
    <x v="0"/>
    <s v="Ken Kwapis"/>
    <s v="Mindy Kaling"/>
    <m/>
  </r>
  <r>
    <n v="79"/>
    <n v="5"/>
    <s v="Lecture Circuit: Part 2"/>
    <n v="8.1"/>
    <n v="2431"/>
    <n v="16.990000000000002"/>
    <n v="8.89"/>
    <x v="3"/>
    <s v=" 12 February 2009"/>
    <x v="0"/>
    <s v="Ken Kwapis"/>
    <s v="Mindy Kaling"/>
    <m/>
  </r>
  <r>
    <n v="80"/>
    <n v="5"/>
    <s v="Blood Drive"/>
    <n v="8"/>
    <n v="2464"/>
    <n v="16.630000000000003"/>
    <n v="8.6300000000000008"/>
    <x v="1"/>
    <s v=" 5 March 2009"/>
    <x v="0"/>
    <s v="Randall Einhorn"/>
    <s v="Brent Forrester"/>
    <m/>
  </r>
  <r>
    <n v="81"/>
    <n v="5"/>
    <s v="Golden Ticket"/>
    <n v="8.6999999999999993"/>
    <n v="2667"/>
    <n v="16.21"/>
    <n v="7.51"/>
    <x v="3"/>
    <s v=" 12 March 2009"/>
    <x v="0"/>
    <s v="Randall Einhorn"/>
    <s v="Mindy Kaling"/>
    <m/>
  </r>
  <r>
    <n v="82"/>
    <n v="5"/>
    <s v="New Boss"/>
    <n v="8.3000000000000007"/>
    <n v="2503"/>
    <n v="16.25"/>
    <n v="7.95"/>
    <x v="3"/>
    <s v=" 19 March 2009"/>
    <x v="11"/>
    <s v="Paul Feig"/>
    <s v="Lee Eisenberg"/>
    <s v="Gene Stupnitsky"/>
  </r>
  <r>
    <n v="83"/>
    <n v="5"/>
    <s v="Two Weeks"/>
    <n v="8.4"/>
    <n v="2492"/>
    <n v="16.850000000000001"/>
    <n v="8.4499999999999993"/>
    <x v="3"/>
    <s v=" 26 March 2009"/>
    <x v="0"/>
    <s v="Paul Lieberstein"/>
    <s v="Aaron Shure"/>
    <m/>
  </r>
  <r>
    <n v="84"/>
    <n v="5"/>
    <s v="Dream Team"/>
    <n v="8.3000000000000007"/>
    <n v="2484"/>
    <n v="15.5"/>
    <n v="7.2"/>
    <x v="3"/>
    <s v=" 9 April 2009"/>
    <x v="0"/>
    <s v="Paul Feig"/>
    <s v="B. J"/>
    <m/>
  </r>
  <r>
    <n v="85"/>
    <n v="5"/>
    <s v="Michael Scott Paper Company"/>
    <n v="8.6999999999999993"/>
    <n v="2718"/>
    <n v="16.64"/>
    <n v="7.94"/>
    <x v="1"/>
    <s v=" 9 April 2009"/>
    <x v="0"/>
    <s v="Gene Stupnitsky"/>
    <s v="Justin Spitzer"/>
    <m/>
  </r>
  <r>
    <n v="86"/>
    <n v="5"/>
    <s v="Heavy Competition"/>
    <n v="8.6999999999999993"/>
    <n v="2568"/>
    <n v="16.939999999999998"/>
    <n v="8.24"/>
    <x v="3"/>
    <s v=" 16 April 2009"/>
    <x v="0"/>
    <s v="Ken Whittingham"/>
    <s v="Ryan Koh"/>
    <m/>
  </r>
  <r>
    <n v="87"/>
    <n v="5"/>
    <s v="Broke"/>
    <n v="9.1999999999999993"/>
    <n v="3409"/>
    <n v="16.41"/>
    <n v="7.21"/>
    <x v="3"/>
    <s v=" 23 April 2009"/>
    <x v="0"/>
    <s v="Steve Carell"/>
    <s v="Charlie Grandy"/>
    <m/>
  </r>
  <r>
    <n v="88"/>
    <n v="5"/>
    <s v="Casual Friday"/>
    <n v="8.3000000000000007"/>
    <n v="2467"/>
    <n v="15.61"/>
    <n v="7.31"/>
    <x v="1"/>
    <s v=" 30 April 2009"/>
    <x v="0"/>
    <s v="Brent Forrester"/>
    <s v="Anthony Q"/>
    <m/>
  </r>
  <r>
    <n v="89"/>
    <n v="5"/>
    <s v="Cafe Disco"/>
    <n v="8.6999999999999993"/>
    <n v="2814"/>
    <n v="16.41"/>
    <n v="7.71"/>
    <x v="3"/>
    <s v=" 7 May 2009"/>
    <x v="0"/>
    <s v="Randall Einhorn"/>
    <s v="Warren Lieberstein"/>
    <s v="Halsted Sullivan"/>
  </r>
  <r>
    <n v="90"/>
    <n v="5"/>
    <s v="Company Picnic"/>
    <n v="9"/>
    <n v="2954"/>
    <n v="15.719999999999999"/>
    <n v="6.72"/>
    <x v="3"/>
    <s v=" 14 May 2009"/>
    <x v="0"/>
    <s v="Ken Kwapis"/>
    <s v="Jennifer Celotta"/>
    <s v="Paul Lieberstein"/>
  </r>
  <r>
    <n v="91"/>
    <n v="6"/>
    <s v="Gossip"/>
    <n v="8.8000000000000007"/>
    <n v="2866"/>
    <n v="17"/>
    <n v="8.1999999999999993"/>
    <x v="3"/>
    <s v=" 17 September 2009"/>
    <x v="0"/>
    <s v="Paul Lieberstein"/>
    <s v="Paul Lieberstein"/>
    <m/>
  </r>
  <r>
    <n v="92"/>
    <n v="6"/>
    <s v="The Meeting"/>
    <n v="8.1"/>
    <n v="2349"/>
    <n v="15.43"/>
    <n v="7.33"/>
    <x v="3"/>
    <s v=" 24 September 2009"/>
    <x v="0"/>
    <s v="Randall Einhorn"/>
    <s v="Aaron Shure"/>
    <m/>
  </r>
  <r>
    <n v="93"/>
    <n v="6"/>
    <s v="The Promotion"/>
    <n v="8"/>
    <n v="2344"/>
    <n v="15.280000000000001"/>
    <n v="7.28"/>
    <x v="3"/>
    <s v=" 1 October 2009"/>
    <x v="0"/>
    <s v="Jennifer Celotta"/>
    <s v="Jennifer Celotta"/>
    <m/>
  </r>
  <r>
    <n v="94"/>
    <n v="6"/>
    <s v="Niagara: Part 1"/>
    <n v="9.4"/>
    <n v="4560"/>
    <n v="18.82"/>
    <n v="9.42"/>
    <x v="3"/>
    <s v=" 8 October 2009"/>
    <x v="0"/>
    <s v="Paul Feig"/>
    <s v="Greg Daniels"/>
    <s v="Mindy Kaling"/>
  </r>
  <r>
    <n v="95"/>
    <n v="6"/>
    <s v="Niagara: Part 2"/>
    <n v="9.4"/>
    <n v="3114"/>
    <n v="18.82"/>
    <n v="9.42"/>
    <x v="10"/>
    <s v=" 8 October 2009"/>
    <x v="0"/>
    <s v="Paul Feig"/>
    <s v="Greg Daniels"/>
    <s v="Mindy Kaling"/>
  </r>
  <r>
    <n v="96"/>
    <n v="6"/>
    <s v="Mafia"/>
    <n v="7.6"/>
    <n v="2464"/>
    <n v="15.7"/>
    <n v="8.1"/>
    <x v="3"/>
    <s v=" 15 October 2009"/>
    <x v="12"/>
    <s v="David Rogers"/>
    <s v="Brent Forrester"/>
    <m/>
  </r>
  <r>
    <n v="97"/>
    <n v="6"/>
    <s v="The Lover"/>
    <n v="8.6"/>
    <n v="2590"/>
    <n v="17.119999999999997"/>
    <n v="8.52"/>
    <x v="3"/>
    <s v=" 22 October 2009"/>
    <x v="0"/>
    <s v="Lee Eisenberg"/>
    <s v="Lee Eisenberg"/>
    <s v="Gene Stupnitsky"/>
  </r>
  <r>
    <n v="98"/>
    <n v="6"/>
    <s v="Koi Pond"/>
    <n v="8.1999999999999993"/>
    <n v="2348"/>
    <n v="16.399999999999999"/>
    <n v="8.1999999999999993"/>
    <x v="3"/>
    <s v=" 29 October 2009"/>
    <x v="0"/>
    <s v="Reginald Hudlin"/>
    <s v="Warren Lieberstein"/>
    <s v="Halsted Sullivan"/>
  </r>
  <r>
    <n v="99"/>
    <n v="6"/>
    <s v="Double Date"/>
    <n v="8.1"/>
    <n v="2314"/>
    <n v="16.04"/>
    <n v="7.94"/>
    <x v="3"/>
    <s v=" 5 November 2009"/>
    <x v="0"/>
    <s v="Seth Gordon"/>
    <s v="Charlie Grandy"/>
    <m/>
  </r>
  <r>
    <n v="100"/>
    <n v="6"/>
    <s v="Murder"/>
    <n v="8.6999999999999993"/>
    <n v="2761"/>
    <n v="16.46"/>
    <n v="7.76"/>
    <x v="0"/>
    <s v=" 12 November 2009"/>
    <x v="0"/>
    <s v="Greg Daniels"/>
    <s v="Daniel Chun"/>
    <m/>
  </r>
  <r>
    <n v="101"/>
    <n v="6"/>
    <s v="Shareholder Meeting"/>
    <n v="8.1999999999999993"/>
    <n v="2336"/>
    <n v="15.629999999999999"/>
    <n v="7.43"/>
    <x v="3"/>
    <s v=" 19 November 2009"/>
    <x v="0"/>
    <s v="Charles McDougall"/>
    <s v="Justin Spitzer"/>
    <m/>
  </r>
  <r>
    <n v="102"/>
    <n v="6"/>
    <s v="Scott's Tots"/>
    <n v="8.3000000000000007"/>
    <n v="2681"/>
    <n v="16.399999999999999"/>
    <n v="8.1"/>
    <x v="3"/>
    <s v=" 3 December 2009"/>
    <x v="0"/>
    <s v="B.J. Novak"/>
    <s v="Gene Stupnitsky"/>
    <s v="Lee Eisenberg"/>
  </r>
  <r>
    <n v="103"/>
    <n v="6"/>
    <s v="Secret Santa"/>
    <n v="8.5"/>
    <n v="2467"/>
    <n v="17.009999999999998"/>
    <n v="8.51"/>
    <x v="3"/>
    <s v=" 10 December 2009"/>
    <x v="0"/>
    <s v="Randall Einhorn"/>
    <s v="Mindy Kaling"/>
    <m/>
  </r>
  <r>
    <n v="104"/>
    <n v="6"/>
    <s v="The Banker"/>
    <n v="6.8"/>
    <n v="3039"/>
    <n v="14.09"/>
    <n v="7.29"/>
    <x v="3"/>
    <s v=" 21 January 2010"/>
    <x v="0"/>
    <s v="Jeffrey Blitz"/>
    <s v="Jason Kessler"/>
    <m/>
  </r>
  <r>
    <n v="105"/>
    <n v="6"/>
    <s v="Sabre"/>
    <n v="7.7"/>
    <n v="2251"/>
    <n v="15.06"/>
    <n v="7.36"/>
    <x v="3"/>
    <s v=" 4 February 2010"/>
    <x v="13"/>
    <s v="John Krasinski"/>
    <s v="Jennifer Celotta"/>
    <m/>
  </r>
  <r>
    <n v="106"/>
    <n v="6"/>
    <s v="Manager and Salesman"/>
    <n v="8.1"/>
    <n v="2223"/>
    <n v="15.5"/>
    <n v="7.4"/>
    <x v="3"/>
    <s v=" 11 February 2010"/>
    <x v="0"/>
    <s v="Marc Webb"/>
    <s v="Mindy Kaling"/>
    <m/>
  </r>
  <r>
    <n v="107"/>
    <n v="6"/>
    <s v="The Delivery: Part 1"/>
    <n v="8.4"/>
    <n v="2347"/>
    <n v="17.399999999999999"/>
    <n v="9"/>
    <x v="3"/>
    <s v=" 4 March 2010"/>
    <x v="0"/>
    <s v="Seth Gordon"/>
    <s v="Daniel Chun"/>
    <m/>
  </r>
  <r>
    <n v="108"/>
    <n v="6"/>
    <s v="The Delivery: Part 2"/>
    <n v="8.5"/>
    <n v="2370"/>
    <n v="17.5"/>
    <n v="9"/>
    <x v="3"/>
    <s v=" 4 March 2010"/>
    <x v="14"/>
    <s v="Harold Ramis"/>
    <s v="Daniel Chun"/>
    <m/>
  </r>
  <r>
    <n v="109"/>
    <n v="6"/>
    <s v="St. Patrick's Day"/>
    <n v="7.7"/>
    <n v="2196"/>
    <n v="15.21"/>
    <n v="7.51"/>
    <x v="3"/>
    <s v=" 11 March 2010"/>
    <x v="0"/>
    <s v="Randall Einhorn"/>
    <s v="Jonathan Hughes"/>
    <m/>
  </r>
  <r>
    <n v="110"/>
    <n v="6"/>
    <s v="New Leads"/>
    <n v="7.7"/>
    <n v="2154"/>
    <n v="15.33"/>
    <n v="7.63"/>
    <x v="0"/>
    <s v=" 18 March 2010"/>
    <x v="0"/>
    <s v="Brent Forrester"/>
    <s v="Brent Forrester"/>
    <m/>
  </r>
  <r>
    <n v="111"/>
    <n v="6"/>
    <s v="Happy Hour"/>
    <n v="8.6"/>
    <n v="2503"/>
    <n v="15.77"/>
    <n v="7.17"/>
    <x v="3"/>
    <s v=" 25 March 2010"/>
    <x v="0"/>
    <s v="Matt Sohn"/>
    <s v="B. J"/>
    <m/>
  </r>
  <r>
    <n v="112"/>
    <n v="6"/>
    <s v="Secretary's Day"/>
    <n v="7.8"/>
    <n v="2168"/>
    <n v="14.1"/>
    <n v="6.3"/>
    <x v="3"/>
    <s v=" 22 April 2010"/>
    <x v="0"/>
    <s v="Steve Carell"/>
    <s v="Mindy Kaling"/>
    <m/>
  </r>
  <r>
    <n v="113"/>
    <n v="6"/>
    <s v="Body Language"/>
    <n v="8"/>
    <n v="2197"/>
    <n v="15.01"/>
    <n v="7.01"/>
    <x v="3"/>
    <s v=" 29 April 2010"/>
    <x v="0"/>
    <s v="Mindy Kaling"/>
    <s v="Justin Spitzer"/>
    <m/>
  </r>
  <r>
    <n v="114"/>
    <n v="6"/>
    <s v="The Cover-Up"/>
    <n v="8.1"/>
    <n v="2199"/>
    <n v="14.94"/>
    <n v="6.84"/>
    <x v="3"/>
    <s v=" 6 May 2010"/>
    <x v="0"/>
    <s v="Rainn Wilson"/>
    <s v="Gene Stupnitsky"/>
    <s v="Lee Eisenberg"/>
  </r>
  <r>
    <n v="115"/>
    <n v="6"/>
    <s v="The Chump"/>
    <n v="7.8"/>
    <n v="2113"/>
    <n v="14.399999999999999"/>
    <n v="6.6"/>
    <x v="3"/>
    <s v=" 13 May 2010"/>
    <x v="0"/>
    <s v="Randall Einhorn"/>
    <s v="Aaron Shure"/>
    <m/>
  </r>
  <r>
    <n v="116"/>
    <n v="6"/>
    <s v="Whistleblower"/>
    <n v="8"/>
    <n v="2184"/>
    <n v="14.6"/>
    <n v="6.6"/>
    <x v="3"/>
    <s v=" 20 May 2010"/>
    <x v="0"/>
    <s v="Paul Lieberstein"/>
    <s v="Warren Lieberstein"/>
    <s v="Halsted Sullivan"/>
  </r>
  <r>
    <n v="117"/>
    <n v="7"/>
    <s v="Nepotism"/>
    <n v="8.4"/>
    <n v="2520"/>
    <n v="16.8"/>
    <n v="8.4"/>
    <x v="3"/>
    <s v=" 23 September 2010"/>
    <x v="15"/>
    <s v="Jeffrey Blitz"/>
    <s v="Daniel Chun"/>
    <m/>
  </r>
  <r>
    <n v="118"/>
    <n v="7"/>
    <s v="Counseling"/>
    <n v="8.1999999999999993"/>
    <n v="2272"/>
    <n v="15.559999999999999"/>
    <n v="7.36"/>
    <x v="3"/>
    <s v=" 30 September 2010"/>
    <x v="0"/>
    <s v="Jeffrey Blitz"/>
    <s v="B. J"/>
    <m/>
  </r>
  <r>
    <n v="119"/>
    <n v="7"/>
    <s v="Andy's Play"/>
    <n v="8.1999999999999993"/>
    <n v="2413"/>
    <n v="15.149999999999999"/>
    <n v="6.95"/>
    <x v="3"/>
    <s v=" 7 October 2010"/>
    <x v="0"/>
    <s v="John Scott"/>
    <s v="Charlie Grandy"/>
    <m/>
  </r>
  <r>
    <n v="120"/>
    <n v="7"/>
    <s v="Sex Ed"/>
    <n v="7.8"/>
    <n v="2209"/>
    <n v="15.16"/>
    <n v="7.36"/>
    <x v="3"/>
    <s v=" 14 October 2010"/>
    <x v="0"/>
    <s v="Paul Lieberstein"/>
    <s v="Paul Lieberstein"/>
    <m/>
  </r>
  <r>
    <n v="121"/>
    <n v="7"/>
    <s v="The Sting"/>
    <n v="7.8"/>
    <n v="2156"/>
    <n v="14.67"/>
    <n v="6.87"/>
    <x v="3"/>
    <s v=" 21 October 2010"/>
    <x v="16"/>
    <s v="Randall Einhorn"/>
    <s v="Mindy Kaling"/>
    <m/>
  </r>
  <r>
    <n v="122"/>
    <n v="7"/>
    <s v="Costume Contest"/>
    <n v="8.1999999999999993"/>
    <n v="2249"/>
    <n v="16.27"/>
    <n v="8.07"/>
    <x v="3"/>
    <s v=" 28 October 2010"/>
    <x v="0"/>
    <s v="Dean Holland"/>
    <s v="Justin Spitzer"/>
    <m/>
  </r>
  <r>
    <n v="123"/>
    <n v="7"/>
    <s v="Christening"/>
    <n v="7.4"/>
    <n v="2238"/>
    <n v="15.05"/>
    <n v="7.65"/>
    <x v="0"/>
    <s v=" 4 November 2010"/>
    <x v="0"/>
    <s v="Alex Hardcastle"/>
    <s v="Peter Ocko"/>
    <m/>
  </r>
  <r>
    <n v="124"/>
    <n v="7"/>
    <s v="Viewing Party"/>
    <n v="7.8"/>
    <n v="2200"/>
    <n v="14.95"/>
    <n v="7.15"/>
    <x v="3"/>
    <s v=" 11 November 2010"/>
    <x v="0"/>
    <s v="Ken Whittingham"/>
    <s v="Jon Vitti"/>
    <m/>
  </r>
  <r>
    <n v="125"/>
    <n v="7"/>
    <s v="WUPHF.com"/>
    <n v="7.7"/>
    <n v="2141"/>
    <n v="14.98"/>
    <n v="7.28"/>
    <x v="3"/>
    <s v=" 18 November 2010"/>
    <x v="0"/>
    <s v="See full summary"/>
    <s v="Aaron Shure"/>
    <m/>
  </r>
  <r>
    <n v="126"/>
    <n v="7"/>
    <s v="China"/>
    <n v="8.1999999999999993"/>
    <n v="2246"/>
    <n v="15.509999999999998"/>
    <n v="7.31"/>
    <x v="3"/>
    <s v=" 2 December 2010"/>
    <x v="0"/>
    <s v="Charles McDougall"/>
    <s v="Halsted Sullivan"/>
    <s v="Warren Lieberstein"/>
  </r>
  <r>
    <n v="127"/>
    <n v="7"/>
    <s v="Classy Christmas"/>
    <n v="9"/>
    <n v="2878"/>
    <n v="16.18"/>
    <n v="7.18"/>
    <x v="9"/>
    <s v=" 9 December 2010"/>
    <x v="0"/>
    <s v="Rainn Wilson"/>
    <s v="Mindy Kaling"/>
    <m/>
  </r>
  <r>
    <n v="128"/>
    <n v="7"/>
    <s v="Ultimatum"/>
    <n v="8.3000000000000007"/>
    <n v="2282"/>
    <n v="16.560000000000002"/>
    <n v="8.26"/>
    <x v="3"/>
    <s v=" 20 January 2011"/>
    <x v="0"/>
    <s v="David Rogers"/>
    <s v="Carrie Kemper"/>
    <m/>
  </r>
  <r>
    <n v="129"/>
    <n v="7"/>
    <s v="The Seminar"/>
    <n v="7.6"/>
    <n v="2171"/>
    <n v="15.53"/>
    <n v="7.93"/>
    <x v="3"/>
    <s v=" 27 January 2011"/>
    <x v="17"/>
    <s v="B.J. Novak"/>
    <s v="Steve Hely"/>
    <m/>
  </r>
  <r>
    <n v="130"/>
    <n v="7"/>
    <s v="The Search"/>
    <n v="8.5"/>
    <n v="2369"/>
    <n v="15.79"/>
    <n v="7.29"/>
    <x v="3"/>
    <s v=" 3 February 2011"/>
    <x v="18"/>
    <s v="See full summary"/>
    <s v="Brent Forrester"/>
    <m/>
  </r>
  <r>
    <n v="131"/>
    <n v="7"/>
    <s v="PDA"/>
    <n v="8.4"/>
    <n v="2347"/>
    <n v="15.3"/>
    <n v="6.9"/>
    <x v="1"/>
    <s v=" 10 February 2011"/>
    <x v="0"/>
    <s v="Greg Daniels"/>
    <s v="Robert Padnick"/>
    <m/>
  </r>
  <r>
    <n v="132"/>
    <n v="7"/>
    <s v="Threat Level Midnight"/>
    <n v="9.4"/>
    <n v="4877"/>
    <n v="15.81"/>
    <n v="6.41"/>
    <x v="3"/>
    <s v=" 17 February 2011"/>
    <x v="0"/>
    <s v="Tucker Gates"/>
    <s v="B. J"/>
    <m/>
  </r>
  <r>
    <n v="133"/>
    <n v="7"/>
    <s v="Todd Packer"/>
    <n v="7.5"/>
    <n v="2123"/>
    <n v="13.620000000000001"/>
    <n v="6.12"/>
    <x v="3"/>
    <s v=" 24 February 2011"/>
    <x v="0"/>
    <s v="Randall Einhorn"/>
    <s v="Amelie Gillette"/>
    <m/>
  </r>
  <r>
    <n v="134"/>
    <n v="7"/>
    <s v="Garage Sale"/>
    <n v="9.3000000000000007"/>
    <n v="3730"/>
    <n v="16.37"/>
    <n v="7.07"/>
    <x v="3"/>
    <s v=" 24 March 2011"/>
    <x v="0"/>
    <s v="Steve Carell"/>
    <s v="Jon Vitti"/>
    <m/>
  </r>
  <r>
    <n v="135"/>
    <n v="7"/>
    <s v="Training Day"/>
    <n v="7.8"/>
    <n v="2215"/>
    <n v="15.67"/>
    <n v="7.87"/>
    <x v="3"/>
    <s v=" 14 April 2011"/>
    <x v="19"/>
    <s v="Paul Lieberstein"/>
    <s v="Daniel Chun"/>
    <m/>
  </r>
  <r>
    <n v="136"/>
    <n v="7"/>
    <s v="Michael's Last Dundies"/>
    <n v="9"/>
    <n v="3039"/>
    <n v="15.85"/>
    <n v="6.85"/>
    <x v="0"/>
    <s v=" 21 April 2011"/>
    <x v="0"/>
    <s v="Mindy Kaling"/>
    <s v="Mindy Kaling"/>
    <m/>
  </r>
  <r>
    <n v="137"/>
    <n v="7"/>
    <s v="Goodbye, Michael"/>
    <n v="9.8000000000000007"/>
    <n v="8059"/>
    <n v="18.22"/>
    <n v="8.42"/>
    <x v="11"/>
    <s v=" 28 April 2011"/>
    <x v="0"/>
    <s v="Paul Feig"/>
    <s v="Greg Daniels"/>
    <m/>
  </r>
  <r>
    <n v="138"/>
    <n v="7"/>
    <s v="The Inner Circle"/>
    <n v="7.6"/>
    <n v="2183"/>
    <n v="14.5"/>
    <n v="6.9"/>
    <x v="0"/>
    <s v=" 5 May 2011"/>
    <x v="0"/>
    <s v="Matt Sohn"/>
    <s v="Charlie Grandy"/>
    <m/>
  </r>
  <r>
    <n v="139"/>
    <n v="7"/>
    <s v="Dwight K. Schrute, (Acting) Manager"/>
    <n v="8.6999999999999993"/>
    <n v="2414"/>
    <n v="15.149999999999999"/>
    <n v="6.45"/>
    <x v="0"/>
    <s v=" 12 May 2011"/>
    <x v="0"/>
    <s v="Troy Miller"/>
    <s v="Justin Spitzer"/>
    <m/>
  </r>
  <r>
    <n v="140"/>
    <n v="7"/>
    <s v="Search Committee"/>
    <n v="8.8000000000000007"/>
    <n v="2623"/>
    <n v="16.09"/>
    <n v="7.29"/>
    <x v="6"/>
    <s v=" 19 May 2011"/>
    <x v="0"/>
    <s v="Jeffrey Blitz"/>
    <s v="Paul Lieberstein"/>
    <m/>
  </r>
  <r>
    <n v="141"/>
    <n v="8"/>
    <s v="The List"/>
    <n v="8.1"/>
    <n v="2366"/>
    <n v="15.739999999999998"/>
    <n v="7.64"/>
    <x v="0"/>
    <s v=" 22 September 2011"/>
    <x v="0"/>
    <s v="B.J. Novak"/>
    <s v="B. J"/>
    <m/>
  </r>
  <r>
    <n v="142"/>
    <n v="8"/>
    <s v="The Incentive"/>
    <n v="8.1"/>
    <n v="2200"/>
    <n v="14.8"/>
    <n v="6.7"/>
    <x v="0"/>
    <s v=" 29 September 2011"/>
    <x v="0"/>
    <s v="Charles McDougall"/>
    <s v="Paul Lieberstein"/>
    <m/>
  </r>
  <r>
    <n v="143"/>
    <n v="8"/>
    <s v="Lotto"/>
    <n v="7.3"/>
    <n v="2098"/>
    <n v="13.120000000000001"/>
    <n v="5.82"/>
    <x v="0"/>
    <s v=" 6 October 2011"/>
    <x v="0"/>
    <s v="John Krasinski"/>
    <s v="Charlie Grandy"/>
    <m/>
  </r>
  <r>
    <n v="144"/>
    <n v="8"/>
    <s v="Garden Party"/>
    <n v="8.1"/>
    <n v="2266"/>
    <n v="14.18"/>
    <n v="6.08"/>
    <x v="0"/>
    <s v=" 13 October 2011"/>
    <x v="20"/>
    <s v="David Rogers"/>
    <s v="Justin Spitzer"/>
    <m/>
  </r>
  <r>
    <n v="145"/>
    <n v="8"/>
    <s v="Spooked"/>
    <n v="7.5"/>
    <n v="2024"/>
    <n v="13.030000000000001"/>
    <n v="5.53"/>
    <x v="0"/>
    <s v=" 27 October 2011"/>
    <x v="0"/>
    <s v="Randall Einhorn"/>
    <s v="Carrie Kemper"/>
    <m/>
  </r>
  <r>
    <n v="146"/>
    <n v="8"/>
    <s v="Doomsday"/>
    <n v="7.7"/>
    <n v="1948"/>
    <n v="13.850000000000001"/>
    <n v="6.15"/>
    <x v="0"/>
    <s v=" 3 November 2011"/>
    <x v="0"/>
    <s v="Troy Miller"/>
    <s v="Daniel Chun"/>
    <m/>
  </r>
  <r>
    <n v="147"/>
    <n v="8"/>
    <s v="Pam's Replacement"/>
    <n v="7.7"/>
    <n v="2077"/>
    <n v="13.66"/>
    <n v="5.96"/>
    <x v="0"/>
    <s v=" 10 November 2011"/>
    <x v="0"/>
    <s v="Matt Sohn"/>
    <s v="Allison Silverman"/>
    <m/>
  </r>
  <r>
    <n v="148"/>
    <n v="8"/>
    <s v="Gettysburg"/>
    <n v="6.9"/>
    <n v="2089"/>
    <n v="12.4"/>
    <n v="5.5"/>
    <x v="0"/>
    <s v=" 17 November 2011"/>
    <x v="0"/>
    <s v="Jeffrey Blitz"/>
    <s v="Robert Padnick"/>
    <m/>
  </r>
  <r>
    <n v="149"/>
    <n v="8"/>
    <s v="Mrs. California"/>
    <n v="7.7"/>
    <n v="2050"/>
    <n v="13.41"/>
    <n v="5.71"/>
    <x v="0"/>
    <s v=" 1 December 2011"/>
    <x v="21"/>
    <s v="Charlie Grandy"/>
    <s v="Dan Greaney"/>
    <m/>
  </r>
  <r>
    <n v="150"/>
    <n v="8"/>
    <s v="Christmas Wishes"/>
    <n v="7.9"/>
    <n v="2020"/>
    <n v="13.690000000000001"/>
    <n v="5.79"/>
    <x v="0"/>
    <s v=" 8 December 2011"/>
    <x v="0"/>
    <s v="Ed Helms"/>
    <s v="Mindy Kaling"/>
    <m/>
  </r>
  <r>
    <n v="151"/>
    <n v="8"/>
    <s v="Trivia"/>
    <n v="7.9"/>
    <n v="1980"/>
    <n v="13.8"/>
    <n v="5.9"/>
    <x v="0"/>
    <s v=" 12 January 2012"/>
    <x v="0"/>
    <s v="B.J. Novak"/>
    <s v="Steve Hely"/>
    <m/>
  </r>
  <r>
    <n v="152"/>
    <n v="8"/>
    <s v="Pool Party"/>
    <n v="8"/>
    <n v="2139"/>
    <n v="14.02"/>
    <n v="6.02"/>
    <x v="0"/>
    <s v=" 19 January 2012"/>
    <x v="0"/>
    <s v="Charles McDougall"/>
    <s v="Owen Ellickson"/>
    <m/>
  </r>
  <r>
    <n v="153"/>
    <n v="8"/>
    <s v="Jury Duty"/>
    <n v="7.4"/>
    <n v="1937"/>
    <n v="12.71"/>
    <n v="5.31"/>
    <x v="0"/>
    <s v=" 2 February 2012"/>
    <x v="0"/>
    <s v="Eric Appel"/>
    <s v="Aaron Shure"/>
    <m/>
  </r>
  <r>
    <n v="154"/>
    <n v="8"/>
    <s v="Special Project"/>
    <n v="7.7"/>
    <n v="1891"/>
    <n v="12.89"/>
    <n v="5.19"/>
    <x v="0"/>
    <s v=" 9 February 2012"/>
    <x v="0"/>
    <s v="David Rogers"/>
    <s v="Amelie Gillette"/>
    <m/>
  </r>
  <r>
    <n v="155"/>
    <n v="8"/>
    <s v="Tallahassee"/>
    <n v="7.8"/>
    <n v="1994"/>
    <n v="12.18"/>
    <n v="4.38"/>
    <x v="0"/>
    <s v=" 16 February 2012"/>
    <x v="0"/>
    <s v="Matt Sohn"/>
    <s v="Daniel Chun"/>
    <m/>
  </r>
  <r>
    <n v="156"/>
    <n v="8"/>
    <s v="After Hours"/>
    <n v="8.1"/>
    <n v="2068"/>
    <n v="13.12"/>
    <n v="5.0199999999999996"/>
    <x v="0"/>
    <s v=" 23 February 2012"/>
    <x v="0"/>
    <s v="Brian Baumgartner"/>
    <s v="Halsted Sullivan"/>
    <s v="Warren Lieberstein"/>
  </r>
  <r>
    <n v="157"/>
    <n v="8"/>
    <s v="Test the Store"/>
    <n v="7.8"/>
    <n v="1958"/>
    <n v="12.75"/>
    <n v="4.95"/>
    <x v="0"/>
    <s v=" 1 March 2012"/>
    <x v="0"/>
    <s v="Brent Forrester"/>
    <s v="Mindy Kaling"/>
    <m/>
  </r>
  <r>
    <n v="158"/>
    <n v="8"/>
    <s v="Last Day in Florida"/>
    <n v="7.8"/>
    <n v="1903"/>
    <n v="12.69"/>
    <n v="4.8899999999999997"/>
    <x v="0"/>
    <s v=" 8 March 2012"/>
    <x v="0"/>
    <s v="Matt Sohn"/>
    <s v="Robert Padnick"/>
    <m/>
  </r>
  <r>
    <n v="159"/>
    <n v="8"/>
    <s v="Get the Girl"/>
    <n v="6.6"/>
    <n v="2203"/>
    <n v="11.469999999999999"/>
    <n v="4.87"/>
    <x v="0"/>
    <s v=" 15 March 2012"/>
    <x v="0"/>
    <s v="Rainn Wilson"/>
    <s v="Charlie Grandy"/>
    <m/>
  </r>
  <r>
    <n v="160"/>
    <n v="8"/>
    <s v="Welcome Party"/>
    <n v="7.1"/>
    <n v="1972"/>
    <n v="11.489999999999998"/>
    <n v="4.3899999999999997"/>
    <x v="0"/>
    <s v=" 12 April 2012"/>
    <x v="0"/>
    <s v="Ed Helms"/>
    <s v="Steve Hely"/>
    <m/>
  </r>
  <r>
    <n v="161"/>
    <n v="8"/>
    <s v="Angry Andy"/>
    <n v="7"/>
    <n v="2107"/>
    <n v="11.35"/>
    <n v="4.3499999999999996"/>
    <x v="0"/>
    <s v=" 19 April 2012"/>
    <x v="0"/>
    <s v="Claire Scanlon"/>
    <s v="Justin Spitzer"/>
    <m/>
  </r>
  <r>
    <n v="162"/>
    <n v="8"/>
    <s v="Fundraiser"/>
    <n v="7"/>
    <n v="1902"/>
    <n v="11.17"/>
    <n v="4.17"/>
    <x v="0"/>
    <s v=" 26 April 2012"/>
    <x v="0"/>
    <s v="David Rogers"/>
    <s v="Owen Ellickson"/>
    <m/>
  </r>
  <r>
    <n v="163"/>
    <n v="8"/>
    <s v="Turf War"/>
    <n v="7.6"/>
    <n v="1832"/>
    <n v="12.04"/>
    <n v="4.4400000000000004"/>
    <x v="0"/>
    <s v=" 3 May 2012"/>
    <x v="22"/>
    <s v="Daniel Chun"/>
    <s v="Warren Lieberstein"/>
    <s v="Halsted Sullivan"/>
  </r>
  <r>
    <n v="164"/>
    <n v="8"/>
    <s v="Free Family Portrait Studio"/>
    <n v="7.7"/>
    <n v="1918"/>
    <n v="12.190000000000001"/>
    <n v="4.49"/>
    <x v="0"/>
    <s v=" 10 May 2012"/>
    <x v="0"/>
    <s v="B.J. Novak"/>
    <s v="B. J"/>
    <m/>
  </r>
  <r>
    <n v="165"/>
    <n v="9"/>
    <s v="New Guys"/>
    <n v="7.6"/>
    <n v="2074"/>
    <n v="11.879999999999999"/>
    <n v="4.28"/>
    <x v="0"/>
    <s v=" 20 September 2012"/>
    <x v="0"/>
    <s v="Greg Daniels"/>
    <s v="Greg Daniels"/>
    <m/>
  </r>
  <r>
    <n v="166"/>
    <n v="9"/>
    <s v="Roy's Wedding"/>
    <n v="7.1"/>
    <n v="1963"/>
    <n v="11.23"/>
    <n v="4.13"/>
    <x v="0"/>
    <s v=" 27 September 2012"/>
    <x v="0"/>
    <s v="Matt Sohn"/>
    <s v="Allison Silverman"/>
    <m/>
  </r>
  <r>
    <n v="167"/>
    <n v="9"/>
    <s v="Andy's Ancestry"/>
    <n v="7.4"/>
    <n v="1938"/>
    <n v="11.54"/>
    <n v="4.1399999999999997"/>
    <x v="0"/>
    <s v=" 4 October 2012"/>
    <x v="0"/>
    <s v="David Rogers"/>
    <s v="Jonathan Green"/>
    <s v="Gabe Miller"/>
  </r>
  <r>
    <n v="168"/>
    <n v="9"/>
    <s v="Work Bus"/>
    <n v="7.8"/>
    <n v="2059"/>
    <n v="12.08"/>
    <n v="4.28"/>
    <x v="1"/>
    <s v=" 18 October 2012"/>
    <x v="0"/>
    <s v="Bryan Cranston"/>
    <s v="Brent Forrester"/>
    <m/>
  </r>
  <r>
    <n v="169"/>
    <n v="9"/>
    <s v="Here Comes Treble"/>
    <n v="7"/>
    <n v="2021"/>
    <n v="11"/>
    <n v="4"/>
    <x v="1"/>
    <s v=" 25 October 2012"/>
    <x v="23"/>
    <s v="Claire Scanlon"/>
    <s v="Owen Ellickson"/>
    <m/>
  </r>
  <r>
    <n v="170"/>
    <n v="9"/>
    <s v="The Boat"/>
    <n v="7.7"/>
    <n v="1955"/>
    <n v="12.530000000000001"/>
    <n v="4.83"/>
    <x v="1"/>
    <s v=" 8 November 2012"/>
    <x v="24"/>
    <s v="John Krasinski"/>
    <s v="Dan Sterling"/>
    <m/>
  </r>
  <r>
    <n v="171"/>
    <n v="9"/>
    <s v="The Whale"/>
    <n v="7.6"/>
    <n v="1872"/>
    <n v="11.76"/>
    <n v="4.16"/>
    <x v="1"/>
    <s v=" 15 November 2012"/>
    <x v="0"/>
    <s v="See full summary"/>
    <s v="Carrie Kemper"/>
    <m/>
  </r>
  <r>
    <n v="172"/>
    <n v="9"/>
    <s v="The Target"/>
    <n v="7.8"/>
    <n v="1928"/>
    <n v="11.68"/>
    <n v="3.88"/>
    <x v="1"/>
    <s v=" 29 November 2012"/>
    <x v="0"/>
    <s v="Brent Forrester"/>
    <s v="Graham Wagner"/>
    <m/>
  </r>
  <r>
    <n v="173"/>
    <n v="9"/>
    <s v="Dwight Christmas"/>
    <n v="8.4"/>
    <n v="2204"/>
    <n v="12.56"/>
    <n v="4.16"/>
    <x v="1"/>
    <s v=" 6 December 2012"/>
    <x v="0"/>
    <s v="Charles McDougall"/>
    <s v="Robert Padnick"/>
    <m/>
  </r>
  <r>
    <n v="174"/>
    <n v="9"/>
    <s v="Lice"/>
    <n v="7.6"/>
    <n v="1952"/>
    <n v="12.14"/>
    <n v="4.54"/>
    <x v="1"/>
    <s v=" 10 January 2013"/>
    <x v="25"/>
    <s v="Rodman Flender"/>
    <s v="Niki Schwartz"/>
    <m/>
  </r>
  <r>
    <n v="175"/>
    <n v="9"/>
    <s v="Suit Warehouse"/>
    <n v="7.8"/>
    <n v="1920"/>
    <n v="11.95"/>
    <n v="4.1500000000000004"/>
    <x v="1"/>
    <s v=" 17 January 2013"/>
    <x v="0"/>
    <s v="Matt Sohn"/>
    <s v="Dan Greaney"/>
    <m/>
  </r>
  <r>
    <n v="176"/>
    <n v="9"/>
    <s v="Customer Loyalty"/>
    <n v="7.9"/>
    <n v="1984"/>
    <n v="12.09"/>
    <n v="4.1900000000000004"/>
    <x v="1"/>
    <s v=" 24 January 2013"/>
    <x v="0"/>
    <s v="Kelly Cantley-Kashima"/>
    <s v="Jonathan Green"/>
    <s v="Gabe Miller"/>
  </r>
  <r>
    <n v="177"/>
    <n v="9"/>
    <s v="Junior Salesman"/>
    <n v="7.6"/>
    <n v="1866"/>
    <n v="12.05"/>
    <n v="4.45"/>
    <x v="1"/>
    <s v=" 31 January 2013"/>
    <x v="0"/>
    <s v="David Rogers"/>
    <s v="Carrie Kemper"/>
    <m/>
  </r>
  <r>
    <n v="178"/>
    <n v="9"/>
    <s v="Vandalism"/>
    <n v="7.5"/>
    <n v="1866"/>
    <n v="11.47"/>
    <n v="3.97"/>
    <x v="1"/>
    <s v=" 31 January 2013"/>
    <x v="0"/>
    <s v="Lee Kirk"/>
    <s v="Owen Ellickson"/>
    <m/>
  </r>
  <r>
    <n v="179"/>
    <n v="9"/>
    <s v="Couples Discount"/>
    <n v="7.3"/>
    <n v="1888"/>
    <n v="11.45"/>
    <n v="4.1500000000000004"/>
    <x v="1"/>
    <s v=" 7 February 2013"/>
    <x v="0"/>
    <s v="Troy Miller"/>
    <s v="Allison Silverman"/>
    <m/>
  </r>
  <r>
    <n v="180"/>
    <n v="9"/>
    <s v="Moving On"/>
    <n v="8.1"/>
    <n v="2089"/>
    <n v="12.16"/>
    <n v="4.0599999999999996"/>
    <x v="6"/>
    <s v=" 14 February 2013"/>
    <x v="0"/>
    <s v="Jon Favreau"/>
    <s v="Graham Wagner"/>
    <m/>
  </r>
  <r>
    <n v="181"/>
    <n v="9"/>
    <s v="The Farm"/>
    <n v="7.5"/>
    <n v="2189"/>
    <n v="11.04"/>
    <n v="3.54"/>
    <x v="1"/>
    <s v=" 14 March 2013"/>
    <x v="0"/>
    <s v="Paul Lieberstein"/>
    <s v="Paul Lieberstein"/>
    <m/>
  </r>
  <r>
    <n v="182"/>
    <n v="9"/>
    <s v="Promos"/>
    <n v="8"/>
    <n v="1924"/>
    <n v="11.44"/>
    <n v="3.44"/>
    <x v="1"/>
    <s v=" 4 April 2013"/>
    <x v="26"/>
    <s v="Jennifer Celotta"/>
    <s v="Tim McAuliffe"/>
    <m/>
  </r>
  <r>
    <n v="183"/>
    <n v="9"/>
    <s v="Stairmageddon"/>
    <n v="8"/>
    <n v="1985"/>
    <n v="11.83"/>
    <n v="3.83"/>
    <x v="1"/>
    <s v=" 11 April 2013"/>
    <x v="0"/>
    <s v="Matt Sohn"/>
    <s v="Dan Sterling"/>
    <m/>
  </r>
  <r>
    <n v="184"/>
    <n v="9"/>
    <s v="Paper Airplane"/>
    <n v="8"/>
    <n v="2007"/>
    <n v="11.25"/>
    <n v="3.25"/>
    <x v="1"/>
    <s v=" 25 April 2013"/>
    <x v="0"/>
    <s v="Jesse Peretz"/>
    <s v="Halsted Sullivan"/>
    <s v="Warren Lieberstein"/>
  </r>
  <r>
    <n v="185"/>
    <n v="9"/>
    <s v="Livin' the Dream"/>
    <n v="9"/>
    <n v="2831"/>
    <n v="12.51"/>
    <n v="3.51"/>
    <x v="6"/>
    <s v=" 2 May 2013"/>
    <x v="27"/>
    <s v="Jeffrey Blitz"/>
    <s v="Niki Schwartz"/>
    <m/>
  </r>
  <r>
    <n v="186"/>
    <n v="9"/>
    <s v="A.A.R.M."/>
    <n v="9.5"/>
    <n v="3914"/>
    <n v="14.059999999999999"/>
    <n v="4.5599999999999996"/>
    <x v="8"/>
    <s v=" 9 May 2013"/>
    <x v="0"/>
    <s v="David Rogers"/>
    <s v="Brent Forrester"/>
    <m/>
  </r>
  <r>
    <n v="187"/>
    <n v="9"/>
    <s v="Finale"/>
    <n v="9.8000000000000007"/>
    <n v="10515"/>
    <n v="15.490000000000002"/>
    <n v="5.69"/>
    <x v="12"/>
    <s v=" 16 May 2013"/>
    <x v="28"/>
    <s v="Ken Kwapis"/>
    <s v="Greg Daniel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alc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A3:F57" firstHeaderRow="0" firstDataRow="1" firstDataCol="1"/>
  <pivotFields count="6">
    <pivotField axis="axisRow" allDrilled="1" subtotalTop="0" showAll="0" sortType="descending" defaultSubtotal="0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4">
    <i>
      <x v="22"/>
    </i>
    <i>
      <x v="30"/>
    </i>
    <i>
      <x v="46"/>
    </i>
    <i>
      <x v="38"/>
    </i>
    <i>
      <x v="23"/>
    </i>
    <i>
      <x v="2"/>
    </i>
    <i>
      <x v="15"/>
    </i>
    <i>
      <x v="29"/>
    </i>
    <i>
      <x v="53"/>
    </i>
    <i>
      <x v="34"/>
    </i>
    <i>
      <x v="11"/>
    </i>
    <i>
      <x v="48"/>
    </i>
    <i>
      <x v="40"/>
    </i>
    <i>
      <x v="49"/>
    </i>
    <i>
      <x v="21"/>
    </i>
    <i>
      <x v="14"/>
    </i>
    <i>
      <x v="44"/>
    </i>
    <i>
      <x v="20"/>
    </i>
    <i>
      <x v="19"/>
    </i>
    <i>
      <x v="18"/>
    </i>
    <i>
      <x v="32"/>
    </i>
    <i>
      <x v="7"/>
    </i>
    <i>
      <x v="33"/>
    </i>
    <i>
      <x/>
    </i>
    <i>
      <x v="43"/>
    </i>
    <i>
      <x v="36"/>
    </i>
    <i>
      <x v="41"/>
    </i>
    <i>
      <x v="47"/>
    </i>
    <i>
      <x v="52"/>
    </i>
    <i>
      <x v="8"/>
    </i>
    <i>
      <x v="27"/>
    </i>
    <i>
      <x v="39"/>
    </i>
    <i>
      <x v="50"/>
    </i>
    <i>
      <x v="3"/>
    </i>
    <i>
      <x v="42"/>
    </i>
    <i>
      <x v="24"/>
    </i>
    <i>
      <x v="13"/>
    </i>
    <i>
      <x v="26"/>
    </i>
    <i>
      <x v="4"/>
    </i>
    <i>
      <x v="9"/>
    </i>
    <i>
      <x v="51"/>
    </i>
    <i>
      <x v="17"/>
    </i>
    <i>
      <x v="37"/>
    </i>
    <i>
      <x v="16"/>
    </i>
    <i>
      <x v="5"/>
    </i>
    <i>
      <x v="1"/>
    </i>
    <i>
      <x v="45"/>
    </i>
    <i>
      <x v="12"/>
    </i>
    <i>
      <x v="6"/>
    </i>
    <i>
      <x v="31"/>
    </i>
    <i>
      <x v="10"/>
    </i>
    <i>
      <x v="28"/>
    </i>
    <i>
      <x v="35"/>
    </i>
    <i>
      <x v="2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atings" fld="1" subtotal="average" baseField="0" baseItem="0" numFmtId="2"/>
    <dataField name="Count of GuestStars" fld="5" subtotal="count" baseField="0" baseItem="0"/>
    <dataField name="Average of Votes" fld="4" subtotal="average" baseField="0" baseItem="0"/>
    <dataField name="Count of EpisodeTitle" fld="2" subtotal="count" baseField="0" baseItem="0" numFmtId="1"/>
    <dataField name="Average of Viewership" fld="3" subtotal="average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he_office_dataset!$A$1:$L$18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uration">
  <location ref="A60:C74" firstHeaderRow="0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axis="axisRow" dataField="1" showAll="0" sortType="descending">
      <items count="14">
        <item x="9"/>
        <item x="12"/>
        <item x="11"/>
        <item x="8"/>
        <item x="6"/>
        <item x="5"/>
        <item x="3"/>
        <item x="4"/>
        <item x="7"/>
        <item x="0"/>
        <item x="1"/>
        <item x="2"/>
        <item x="10"/>
        <item t="default"/>
      </items>
    </pivotField>
    <pivotField showAll="0"/>
    <pivotField showAll="0">
      <items count="30">
        <item x="1"/>
        <item x="22"/>
        <item x="13"/>
        <item x="10"/>
        <item x="6"/>
        <item x="15"/>
        <item x="11"/>
        <item x="7"/>
        <item x="28"/>
        <item x="24"/>
        <item x="20"/>
        <item x="25"/>
        <item x="4"/>
        <item x="8"/>
        <item x="21"/>
        <item x="14"/>
        <item x="27"/>
        <item x="12"/>
        <item x="2"/>
        <item x="17"/>
        <item x="5"/>
        <item x="26"/>
        <item x="23"/>
        <item x="3"/>
        <item x="16"/>
        <item x="9"/>
        <item x="18"/>
        <item x="19"/>
        <item x="0"/>
        <item t="default"/>
      </items>
    </pivotField>
    <pivotField showAll="0"/>
    <pivotField showAll="0"/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+View" fld="5" subtotal="average" baseField="0" baseItem="0"/>
    <dataField name="Count of Duration" fld="7" subtotal="count" baseField="0" baseItem="0"/>
  </dataFields>
  <formats count="2">
    <format dxfId="3">
      <pivotArea collapsedLevelsAreSubtotals="1" fieldPosition="0">
        <references count="1">
          <reference field="7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set" displayName="dataset" ref="A1:M189" totalsRowShown="0">
  <autoFilter ref="A1:M189" xr:uid="{00000000-0009-0000-0100-000002000000}"/>
  <sortState xmlns:xlrd2="http://schemas.microsoft.com/office/spreadsheetml/2017/richdata2" ref="A2:M189">
    <sortCondition ref="A1:A189"/>
  </sortState>
  <tableColumns count="13">
    <tableColumn id="1" xr3:uid="{00000000-0010-0000-0000-000001000000}" name="Sl.no"/>
    <tableColumn id="2" xr3:uid="{00000000-0010-0000-0000-000002000000}" name="Season"/>
    <tableColumn id="3" xr3:uid="{00000000-0010-0000-0000-000003000000}" name="EpisodeTitle"/>
    <tableColumn id="4" xr3:uid="{00000000-0010-0000-0000-000004000000}" name="Ratings"/>
    <tableColumn id="5" xr3:uid="{00000000-0010-0000-0000-000005000000}" name="Votes"/>
    <tableColumn id="13" xr3:uid="{00000000-0010-0000-0000-00000D000000}" name="Rating+View" dataDxfId="5">
      <calculatedColumnFormula>AVERAGE(dataset[[#This Row],[Ratings]]+dataset[[#This Row],[Viewership]])</calculatedColumnFormula>
    </tableColumn>
    <tableColumn id="6" xr3:uid="{00000000-0010-0000-0000-000006000000}" name="Viewership"/>
    <tableColumn id="7" xr3:uid="{00000000-0010-0000-0000-000007000000}" name="Duration"/>
    <tableColumn id="8" xr3:uid="{00000000-0010-0000-0000-000008000000}" name="Date"/>
    <tableColumn id="9" xr3:uid="{00000000-0010-0000-0000-000009000000}" name="GuestStars"/>
    <tableColumn id="10" xr3:uid="{00000000-0010-0000-0000-00000A000000}" name="Director"/>
    <tableColumn id="11" xr3:uid="{00000000-0010-0000-0000-00000B000000}" name="Writer 1" dataDxfId="4"/>
    <tableColumn id="12" xr3:uid="{00000000-0010-0000-0000-00000C000000}" name="Writer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mpTable" displayName="EmpTable" ref="B3:E16" totalsRowShown="0">
  <autoFilter ref="B3:E16" xr:uid="{00000000-0009-0000-0100-000001000000}"/>
  <tableColumns count="4">
    <tableColumn id="1" xr3:uid="{00000000-0010-0000-0100-000001000000}" name="Emp ID"/>
    <tableColumn id="2" xr3:uid="{00000000-0010-0000-0100-000002000000}" name="Emp Name"/>
    <tableColumn id="3" xr3:uid="{00000000-0010-0000-0100-000003000000}" name="Department"/>
    <tableColumn id="4" xr3:uid="{00000000-0010-0000-0100-00000400000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1FBB-DBAA-4237-BC0B-A2D21753A036}">
  <dimension ref="B1:I10"/>
  <sheetViews>
    <sheetView tabSelected="1" topLeftCell="B1" workbookViewId="0">
      <selection activeCell="G12" sqref="G12"/>
    </sheetView>
  </sheetViews>
  <sheetFormatPr defaultColWidth="14.6640625" defaultRowHeight="14.4" x14ac:dyDescent="0.3"/>
  <cols>
    <col min="2" max="2" width="14.77734375" bestFit="1" customWidth="1"/>
    <col min="3" max="4" width="7.6640625" bestFit="1" customWidth="1"/>
    <col min="5" max="5" width="10.44140625" bestFit="1" customWidth="1"/>
    <col min="6" max="6" width="8.33203125" bestFit="1" customWidth="1"/>
    <col min="7" max="7" width="5.88671875" bestFit="1" customWidth="1"/>
    <col min="8" max="8" width="5.21875" bestFit="1" customWidth="1"/>
    <col min="9" max="9" width="11" bestFit="1" customWidth="1"/>
  </cols>
  <sheetData>
    <row r="1" spans="2:9" ht="18" customHeight="1" x14ac:dyDescent="0.3">
      <c r="B1" s="12" t="s">
        <v>543</v>
      </c>
      <c r="C1" s="12"/>
      <c r="D1" s="12"/>
    </row>
    <row r="2" spans="2:9" ht="18" customHeight="1" x14ac:dyDescent="0.3">
      <c r="B2" s="12"/>
      <c r="C2" s="12"/>
      <c r="D2" s="12"/>
      <c r="I2" s="10"/>
    </row>
    <row r="3" spans="2:9" x14ac:dyDescent="0.3">
      <c r="B3" s="9" t="s">
        <v>542</v>
      </c>
      <c r="C3" s="9" t="s">
        <v>544</v>
      </c>
      <c r="D3" s="9" t="s">
        <v>545</v>
      </c>
      <c r="E3" s="9" t="s">
        <v>546</v>
      </c>
      <c r="F3" s="9" t="s">
        <v>547</v>
      </c>
      <c r="G3" s="9" t="s">
        <v>548</v>
      </c>
      <c r="H3" s="9" t="s">
        <v>549</v>
      </c>
      <c r="I3" s="11" t="s">
        <v>550</v>
      </c>
    </row>
    <row r="4" spans="2:9" x14ac:dyDescent="0.3">
      <c r="B4" s="9" t="s">
        <v>501</v>
      </c>
      <c r="C4" s="9">
        <v>8</v>
      </c>
      <c r="D4" s="9">
        <v>10</v>
      </c>
      <c r="E4" s="9">
        <v>14</v>
      </c>
      <c r="F4" s="9">
        <v>9</v>
      </c>
      <c r="G4" s="9">
        <v>20</v>
      </c>
      <c r="H4" s="9">
        <v>61</v>
      </c>
      <c r="I4" s="11">
        <v>0</v>
      </c>
    </row>
    <row r="5" spans="2:9" x14ac:dyDescent="0.3">
      <c r="B5" s="9" t="s">
        <v>492</v>
      </c>
      <c r="C5" s="9">
        <v>7</v>
      </c>
      <c r="D5" s="9">
        <v>11</v>
      </c>
      <c r="E5" s="9">
        <v>16</v>
      </c>
      <c r="F5" s="9">
        <v>15</v>
      </c>
      <c r="G5" s="9">
        <v>9</v>
      </c>
      <c r="H5" s="9">
        <v>58</v>
      </c>
      <c r="I5" s="11">
        <v>0</v>
      </c>
    </row>
    <row r="6" spans="2:9" x14ac:dyDescent="0.3">
      <c r="B6" s="9" t="s">
        <v>491</v>
      </c>
      <c r="C6" s="9">
        <v>7</v>
      </c>
      <c r="D6" s="9">
        <v>16</v>
      </c>
      <c r="E6" s="9">
        <v>6</v>
      </c>
      <c r="F6" s="9">
        <v>17</v>
      </c>
      <c r="G6" s="9">
        <v>14</v>
      </c>
      <c r="H6" s="9">
        <v>60</v>
      </c>
      <c r="I6" s="11">
        <v>0</v>
      </c>
    </row>
    <row r="7" spans="2:9" x14ac:dyDescent="0.3">
      <c r="B7" s="9" t="s">
        <v>487</v>
      </c>
      <c r="C7" s="9">
        <v>19</v>
      </c>
      <c r="D7" s="9">
        <v>6</v>
      </c>
      <c r="E7" s="9">
        <v>20</v>
      </c>
      <c r="F7" s="9">
        <v>20</v>
      </c>
      <c r="G7" s="9">
        <v>17</v>
      </c>
      <c r="H7" s="9">
        <v>82</v>
      </c>
      <c r="I7" s="11">
        <v>0</v>
      </c>
    </row>
    <row r="8" spans="2:9" x14ac:dyDescent="0.3">
      <c r="B8" s="9" t="s">
        <v>502</v>
      </c>
      <c r="C8" s="9">
        <v>9</v>
      </c>
      <c r="D8" s="9">
        <v>3</v>
      </c>
      <c r="E8" s="9">
        <v>11</v>
      </c>
      <c r="F8" s="9">
        <v>14</v>
      </c>
      <c r="G8" s="9">
        <v>6</v>
      </c>
      <c r="H8" s="9">
        <v>43</v>
      </c>
      <c r="I8" s="11">
        <v>0</v>
      </c>
    </row>
    <row r="9" spans="2:9" x14ac:dyDescent="0.3">
      <c r="B9" s="9" t="s">
        <v>500</v>
      </c>
      <c r="C9" s="9">
        <v>20</v>
      </c>
      <c r="D9" s="9">
        <v>2</v>
      </c>
      <c r="E9" s="9">
        <v>6</v>
      </c>
      <c r="F9" s="9">
        <v>20</v>
      </c>
      <c r="G9" s="9">
        <v>8</v>
      </c>
      <c r="H9" s="9">
        <v>56</v>
      </c>
      <c r="I9" s="11">
        <v>0</v>
      </c>
    </row>
    <row r="10" spans="2:9" x14ac:dyDescent="0.3">
      <c r="I10" s="10"/>
    </row>
  </sheetData>
  <mergeCells count="1">
    <mergeCell ref="B1:D2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9"/>
  <sheetViews>
    <sheetView topLeftCell="C1" workbookViewId="0">
      <selection activeCell="I10" sqref="I10"/>
    </sheetView>
  </sheetViews>
  <sheetFormatPr defaultRowHeight="14.4" x14ac:dyDescent="0.3"/>
  <cols>
    <col min="3" max="3" width="30.44140625" bestFit="1" customWidth="1"/>
    <col min="4" max="4" width="9" customWidth="1"/>
    <col min="7" max="7" width="12.109375" customWidth="1"/>
    <col min="8" max="8" width="10.21875" customWidth="1"/>
    <col min="9" max="9" width="17.33203125" bestFit="1" customWidth="1"/>
    <col min="10" max="10" width="17.77734375" customWidth="1"/>
    <col min="11" max="11" width="19" bestFit="1" customWidth="1"/>
    <col min="12" max="13" width="16.5546875" bestFit="1" customWidth="1"/>
  </cols>
  <sheetData>
    <row r="1" spans="1:13" x14ac:dyDescent="0.3">
      <c r="A1" t="s">
        <v>507</v>
      </c>
      <c r="B1" t="s">
        <v>0</v>
      </c>
      <c r="C1" t="s">
        <v>1</v>
      </c>
      <c r="D1" t="s">
        <v>2</v>
      </c>
      <c r="E1" t="s">
        <v>3</v>
      </c>
      <c r="F1" t="s">
        <v>534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516</v>
      </c>
      <c r="M1" t="s">
        <v>508</v>
      </c>
    </row>
    <row r="2" spans="1:13" x14ac:dyDescent="0.3">
      <c r="A2">
        <v>0</v>
      </c>
      <c r="B2">
        <v>1</v>
      </c>
      <c r="C2" t="s">
        <v>9</v>
      </c>
      <c r="D2">
        <v>7.5</v>
      </c>
      <c r="E2">
        <v>4936</v>
      </c>
      <c r="F2">
        <f>AVERAGE(dataset[[#This Row],[Ratings]]+dataset[[#This Row],[Viewership]])</f>
        <v>18.7</v>
      </c>
      <c r="G2">
        <v>11.2</v>
      </c>
      <c r="H2">
        <v>23</v>
      </c>
      <c r="I2" t="s">
        <v>10</v>
      </c>
      <c r="K2" t="s">
        <v>11</v>
      </c>
      <c r="L2" s="1" t="s">
        <v>337</v>
      </c>
      <c r="M2" t="s">
        <v>195</v>
      </c>
    </row>
    <row r="3" spans="1:13" x14ac:dyDescent="0.3">
      <c r="A3">
        <v>1</v>
      </c>
      <c r="B3">
        <v>1</v>
      </c>
      <c r="C3" t="s">
        <v>12</v>
      </c>
      <c r="D3">
        <v>8.3000000000000007</v>
      </c>
      <c r="E3">
        <v>4801</v>
      </c>
      <c r="F3">
        <f>AVERAGE(dataset[[#This Row],[Ratings]]+dataset[[#This Row],[Viewership]])</f>
        <v>14.3</v>
      </c>
      <c r="G3">
        <v>6</v>
      </c>
      <c r="H3">
        <v>23</v>
      </c>
      <c r="I3" t="s">
        <v>13</v>
      </c>
      <c r="K3" t="s">
        <v>11</v>
      </c>
      <c r="L3" s="1" t="s">
        <v>512</v>
      </c>
    </row>
    <row r="4" spans="1:13" x14ac:dyDescent="0.3">
      <c r="A4">
        <v>2</v>
      </c>
      <c r="B4">
        <v>1</v>
      </c>
      <c r="C4" t="s">
        <v>14</v>
      </c>
      <c r="D4">
        <v>7.8</v>
      </c>
      <c r="E4">
        <v>4024</v>
      </c>
      <c r="F4">
        <f>AVERAGE(dataset[[#This Row],[Ratings]]+dataset[[#This Row],[Viewership]])</f>
        <v>13.6</v>
      </c>
      <c r="G4">
        <v>5.8</v>
      </c>
      <c r="H4">
        <v>22</v>
      </c>
      <c r="I4" t="s">
        <v>15</v>
      </c>
      <c r="K4" t="s">
        <v>16</v>
      </c>
      <c r="L4" s="1" t="s">
        <v>17</v>
      </c>
    </row>
    <row r="5" spans="1:13" x14ac:dyDescent="0.3">
      <c r="A5">
        <v>3</v>
      </c>
      <c r="B5">
        <v>1</v>
      </c>
      <c r="C5" t="s">
        <v>18</v>
      </c>
      <c r="D5">
        <v>8.1</v>
      </c>
      <c r="E5">
        <v>3915</v>
      </c>
      <c r="F5">
        <f>AVERAGE(dataset[[#This Row],[Ratings]]+dataset[[#This Row],[Viewership]])</f>
        <v>13.5</v>
      </c>
      <c r="G5">
        <v>5.4</v>
      </c>
      <c r="H5">
        <v>23</v>
      </c>
      <c r="I5" t="s">
        <v>19</v>
      </c>
      <c r="K5" t="s">
        <v>20</v>
      </c>
      <c r="L5" s="1" t="s">
        <v>21</v>
      </c>
    </row>
    <row r="6" spans="1:13" x14ac:dyDescent="0.3">
      <c r="A6">
        <v>4</v>
      </c>
      <c r="B6">
        <v>1</v>
      </c>
      <c r="C6" t="s">
        <v>22</v>
      </c>
      <c r="D6">
        <v>8.4</v>
      </c>
      <c r="E6">
        <v>4294</v>
      </c>
      <c r="F6">
        <f>AVERAGE(dataset[[#This Row],[Ratings]]+dataset[[#This Row],[Viewership]])</f>
        <v>13.4</v>
      </c>
      <c r="G6">
        <v>5</v>
      </c>
      <c r="H6">
        <v>23</v>
      </c>
      <c r="I6" t="s">
        <v>23</v>
      </c>
      <c r="K6" t="s">
        <v>24</v>
      </c>
      <c r="L6" s="1" t="s">
        <v>24</v>
      </c>
    </row>
    <row r="7" spans="1:13" x14ac:dyDescent="0.3">
      <c r="A7">
        <v>5</v>
      </c>
      <c r="B7">
        <v>1</v>
      </c>
      <c r="C7" t="s">
        <v>25</v>
      </c>
      <c r="D7">
        <v>7.7</v>
      </c>
      <c r="E7">
        <v>3854</v>
      </c>
      <c r="F7">
        <f>AVERAGE(dataset[[#This Row],[Ratings]]+dataset[[#This Row],[Viewership]])</f>
        <v>12.5</v>
      </c>
      <c r="G7">
        <v>4.8</v>
      </c>
      <c r="H7">
        <v>23</v>
      </c>
      <c r="I7" t="s">
        <v>26</v>
      </c>
      <c r="J7" t="s">
        <v>27</v>
      </c>
      <c r="K7" t="s">
        <v>28</v>
      </c>
      <c r="L7" s="1" t="s">
        <v>29</v>
      </c>
    </row>
    <row r="8" spans="1:13" x14ac:dyDescent="0.3">
      <c r="A8">
        <v>6</v>
      </c>
      <c r="B8">
        <v>2</v>
      </c>
      <c r="C8" t="s">
        <v>30</v>
      </c>
      <c r="D8">
        <v>8.6999999999999993</v>
      </c>
      <c r="E8">
        <v>4315</v>
      </c>
      <c r="F8">
        <f>AVERAGE(dataset[[#This Row],[Ratings]]+dataset[[#This Row],[Viewership]])</f>
        <v>17.7</v>
      </c>
      <c r="G8">
        <v>9</v>
      </c>
      <c r="H8">
        <v>21</v>
      </c>
      <c r="I8" t="s">
        <v>31</v>
      </c>
      <c r="K8" t="s">
        <v>24</v>
      </c>
      <c r="L8" s="1" t="s">
        <v>29</v>
      </c>
    </row>
    <row r="9" spans="1:13" x14ac:dyDescent="0.3">
      <c r="A9">
        <v>7</v>
      </c>
      <c r="B9">
        <v>2</v>
      </c>
      <c r="C9" t="s">
        <v>32</v>
      </c>
      <c r="D9">
        <v>8.1999999999999993</v>
      </c>
      <c r="E9">
        <v>3665</v>
      </c>
      <c r="F9">
        <f>AVERAGE(dataset[[#This Row],[Ratings]]+dataset[[#This Row],[Viewership]])</f>
        <v>15.329999999999998</v>
      </c>
      <c r="G9">
        <v>7.13</v>
      </c>
      <c r="H9">
        <v>22</v>
      </c>
      <c r="I9" t="s">
        <v>33</v>
      </c>
      <c r="K9" t="s">
        <v>11</v>
      </c>
      <c r="L9" s="1" t="s">
        <v>512</v>
      </c>
    </row>
    <row r="10" spans="1:13" x14ac:dyDescent="0.3">
      <c r="A10">
        <v>8</v>
      </c>
      <c r="B10">
        <v>2</v>
      </c>
      <c r="C10" t="s">
        <v>34</v>
      </c>
      <c r="D10">
        <v>8.4</v>
      </c>
      <c r="E10">
        <v>3665</v>
      </c>
      <c r="F10">
        <f>AVERAGE(dataset[[#This Row],[Ratings]]+dataset[[#This Row],[Viewership]])</f>
        <v>16.700000000000003</v>
      </c>
      <c r="G10">
        <v>8.3000000000000007</v>
      </c>
      <c r="H10">
        <v>22</v>
      </c>
      <c r="I10" t="s">
        <v>35</v>
      </c>
      <c r="J10" t="s">
        <v>36</v>
      </c>
      <c r="K10" t="s">
        <v>37</v>
      </c>
      <c r="L10" s="1" t="s">
        <v>21</v>
      </c>
    </row>
    <row r="11" spans="1:13" x14ac:dyDescent="0.3">
      <c r="A11">
        <v>9</v>
      </c>
      <c r="B11">
        <v>2</v>
      </c>
      <c r="C11" t="s">
        <v>38</v>
      </c>
      <c r="D11">
        <v>8.4</v>
      </c>
      <c r="E11">
        <v>3607</v>
      </c>
      <c r="F11">
        <f>AVERAGE(dataset[[#This Row],[Ratings]]+dataset[[#This Row],[Viewership]])</f>
        <v>16</v>
      </c>
      <c r="G11">
        <v>7.6</v>
      </c>
      <c r="H11">
        <v>22</v>
      </c>
      <c r="I11" t="s">
        <v>39</v>
      </c>
      <c r="J11" t="s">
        <v>27</v>
      </c>
      <c r="K11" t="s">
        <v>11</v>
      </c>
      <c r="L11" s="1" t="s">
        <v>512</v>
      </c>
    </row>
    <row r="12" spans="1:13" x14ac:dyDescent="0.3">
      <c r="A12">
        <v>10</v>
      </c>
      <c r="B12">
        <v>2</v>
      </c>
      <c r="C12" t="s">
        <v>40</v>
      </c>
      <c r="D12">
        <v>8.1</v>
      </c>
      <c r="E12">
        <v>3392</v>
      </c>
      <c r="F12">
        <f>AVERAGE(dataset[[#This Row],[Ratings]]+dataset[[#This Row],[Viewership]])</f>
        <v>16.100000000000001</v>
      </c>
      <c r="G12">
        <v>8</v>
      </c>
      <c r="H12">
        <v>30</v>
      </c>
      <c r="I12" t="s">
        <v>41</v>
      </c>
      <c r="K12" t="s">
        <v>37</v>
      </c>
      <c r="L12" s="1" t="s">
        <v>24</v>
      </c>
    </row>
    <row r="13" spans="1:13" x14ac:dyDescent="0.3">
      <c r="A13">
        <v>11</v>
      </c>
      <c r="B13">
        <v>2</v>
      </c>
      <c r="C13" t="s">
        <v>42</v>
      </c>
      <c r="D13">
        <v>8.1</v>
      </c>
      <c r="E13">
        <v>3388</v>
      </c>
      <c r="F13">
        <f>AVERAGE(dataset[[#This Row],[Ratings]]+dataset[[#This Row],[Viewership]])</f>
        <v>16</v>
      </c>
      <c r="G13">
        <v>7.9</v>
      </c>
      <c r="H13">
        <v>22</v>
      </c>
      <c r="I13" t="s">
        <v>43</v>
      </c>
      <c r="K13" t="s">
        <v>11</v>
      </c>
      <c r="L13" s="1" t="s">
        <v>229</v>
      </c>
      <c r="M13" t="s">
        <v>254</v>
      </c>
    </row>
    <row r="14" spans="1:13" x14ac:dyDescent="0.3">
      <c r="A14">
        <v>12</v>
      </c>
      <c r="B14">
        <v>2</v>
      </c>
      <c r="C14" t="s">
        <v>44</v>
      </c>
      <c r="D14">
        <v>8.6</v>
      </c>
      <c r="E14">
        <v>3533</v>
      </c>
      <c r="F14">
        <f>AVERAGE(dataset[[#This Row],[Ratings]]+dataset[[#This Row],[Viewership]])</f>
        <v>16.100000000000001</v>
      </c>
      <c r="G14">
        <v>7.5</v>
      </c>
      <c r="H14">
        <v>22</v>
      </c>
      <c r="I14" t="s">
        <v>45</v>
      </c>
      <c r="J14" t="s">
        <v>46</v>
      </c>
      <c r="K14" t="s">
        <v>24</v>
      </c>
      <c r="L14" s="1" t="s">
        <v>17</v>
      </c>
    </row>
    <row r="15" spans="1:13" x14ac:dyDescent="0.3">
      <c r="A15">
        <v>13</v>
      </c>
      <c r="B15">
        <v>2</v>
      </c>
      <c r="C15" t="s">
        <v>47</v>
      </c>
      <c r="D15">
        <v>8.1999999999999993</v>
      </c>
      <c r="E15">
        <v>3216</v>
      </c>
      <c r="F15">
        <f>AVERAGE(dataset[[#This Row],[Ratings]]+dataset[[#This Row],[Viewership]])</f>
        <v>16.2</v>
      </c>
      <c r="G15">
        <v>8</v>
      </c>
      <c r="H15">
        <v>22</v>
      </c>
      <c r="I15" t="s">
        <v>48</v>
      </c>
      <c r="K15" t="s">
        <v>37</v>
      </c>
      <c r="L15" s="1" t="s">
        <v>49</v>
      </c>
    </row>
    <row r="16" spans="1:13" x14ac:dyDescent="0.3">
      <c r="A16">
        <v>14</v>
      </c>
      <c r="B16">
        <v>2</v>
      </c>
      <c r="C16" t="s">
        <v>50</v>
      </c>
      <c r="D16">
        <v>8.4</v>
      </c>
      <c r="E16">
        <v>3338</v>
      </c>
      <c r="F16">
        <f>AVERAGE(dataset[[#This Row],[Ratings]]+dataset[[#This Row],[Viewership]])</f>
        <v>16.5</v>
      </c>
      <c r="G16">
        <v>8.1</v>
      </c>
      <c r="H16">
        <v>23</v>
      </c>
      <c r="I16" t="s">
        <v>51</v>
      </c>
      <c r="J16" t="s">
        <v>52</v>
      </c>
      <c r="K16" t="s">
        <v>37</v>
      </c>
      <c r="L16" s="1" t="s">
        <v>53</v>
      </c>
    </row>
    <row r="17" spans="1:13" x14ac:dyDescent="0.3">
      <c r="A17">
        <v>15</v>
      </c>
      <c r="B17">
        <v>2</v>
      </c>
      <c r="C17" t="s">
        <v>54</v>
      </c>
      <c r="D17">
        <v>8.9</v>
      </c>
      <c r="E17">
        <v>3663</v>
      </c>
      <c r="F17">
        <f>AVERAGE(dataset[[#This Row],[Ratings]]+dataset[[#This Row],[Viewership]])</f>
        <v>18.600000000000001</v>
      </c>
      <c r="G17">
        <v>9.6999999999999993</v>
      </c>
      <c r="H17">
        <v>22</v>
      </c>
      <c r="I17" t="s">
        <v>55</v>
      </c>
      <c r="K17" t="s">
        <v>56</v>
      </c>
      <c r="L17" s="1" t="s">
        <v>21</v>
      </c>
    </row>
    <row r="18" spans="1:13" x14ac:dyDescent="0.3">
      <c r="A18">
        <v>16</v>
      </c>
      <c r="B18">
        <v>2</v>
      </c>
      <c r="C18" t="s">
        <v>57</v>
      </c>
      <c r="D18">
        <v>8.6</v>
      </c>
      <c r="E18">
        <v>3536</v>
      </c>
      <c r="F18">
        <f>AVERAGE(dataset[[#This Row],[Ratings]]+dataset[[#This Row],[Viewership]])</f>
        <v>17.299999999999997</v>
      </c>
      <c r="G18">
        <v>8.6999999999999993</v>
      </c>
      <c r="H18">
        <v>22</v>
      </c>
      <c r="I18" t="s">
        <v>58</v>
      </c>
      <c r="J18" t="s">
        <v>59</v>
      </c>
      <c r="K18" t="s">
        <v>11</v>
      </c>
      <c r="L18" s="1" t="s">
        <v>24</v>
      </c>
    </row>
    <row r="19" spans="1:13" x14ac:dyDescent="0.3">
      <c r="A19">
        <v>17</v>
      </c>
      <c r="B19">
        <v>2</v>
      </c>
      <c r="C19" t="s">
        <v>60</v>
      </c>
      <c r="D19">
        <v>9.1</v>
      </c>
      <c r="E19">
        <v>4314</v>
      </c>
      <c r="F19">
        <f>AVERAGE(dataset[[#This Row],[Ratings]]+dataset[[#This Row],[Viewership]])</f>
        <v>19.399999999999999</v>
      </c>
      <c r="G19">
        <v>10.3</v>
      </c>
      <c r="H19">
        <v>22</v>
      </c>
      <c r="I19" t="s">
        <v>61</v>
      </c>
      <c r="K19" t="s">
        <v>20</v>
      </c>
      <c r="L19" s="1" t="s">
        <v>29</v>
      </c>
    </row>
    <row r="20" spans="1:13" x14ac:dyDescent="0.3">
      <c r="A20">
        <v>18</v>
      </c>
      <c r="B20">
        <v>2</v>
      </c>
      <c r="C20" t="s">
        <v>62</v>
      </c>
      <c r="D20">
        <v>8.3000000000000007</v>
      </c>
      <c r="E20">
        <v>3142</v>
      </c>
      <c r="F20">
        <f>AVERAGE(dataset[[#This Row],[Ratings]]+dataset[[#This Row],[Viewership]])</f>
        <v>17</v>
      </c>
      <c r="G20">
        <v>8.6999999999999993</v>
      </c>
      <c r="H20">
        <v>22</v>
      </c>
      <c r="I20" t="s">
        <v>63</v>
      </c>
      <c r="K20" t="s">
        <v>64</v>
      </c>
      <c r="L20" s="1" t="s">
        <v>254</v>
      </c>
      <c r="M20" t="s">
        <v>229</v>
      </c>
    </row>
    <row r="21" spans="1:13" x14ac:dyDescent="0.3">
      <c r="A21">
        <v>19</v>
      </c>
      <c r="B21">
        <v>2</v>
      </c>
      <c r="C21" t="s">
        <v>65</v>
      </c>
      <c r="D21">
        <v>7.8</v>
      </c>
      <c r="E21">
        <v>3118</v>
      </c>
      <c r="F21">
        <f>AVERAGE(dataset[[#This Row],[Ratings]]+dataset[[#This Row],[Viewership]])</f>
        <v>16.399999999999999</v>
      </c>
      <c r="G21">
        <v>8.6</v>
      </c>
      <c r="H21">
        <v>22</v>
      </c>
      <c r="I21" t="s">
        <v>66</v>
      </c>
      <c r="K21" t="s">
        <v>67</v>
      </c>
      <c r="L21" s="1" t="s">
        <v>17</v>
      </c>
    </row>
    <row r="22" spans="1:13" x14ac:dyDescent="0.3">
      <c r="A22">
        <v>20</v>
      </c>
      <c r="B22">
        <v>2</v>
      </c>
      <c r="C22" t="s">
        <v>68</v>
      </c>
      <c r="D22">
        <v>8.1999999999999993</v>
      </c>
      <c r="E22">
        <v>3091</v>
      </c>
      <c r="F22">
        <f>AVERAGE(dataset[[#This Row],[Ratings]]+dataset[[#This Row],[Viewership]])</f>
        <v>13.62</v>
      </c>
      <c r="G22">
        <v>5.42</v>
      </c>
      <c r="H22">
        <v>22</v>
      </c>
      <c r="I22" t="s">
        <v>69</v>
      </c>
      <c r="K22" t="s">
        <v>70</v>
      </c>
      <c r="L22" s="1" t="s">
        <v>512</v>
      </c>
    </row>
    <row r="23" spans="1:13" x14ac:dyDescent="0.3">
      <c r="A23">
        <v>21</v>
      </c>
      <c r="B23">
        <v>2</v>
      </c>
      <c r="C23" t="s">
        <v>71</v>
      </c>
      <c r="D23">
        <v>8.3000000000000007</v>
      </c>
      <c r="E23">
        <v>3104</v>
      </c>
      <c r="F23">
        <f>AVERAGE(dataset[[#This Row],[Ratings]]+dataset[[#This Row],[Viewership]])</f>
        <v>17.25</v>
      </c>
      <c r="G23">
        <v>8.9499999999999993</v>
      </c>
      <c r="H23">
        <v>22</v>
      </c>
      <c r="I23" t="s">
        <v>72</v>
      </c>
      <c r="J23" t="s">
        <v>73</v>
      </c>
      <c r="K23" t="s">
        <v>24</v>
      </c>
      <c r="L23" s="1" t="s">
        <v>21</v>
      </c>
    </row>
    <row r="24" spans="1:13" x14ac:dyDescent="0.3">
      <c r="A24">
        <v>22</v>
      </c>
      <c r="B24">
        <v>2</v>
      </c>
      <c r="C24" t="s">
        <v>74</v>
      </c>
      <c r="D24">
        <v>8.5</v>
      </c>
      <c r="E24">
        <v>3283</v>
      </c>
      <c r="F24">
        <f>AVERAGE(dataset[[#This Row],[Ratings]]+dataset[[#This Row],[Viewership]])</f>
        <v>16.899999999999999</v>
      </c>
      <c r="G24">
        <v>8.4</v>
      </c>
      <c r="H24">
        <v>22</v>
      </c>
      <c r="I24" t="s">
        <v>75</v>
      </c>
      <c r="K24" t="s">
        <v>56</v>
      </c>
      <c r="L24" s="1" t="s">
        <v>17</v>
      </c>
    </row>
    <row r="25" spans="1:13" x14ac:dyDescent="0.3">
      <c r="A25">
        <v>23</v>
      </c>
      <c r="B25">
        <v>2</v>
      </c>
      <c r="C25" t="s">
        <v>76</v>
      </c>
      <c r="D25">
        <v>8.3000000000000007</v>
      </c>
      <c r="E25">
        <v>3212</v>
      </c>
      <c r="F25">
        <f>AVERAGE(dataset[[#This Row],[Ratings]]+dataset[[#This Row],[Viewership]])</f>
        <v>17.100000000000001</v>
      </c>
      <c r="G25">
        <v>8.8000000000000007</v>
      </c>
      <c r="H25">
        <v>21</v>
      </c>
      <c r="I25" t="s">
        <v>77</v>
      </c>
      <c r="K25" t="s">
        <v>70</v>
      </c>
      <c r="L25" s="1" t="s">
        <v>29</v>
      </c>
    </row>
    <row r="26" spans="1:13" x14ac:dyDescent="0.3">
      <c r="A26">
        <v>24</v>
      </c>
      <c r="B26">
        <v>2</v>
      </c>
      <c r="C26" t="s">
        <v>78</v>
      </c>
      <c r="D26">
        <v>8.1</v>
      </c>
      <c r="E26">
        <v>3094</v>
      </c>
      <c r="F26">
        <f>AVERAGE(dataset[[#This Row],[Ratings]]+dataset[[#This Row],[Viewership]])</f>
        <v>15.899999999999999</v>
      </c>
      <c r="G26">
        <v>7.8</v>
      </c>
      <c r="H26">
        <v>22</v>
      </c>
      <c r="I26" t="s">
        <v>79</v>
      </c>
      <c r="K26" t="s">
        <v>16</v>
      </c>
      <c r="L26" s="1" t="s">
        <v>229</v>
      </c>
      <c r="M26" t="s">
        <v>254</v>
      </c>
    </row>
    <row r="27" spans="1:13" x14ac:dyDescent="0.3">
      <c r="A27">
        <v>25</v>
      </c>
      <c r="B27">
        <v>2</v>
      </c>
      <c r="C27" t="s">
        <v>80</v>
      </c>
      <c r="D27">
        <v>8.4</v>
      </c>
      <c r="E27">
        <v>3172</v>
      </c>
      <c r="F27">
        <f>AVERAGE(dataset[[#This Row],[Ratings]]+dataset[[#This Row],[Viewership]])</f>
        <v>16.2</v>
      </c>
      <c r="G27">
        <v>7.8</v>
      </c>
      <c r="H27">
        <v>22</v>
      </c>
      <c r="I27" t="s">
        <v>81</v>
      </c>
      <c r="K27" t="s">
        <v>24</v>
      </c>
      <c r="L27" s="1" t="s">
        <v>53</v>
      </c>
    </row>
    <row r="28" spans="1:13" x14ac:dyDescent="0.3">
      <c r="A28">
        <v>26</v>
      </c>
      <c r="B28">
        <v>2</v>
      </c>
      <c r="C28" t="s">
        <v>82</v>
      </c>
      <c r="D28">
        <v>8.6999999999999993</v>
      </c>
      <c r="E28">
        <v>3253</v>
      </c>
      <c r="F28">
        <f>AVERAGE(dataset[[#This Row],[Ratings]]+dataset[[#This Row],[Viewership]])</f>
        <v>16.100000000000001</v>
      </c>
      <c r="G28">
        <v>7.4</v>
      </c>
      <c r="H28">
        <v>22</v>
      </c>
      <c r="I28" t="s">
        <v>83</v>
      </c>
      <c r="K28" t="s">
        <v>56</v>
      </c>
      <c r="L28" s="1" t="s">
        <v>24</v>
      </c>
    </row>
    <row r="29" spans="1:13" x14ac:dyDescent="0.3">
      <c r="A29">
        <v>27</v>
      </c>
      <c r="B29">
        <v>2</v>
      </c>
      <c r="C29" t="s">
        <v>84</v>
      </c>
      <c r="D29">
        <v>9.4</v>
      </c>
      <c r="E29">
        <v>4765</v>
      </c>
      <c r="F29">
        <f>AVERAGE(dataset[[#This Row],[Ratings]]+dataset[[#This Row],[Viewership]])</f>
        <v>17</v>
      </c>
      <c r="G29">
        <v>7.6</v>
      </c>
      <c r="H29">
        <v>29</v>
      </c>
      <c r="I29" t="s">
        <v>85</v>
      </c>
      <c r="K29" t="s">
        <v>11</v>
      </c>
      <c r="L29" s="1" t="s">
        <v>86</v>
      </c>
    </row>
    <row r="30" spans="1:13" x14ac:dyDescent="0.3">
      <c r="A30">
        <v>28</v>
      </c>
      <c r="B30">
        <v>3</v>
      </c>
      <c r="C30" t="s">
        <v>87</v>
      </c>
      <c r="D30">
        <v>9</v>
      </c>
      <c r="E30">
        <v>4133</v>
      </c>
      <c r="F30">
        <f>AVERAGE(dataset[[#This Row],[Ratings]]+dataset[[#This Row],[Viewership]])</f>
        <v>18.11</v>
      </c>
      <c r="G30">
        <v>9.11</v>
      </c>
      <c r="H30">
        <v>23</v>
      </c>
      <c r="I30" t="s">
        <v>88</v>
      </c>
      <c r="K30" t="s">
        <v>11</v>
      </c>
      <c r="L30" s="1" t="s">
        <v>24</v>
      </c>
    </row>
    <row r="31" spans="1:13" x14ac:dyDescent="0.3">
      <c r="A31">
        <v>29</v>
      </c>
      <c r="B31">
        <v>3</v>
      </c>
      <c r="C31" t="s">
        <v>89</v>
      </c>
      <c r="D31">
        <v>8.1999999999999993</v>
      </c>
      <c r="E31">
        <v>3027</v>
      </c>
      <c r="F31">
        <f>AVERAGE(dataset[[#This Row],[Ratings]]+dataset[[#This Row],[Viewership]])</f>
        <v>15.98</v>
      </c>
      <c r="G31">
        <v>7.78</v>
      </c>
      <c r="H31">
        <v>22</v>
      </c>
      <c r="I31" t="s">
        <v>90</v>
      </c>
      <c r="J31" t="s">
        <v>91</v>
      </c>
      <c r="K31" t="s">
        <v>16</v>
      </c>
      <c r="L31" s="1" t="s">
        <v>229</v>
      </c>
      <c r="M31" t="s">
        <v>254</v>
      </c>
    </row>
    <row r="32" spans="1:13" x14ac:dyDescent="0.3">
      <c r="A32">
        <v>30</v>
      </c>
      <c r="B32">
        <v>3</v>
      </c>
      <c r="C32" t="s">
        <v>92</v>
      </c>
      <c r="D32">
        <v>8.5</v>
      </c>
      <c r="E32">
        <v>3175</v>
      </c>
      <c r="F32">
        <f>AVERAGE(dataset[[#This Row],[Ratings]]+dataset[[#This Row],[Viewership]])</f>
        <v>17.39</v>
      </c>
      <c r="G32">
        <v>8.89</v>
      </c>
      <c r="H32">
        <v>22</v>
      </c>
      <c r="I32" t="s">
        <v>93</v>
      </c>
      <c r="K32" t="s">
        <v>24</v>
      </c>
      <c r="L32" s="1" t="s">
        <v>17</v>
      </c>
    </row>
    <row r="33" spans="1:13" x14ac:dyDescent="0.3">
      <c r="A33">
        <v>31</v>
      </c>
      <c r="B33">
        <v>3</v>
      </c>
      <c r="C33" t="s">
        <v>94</v>
      </c>
      <c r="D33">
        <v>8</v>
      </c>
      <c r="E33">
        <v>3049</v>
      </c>
      <c r="F33">
        <f>AVERAGE(dataset[[#This Row],[Ratings]]+dataset[[#This Row],[Viewership]])</f>
        <v>16.829999999999998</v>
      </c>
      <c r="G33">
        <v>8.83</v>
      </c>
      <c r="H33">
        <v>22</v>
      </c>
      <c r="I33" t="s">
        <v>95</v>
      </c>
      <c r="K33" t="s">
        <v>96</v>
      </c>
      <c r="L33" s="1" t="s">
        <v>53</v>
      </c>
    </row>
    <row r="34" spans="1:13" x14ac:dyDescent="0.3">
      <c r="A34">
        <v>32</v>
      </c>
      <c r="B34">
        <v>3</v>
      </c>
      <c r="C34" t="s">
        <v>97</v>
      </c>
      <c r="D34">
        <v>8.1</v>
      </c>
      <c r="E34">
        <v>2976</v>
      </c>
      <c r="F34">
        <f>AVERAGE(dataset[[#This Row],[Ratings]]+dataset[[#This Row],[Viewership]])</f>
        <v>16.560000000000002</v>
      </c>
      <c r="G34">
        <v>8.4600000000000009</v>
      </c>
      <c r="H34">
        <v>22</v>
      </c>
      <c r="I34" t="s">
        <v>98</v>
      </c>
      <c r="K34" t="s">
        <v>99</v>
      </c>
      <c r="L34" s="1" t="s">
        <v>512</v>
      </c>
    </row>
    <row r="35" spans="1:13" x14ac:dyDescent="0.3">
      <c r="A35">
        <v>33</v>
      </c>
      <c r="B35">
        <v>3</v>
      </c>
      <c r="C35" t="s">
        <v>100</v>
      </c>
      <c r="D35">
        <v>7.9</v>
      </c>
      <c r="E35">
        <v>3082</v>
      </c>
      <c r="F35">
        <f>AVERAGE(dataset[[#This Row],[Ratings]]+dataset[[#This Row],[Viewership]])</f>
        <v>16.71</v>
      </c>
      <c r="G35">
        <v>8.81</v>
      </c>
      <c r="H35">
        <v>22</v>
      </c>
      <c r="I35" t="s">
        <v>101</v>
      </c>
      <c r="K35" t="s">
        <v>102</v>
      </c>
      <c r="L35" s="1" t="s">
        <v>29</v>
      </c>
    </row>
    <row r="36" spans="1:13" x14ac:dyDescent="0.3">
      <c r="A36">
        <v>34</v>
      </c>
      <c r="B36">
        <v>3</v>
      </c>
      <c r="C36" t="s">
        <v>103</v>
      </c>
      <c r="D36">
        <v>8.6</v>
      </c>
      <c r="E36">
        <v>3021</v>
      </c>
      <c r="F36">
        <f>AVERAGE(dataset[[#This Row],[Ratings]]+dataset[[#This Row],[Viewership]])</f>
        <v>16.649999999999999</v>
      </c>
      <c r="G36">
        <v>8.0500000000000007</v>
      </c>
      <c r="H36">
        <v>31</v>
      </c>
      <c r="I36" t="s">
        <v>104</v>
      </c>
      <c r="K36" t="s">
        <v>105</v>
      </c>
      <c r="L36" s="1" t="s">
        <v>21</v>
      </c>
    </row>
    <row r="37" spans="1:13" x14ac:dyDescent="0.3">
      <c r="A37">
        <v>35</v>
      </c>
      <c r="B37">
        <v>3</v>
      </c>
      <c r="C37" t="s">
        <v>106</v>
      </c>
      <c r="D37">
        <v>8.6999999999999993</v>
      </c>
      <c r="E37">
        <v>3166</v>
      </c>
      <c r="F37">
        <f>AVERAGE(dataset[[#This Row],[Ratings]]+dataset[[#This Row],[Viewership]])</f>
        <v>17.329999999999998</v>
      </c>
      <c r="G37">
        <v>8.6300000000000008</v>
      </c>
      <c r="H37">
        <v>30</v>
      </c>
      <c r="I37" t="s">
        <v>107</v>
      </c>
      <c r="K37" t="s">
        <v>16</v>
      </c>
      <c r="L37" s="1" t="s">
        <v>108</v>
      </c>
    </row>
    <row r="38" spans="1:13" x14ac:dyDescent="0.3">
      <c r="A38">
        <v>36</v>
      </c>
      <c r="B38">
        <v>3</v>
      </c>
      <c r="C38" t="s">
        <v>109</v>
      </c>
      <c r="D38">
        <v>8.3000000000000007</v>
      </c>
      <c r="E38">
        <v>3151</v>
      </c>
      <c r="F38">
        <f>AVERAGE(dataset[[#This Row],[Ratings]]+dataset[[#This Row],[Viewership]])</f>
        <v>17.37</v>
      </c>
      <c r="G38">
        <v>9.07</v>
      </c>
      <c r="H38">
        <v>30</v>
      </c>
      <c r="I38" t="s">
        <v>110</v>
      </c>
      <c r="K38" t="s">
        <v>111</v>
      </c>
      <c r="L38" s="1" t="s">
        <v>337</v>
      </c>
      <c r="M38" t="s">
        <v>195</v>
      </c>
    </row>
    <row r="39" spans="1:13" x14ac:dyDescent="0.3">
      <c r="A39">
        <v>37</v>
      </c>
      <c r="B39">
        <v>3</v>
      </c>
      <c r="C39" t="s">
        <v>112</v>
      </c>
      <c r="D39">
        <v>8.8000000000000007</v>
      </c>
      <c r="E39">
        <v>3343</v>
      </c>
      <c r="F39">
        <f>AVERAGE(dataset[[#This Row],[Ratings]]+dataset[[#This Row],[Viewership]])</f>
        <v>17.240000000000002</v>
      </c>
      <c r="G39">
        <v>8.44</v>
      </c>
      <c r="H39">
        <v>42</v>
      </c>
      <c r="I39" t="s">
        <v>113</v>
      </c>
      <c r="K39" t="s">
        <v>114</v>
      </c>
      <c r="L39" s="1" t="s">
        <v>53</v>
      </c>
    </row>
    <row r="40" spans="1:13" x14ac:dyDescent="0.3">
      <c r="A40">
        <v>38</v>
      </c>
      <c r="B40">
        <v>3</v>
      </c>
      <c r="C40" t="s">
        <v>115</v>
      </c>
      <c r="D40">
        <v>8.5</v>
      </c>
      <c r="E40">
        <v>3001</v>
      </c>
      <c r="F40">
        <f>AVERAGE(dataset[[#This Row],[Ratings]]+dataset[[#This Row],[Viewership]])</f>
        <v>17.3</v>
      </c>
      <c r="G40">
        <v>8.8000000000000007</v>
      </c>
      <c r="H40">
        <v>21</v>
      </c>
      <c r="I40" t="s">
        <v>116</v>
      </c>
      <c r="K40" t="s">
        <v>117</v>
      </c>
      <c r="L40" s="1" t="s">
        <v>118</v>
      </c>
    </row>
    <row r="41" spans="1:13" x14ac:dyDescent="0.3">
      <c r="A41">
        <v>39</v>
      </c>
      <c r="B41">
        <v>3</v>
      </c>
      <c r="C41" t="s">
        <v>119</v>
      </c>
      <c r="D41">
        <v>8.6</v>
      </c>
      <c r="E41">
        <v>3053</v>
      </c>
      <c r="F41">
        <f>AVERAGE(dataset[[#This Row],[Ratings]]+dataset[[#This Row],[Viewership]])</f>
        <v>18.72</v>
      </c>
      <c r="G41">
        <v>10.119999999999999</v>
      </c>
      <c r="H41">
        <v>22</v>
      </c>
      <c r="I41" t="s">
        <v>120</v>
      </c>
      <c r="K41" t="s">
        <v>24</v>
      </c>
      <c r="L41" s="1" t="s">
        <v>21</v>
      </c>
      <c r="M41" t="s">
        <v>254</v>
      </c>
    </row>
    <row r="42" spans="1:13" x14ac:dyDescent="0.3">
      <c r="A42">
        <v>40</v>
      </c>
      <c r="B42">
        <v>3</v>
      </c>
      <c r="C42" t="s">
        <v>121</v>
      </c>
      <c r="D42">
        <v>8.8000000000000007</v>
      </c>
      <c r="E42">
        <v>3211</v>
      </c>
      <c r="F42">
        <f>AVERAGE(dataset[[#This Row],[Ratings]]+dataset[[#This Row],[Viewership]])</f>
        <v>19</v>
      </c>
      <c r="G42">
        <v>10.199999999999999</v>
      </c>
      <c r="H42">
        <v>28</v>
      </c>
      <c r="I42" t="s">
        <v>122</v>
      </c>
      <c r="K42" t="s">
        <v>24</v>
      </c>
      <c r="L42" s="1" t="s">
        <v>254</v>
      </c>
      <c r="M42" t="s">
        <v>229</v>
      </c>
    </row>
    <row r="43" spans="1:13" x14ac:dyDescent="0.3">
      <c r="A43">
        <v>41</v>
      </c>
      <c r="B43">
        <v>3</v>
      </c>
      <c r="C43" t="s">
        <v>123</v>
      </c>
      <c r="D43">
        <v>8.1</v>
      </c>
      <c r="E43">
        <v>2975</v>
      </c>
      <c r="F43">
        <f>AVERAGE(dataset[[#This Row],[Ratings]]+dataset[[#This Row],[Viewership]])</f>
        <v>18.21</v>
      </c>
      <c r="G43">
        <v>10.11</v>
      </c>
      <c r="H43">
        <v>21</v>
      </c>
      <c r="I43" t="s">
        <v>124</v>
      </c>
      <c r="K43" t="s">
        <v>99</v>
      </c>
      <c r="L43" s="1" t="s">
        <v>29</v>
      </c>
    </row>
    <row r="44" spans="1:13" x14ac:dyDescent="0.3">
      <c r="A44">
        <v>42</v>
      </c>
      <c r="B44">
        <v>3</v>
      </c>
      <c r="C44" t="s">
        <v>125</v>
      </c>
      <c r="D44">
        <v>8.1999999999999993</v>
      </c>
      <c r="E44">
        <v>2995</v>
      </c>
      <c r="F44">
        <f>AVERAGE(dataset[[#This Row],[Ratings]]+dataset[[#This Row],[Viewership]])</f>
        <v>17.04</v>
      </c>
      <c r="G44">
        <v>8.84</v>
      </c>
      <c r="H44">
        <v>21</v>
      </c>
      <c r="I44" t="s">
        <v>126</v>
      </c>
      <c r="K44" t="s">
        <v>16</v>
      </c>
      <c r="L44" s="1" t="s">
        <v>127</v>
      </c>
    </row>
    <row r="45" spans="1:13" x14ac:dyDescent="0.3">
      <c r="A45">
        <v>43</v>
      </c>
      <c r="B45">
        <v>3</v>
      </c>
      <c r="C45" t="s">
        <v>128</v>
      </c>
      <c r="D45">
        <v>8.9</v>
      </c>
      <c r="E45">
        <v>3460</v>
      </c>
      <c r="F45">
        <f>AVERAGE(dataset[[#This Row],[Ratings]]+dataset[[#This Row],[Viewership]])</f>
        <v>17.740000000000002</v>
      </c>
      <c r="G45">
        <v>8.84</v>
      </c>
      <c r="H45">
        <v>22</v>
      </c>
      <c r="I45" t="s">
        <v>129</v>
      </c>
      <c r="K45" t="s">
        <v>130</v>
      </c>
      <c r="L45" s="1" t="s">
        <v>108</v>
      </c>
    </row>
    <row r="46" spans="1:13" x14ac:dyDescent="0.3">
      <c r="A46">
        <v>44</v>
      </c>
      <c r="B46">
        <v>3</v>
      </c>
      <c r="C46" t="s">
        <v>131</v>
      </c>
      <c r="D46">
        <v>8.5</v>
      </c>
      <c r="E46">
        <v>2969</v>
      </c>
      <c r="F46">
        <f>AVERAGE(dataset[[#This Row],[Ratings]]+dataset[[#This Row],[Viewership]])</f>
        <v>16.8</v>
      </c>
      <c r="G46">
        <v>8.3000000000000007</v>
      </c>
      <c r="H46">
        <v>21</v>
      </c>
      <c r="I46" t="s">
        <v>132</v>
      </c>
      <c r="K46" t="s">
        <v>133</v>
      </c>
      <c r="L46" s="1" t="s">
        <v>17</v>
      </c>
    </row>
    <row r="47" spans="1:13" x14ac:dyDescent="0.3">
      <c r="A47">
        <v>45</v>
      </c>
      <c r="B47">
        <v>3</v>
      </c>
      <c r="C47" t="s">
        <v>134</v>
      </c>
      <c r="D47">
        <v>9</v>
      </c>
      <c r="E47">
        <v>3368</v>
      </c>
      <c r="F47">
        <f>AVERAGE(dataset[[#This Row],[Ratings]]+dataset[[#This Row],[Viewership]])</f>
        <v>15.74</v>
      </c>
      <c r="G47">
        <v>6.74</v>
      </c>
      <c r="H47">
        <v>30</v>
      </c>
      <c r="I47" t="s">
        <v>135</v>
      </c>
      <c r="K47" t="s">
        <v>111</v>
      </c>
      <c r="L47" s="1" t="s">
        <v>21</v>
      </c>
    </row>
    <row r="48" spans="1:13" x14ac:dyDescent="0.3">
      <c r="A48">
        <v>46</v>
      </c>
      <c r="B48">
        <v>3</v>
      </c>
      <c r="C48" t="s">
        <v>136</v>
      </c>
      <c r="D48">
        <v>8.8000000000000007</v>
      </c>
      <c r="E48">
        <v>3164</v>
      </c>
      <c r="F48">
        <f>AVERAGE(dataset[[#This Row],[Ratings]]+dataset[[#This Row],[Viewership]])</f>
        <v>16.510000000000002</v>
      </c>
      <c r="G48">
        <v>7.71</v>
      </c>
      <c r="H48">
        <v>21</v>
      </c>
      <c r="I48" t="s">
        <v>137</v>
      </c>
      <c r="K48" t="s">
        <v>114</v>
      </c>
      <c r="L48" s="1" t="s">
        <v>512</v>
      </c>
    </row>
    <row r="49" spans="1:13" x14ac:dyDescent="0.3">
      <c r="A49">
        <v>47</v>
      </c>
      <c r="B49">
        <v>3</v>
      </c>
      <c r="C49" t="s">
        <v>138</v>
      </c>
      <c r="D49">
        <v>8.6999999999999993</v>
      </c>
      <c r="E49">
        <v>3138</v>
      </c>
      <c r="F49">
        <f>AVERAGE(dataset[[#This Row],[Ratings]]+dataset[[#This Row],[Viewership]])</f>
        <v>16.259999999999998</v>
      </c>
      <c r="G49">
        <v>7.56</v>
      </c>
      <c r="H49">
        <v>21</v>
      </c>
      <c r="I49" t="s">
        <v>139</v>
      </c>
      <c r="K49" t="s">
        <v>99</v>
      </c>
      <c r="L49" s="1" t="s">
        <v>118</v>
      </c>
      <c r="M49" t="s">
        <v>108</v>
      </c>
    </row>
    <row r="50" spans="1:13" x14ac:dyDescent="0.3">
      <c r="A50">
        <v>48</v>
      </c>
      <c r="B50">
        <v>3</v>
      </c>
      <c r="C50" t="s">
        <v>140</v>
      </c>
      <c r="D50">
        <v>8.8000000000000007</v>
      </c>
      <c r="E50">
        <v>3158</v>
      </c>
      <c r="F50">
        <f>AVERAGE(dataset[[#This Row],[Ratings]]+dataset[[#This Row],[Viewership]])</f>
        <v>15.8</v>
      </c>
      <c r="G50">
        <v>7</v>
      </c>
      <c r="H50">
        <v>29</v>
      </c>
      <c r="I50" t="s">
        <v>141</v>
      </c>
      <c r="K50" t="s">
        <v>105</v>
      </c>
      <c r="L50" s="1" t="s">
        <v>229</v>
      </c>
      <c r="M50" t="s">
        <v>254</v>
      </c>
    </row>
    <row r="51" spans="1:13" x14ac:dyDescent="0.3">
      <c r="A51">
        <v>49</v>
      </c>
      <c r="B51">
        <v>3</v>
      </c>
      <c r="C51" t="s">
        <v>142</v>
      </c>
      <c r="D51">
        <v>9.1999999999999993</v>
      </c>
      <c r="E51">
        <v>3641</v>
      </c>
      <c r="F51">
        <f>AVERAGE(dataset[[#This Row],[Ratings]]+dataset[[#This Row],[Viewership]])</f>
        <v>16.399999999999999</v>
      </c>
      <c r="G51">
        <v>7.2</v>
      </c>
      <c r="H51">
        <v>28</v>
      </c>
      <c r="I51" t="s">
        <v>143</v>
      </c>
      <c r="K51" t="s">
        <v>114</v>
      </c>
      <c r="L51" s="1" t="s">
        <v>53</v>
      </c>
      <c r="M51" t="s">
        <v>24</v>
      </c>
    </row>
    <row r="52" spans="1:13" x14ac:dyDescent="0.3">
      <c r="A52">
        <v>50</v>
      </c>
      <c r="B52">
        <v>3</v>
      </c>
      <c r="C52" t="s">
        <v>144</v>
      </c>
      <c r="D52">
        <v>9.3000000000000007</v>
      </c>
      <c r="E52">
        <v>3898</v>
      </c>
      <c r="F52">
        <f>AVERAGE(dataset[[#This Row],[Ratings]]+dataset[[#This Row],[Viewership]])</f>
        <v>17.18</v>
      </c>
      <c r="G52">
        <v>7.88</v>
      </c>
      <c r="H52">
        <v>42</v>
      </c>
      <c r="I52" t="s">
        <v>145</v>
      </c>
      <c r="K52" t="s">
        <v>11</v>
      </c>
      <c r="L52" s="1" t="s">
        <v>17</v>
      </c>
      <c r="M52" t="s">
        <v>21</v>
      </c>
    </row>
    <row r="53" spans="1:13" x14ac:dyDescent="0.3">
      <c r="A53">
        <v>51</v>
      </c>
      <c r="B53">
        <v>4</v>
      </c>
      <c r="C53" t="s">
        <v>146</v>
      </c>
      <c r="D53">
        <v>8.8000000000000007</v>
      </c>
      <c r="E53">
        <v>3635</v>
      </c>
      <c r="F53">
        <f>AVERAGE(dataset[[#This Row],[Ratings]]+dataset[[#This Row],[Viewership]])</f>
        <v>18.5</v>
      </c>
      <c r="G53">
        <v>9.6999999999999993</v>
      </c>
      <c r="H53">
        <v>42</v>
      </c>
      <c r="I53" t="s">
        <v>147</v>
      </c>
      <c r="K53" t="s">
        <v>24</v>
      </c>
      <c r="L53" s="1" t="s">
        <v>24</v>
      </c>
    </row>
    <row r="54" spans="1:13" x14ac:dyDescent="0.3">
      <c r="A54">
        <v>52</v>
      </c>
      <c r="B54">
        <v>4</v>
      </c>
      <c r="C54" t="s">
        <v>148</v>
      </c>
      <c r="D54">
        <v>8.3000000000000007</v>
      </c>
      <c r="E54">
        <v>2934</v>
      </c>
      <c r="F54">
        <f>AVERAGE(dataset[[#This Row],[Ratings]]+dataset[[#This Row],[Viewership]])</f>
        <v>16.79</v>
      </c>
      <c r="G54">
        <v>8.49</v>
      </c>
      <c r="H54">
        <v>42</v>
      </c>
      <c r="I54" t="s">
        <v>149</v>
      </c>
      <c r="K54" t="s">
        <v>150</v>
      </c>
      <c r="L54" s="1" t="s">
        <v>21</v>
      </c>
    </row>
    <row r="55" spans="1:13" x14ac:dyDescent="0.3">
      <c r="A55">
        <v>53</v>
      </c>
      <c r="B55">
        <v>4</v>
      </c>
      <c r="C55" t="s">
        <v>151</v>
      </c>
      <c r="D55">
        <v>8.4</v>
      </c>
      <c r="E55">
        <v>2844</v>
      </c>
      <c r="F55">
        <f>AVERAGE(dataset[[#This Row],[Ratings]]+dataset[[#This Row],[Viewership]])</f>
        <v>17.310000000000002</v>
      </c>
      <c r="G55">
        <v>8.91</v>
      </c>
      <c r="H55">
        <v>42</v>
      </c>
      <c r="I55" t="s">
        <v>152</v>
      </c>
      <c r="J55" t="s">
        <v>153</v>
      </c>
      <c r="K55" t="s">
        <v>70</v>
      </c>
      <c r="L55" s="1" t="s">
        <v>53</v>
      </c>
    </row>
    <row r="56" spans="1:13" x14ac:dyDescent="0.3">
      <c r="A56">
        <v>54</v>
      </c>
      <c r="B56">
        <v>4</v>
      </c>
      <c r="C56" t="s">
        <v>154</v>
      </c>
      <c r="D56">
        <v>8.6999999999999993</v>
      </c>
      <c r="E56">
        <v>3073</v>
      </c>
      <c r="F56">
        <f>AVERAGE(dataset[[#This Row],[Ratings]]+dataset[[#This Row],[Viewership]])</f>
        <v>17.2</v>
      </c>
      <c r="G56">
        <v>8.5</v>
      </c>
      <c r="H56">
        <v>42</v>
      </c>
      <c r="I56" t="s">
        <v>155</v>
      </c>
      <c r="K56" t="s">
        <v>17</v>
      </c>
      <c r="L56" s="1" t="s">
        <v>17</v>
      </c>
    </row>
    <row r="57" spans="1:13" x14ac:dyDescent="0.3">
      <c r="A57">
        <v>55</v>
      </c>
      <c r="B57">
        <v>4</v>
      </c>
      <c r="C57" t="s">
        <v>156</v>
      </c>
      <c r="D57">
        <v>8.8000000000000007</v>
      </c>
      <c r="E57">
        <v>3125</v>
      </c>
      <c r="F57">
        <f>AVERAGE(dataset[[#This Row],[Ratings]]+dataset[[#This Row],[Viewership]])</f>
        <v>17.78</v>
      </c>
      <c r="G57">
        <v>8.98</v>
      </c>
      <c r="H57">
        <v>22</v>
      </c>
      <c r="I57" t="s">
        <v>157</v>
      </c>
      <c r="K57" t="s">
        <v>158</v>
      </c>
      <c r="L57" s="1" t="s">
        <v>512</v>
      </c>
    </row>
    <row r="58" spans="1:13" x14ac:dyDescent="0.3">
      <c r="A58">
        <v>56</v>
      </c>
      <c r="B58">
        <v>4</v>
      </c>
      <c r="C58" t="s">
        <v>159</v>
      </c>
      <c r="D58">
        <v>8.5</v>
      </c>
      <c r="E58">
        <v>2878</v>
      </c>
      <c r="F58">
        <f>AVERAGE(dataset[[#This Row],[Ratings]]+dataset[[#This Row],[Viewership]])</f>
        <v>16.89</v>
      </c>
      <c r="G58">
        <v>8.39</v>
      </c>
      <c r="H58">
        <v>30</v>
      </c>
      <c r="I58" t="s">
        <v>160</v>
      </c>
      <c r="K58" t="s">
        <v>130</v>
      </c>
      <c r="L58" s="1" t="s">
        <v>29</v>
      </c>
    </row>
    <row r="59" spans="1:13" x14ac:dyDescent="0.3">
      <c r="A59">
        <v>57</v>
      </c>
      <c r="B59">
        <v>4</v>
      </c>
      <c r="C59" t="s">
        <v>161</v>
      </c>
      <c r="D59">
        <v>8.1999999999999993</v>
      </c>
      <c r="E59">
        <v>2775</v>
      </c>
      <c r="F59">
        <f>AVERAGE(dataset[[#This Row],[Ratings]]+dataset[[#This Row],[Viewership]])</f>
        <v>16.489999999999998</v>
      </c>
      <c r="G59">
        <v>8.2899999999999991</v>
      </c>
      <c r="H59">
        <v>30</v>
      </c>
      <c r="I59" t="s">
        <v>162</v>
      </c>
      <c r="K59" t="s">
        <v>37</v>
      </c>
      <c r="L59" s="1" t="s">
        <v>86</v>
      </c>
    </row>
    <row r="60" spans="1:13" x14ac:dyDescent="0.3">
      <c r="A60">
        <v>58</v>
      </c>
      <c r="B60">
        <v>4</v>
      </c>
      <c r="C60" t="s">
        <v>163</v>
      </c>
      <c r="D60">
        <v>8.6999999999999993</v>
      </c>
      <c r="E60">
        <v>2923</v>
      </c>
      <c r="F60">
        <f>AVERAGE(dataset[[#This Row],[Ratings]]+dataset[[#This Row],[Viewership]])</f>
        <v>17.559999999999999</v>
      </c>
      <c r="G60">
        <v>8.86</v>
      </c>
      <c r="H60">
        <v>30</v>
      </c>
      <c r="I60" t="s">
        <v>164</v>
      </c>
      <c r="K60" t="s">
        <v>117</v>
      </c>
      <c r="L60" s="1" t="s">
        <v>165</v>
      </c>
    </row>
    <row r="61" spans="1:13" x14ac:dyDescent="0.3">
      <c r="A61">
        <v>59</v>
      </c>
      <c r="B61">
        <v>4</v>
      </c>
      <c r="C61" t="s">
        <v>166</v>
      </c>
      <c r="D61">
        <v>9.5</v>
      </c>
      <c r="E61">
        <v>5601</v>
      </c>
      <c r="F61">
        <f>AVERAGE(dataset[[#This Row],[Ratings]]+dataset[[#This Row],[Viewership]])</f>
        <v>18.72</v>
      </c>
      <c r="G61">
        <v>9.2200000000000006</v>
      </c>
      <c r="H61">
        <v>30</v>
      </c>
      <c r="I61" t="s">
        <v>167</v>
      </c>
      <c r="K61" t="s">
        <v>37</v>
      </c>
      <c r="L61" s="1" t="s">
        <v>229</v>
      </c>
      <c r="M61" t="s">
        <v>254</v>
      </c>
    </row>
    <row r="62" spans="1:13" x14ac:dyDescent="0.3">
      <c r="A62">
        <v>60</v>
      </c>
      <c r="B62">
        <v>4</v>
      </c>
      <c r="C62" t="s">
        <v>168</v>
      </c>
      <c r="D62">
        <v>8</v>
      </c>
      <c r="E62">
        <v>2757</v>
      </c>
      <c r="F62">
        <f>AVERAGE(dataset[[#This Row],[Ratings]]+dataset[[#This Row],[Viewership]])</f>
        <v>17.810000000000002</v>
      </c>
      <c r="G62">
        <v>9.81</v>
      </c>
      <c r="H62">
        <v>30</v>
      </c>
      <c r="I62" t="s">
        <v>169</v>
      </c>
      <c r="K62" t="s">
        <v>111</v>
      </c>
      <c r="L62" s="1" t="s">
        <v>512</v>
      </c>
    </row>
    <row r="63" spans="1:13" x14ac:dyDescent="0.3">
      <c r="A63">
        <v>61</v>
      </c>
      <c r="B63">
        <v>4</v>
      </c>
      <c r="C63" t="s">
        <v>170</v>
      </c>
      <c r="D63">
        <v>8.6</v>
      </c>
      <c r="E63">
        <v>2872</v>
      </c>
      <c r="F63">
        <f>AVERAGE(dataset[[#This Row],[Ratings]]+dataset[[#This Row],[Viewership]])</f>
        <v>16.16</v>
      </c>
      <c r="G63">
        <v>7.56</v>
      </c>
      <c r="H63">
        <v>21</v>
      </c>
      <c r="I63" t="s">
        <v>171</v>
      </c>
      <c r="K63" t="s">
        <v>16</v>
      </c>
      <c r="L63" s="1" t="s">
        <v>29</v>
      </c>
    </row>
    <row r="64" spans="1:13" x14ac:dyDescent="0.3">
      <c r="A64">
        <v>62</v>
      </c>
      <c r="B64">
        <v>4</v>
      </c>
      <c r="C64" t="s">
        <v>172</v>
      </c>
      <c r="D64">
        <v>8.3000000000000007</v>
      </c>
      <c r="E64">
        <v>2756</v>
      </c>
      <c r="F64">
        <f>AVERAGE(dataset[[#This Row],[Ratings]]+dataset[[#This Row],[Viewership]])</f>
        <v>15.97</v>
      </c>
      <c r="G64">
        <v>7.67</v>
      </c>
      <c r="H64">
        <v>22</v>
      </c>
      <c r="I64" t="s">
        <v>173</v>
      </c>
      <c r="K64" t="s">
        <v>99</v>
      </c>
      <c r="L64" s="1" t="s">
        <v>108</v>
      </c>
      <c r="M64" t="s">
        <v>118</v>
      </c>
    </row>
    <row r="65" spans="1:13" x14ac:dyDescent="0.3">
      <c r="A65">
        <v>63</v>
      </c>
      <c r="B65">
        <v>4</v>
      </c>
      <c r="C65" t="s">
        <v>174</v>
      </c>
      <c r="D65">
        <v>7.8</v>
      </c>
      <c r="E65">
        <v>2627</v>
      </c>
      <c r="F65">
        <f>AVERAGE(dataset[[#This Row],[Ratings]]+dataset[[#This Row],[Viewership]])</f>
        <v>15.02</v>
      </c>
      <c r="G65">
        <v>7.22</v>
      </c>
      <c r="H65">
        <v>30</v>
      </c>
      <c r="I65" t="s">
        <v>175</v>
      </c>
      <c r="K65" t="s">
        <v>105</v>
      </c>
      <c r="L65" s="1" t="s">
        <v>254</v>
      </c>
      <c r="M65" t="s">
        <v>229</v>
      </c>
    </row>
    <row r="66" spans="1:13" x14ac:dyDescent="0.3">
      <c r="A66">
        <v>64</v>
      </c>
      <c r="B66">
        <v>4</v>
      </c>
      <c r="C66" t="s">
        <v>176</v>
      </c>
      <c r="D66">
        <v>9.3000000000000007</v>
      </c>
      <c r="E66">
        <v>3939</v>
      </c>
      <c r="F66">
        <f>AVERAGE(dataset[[#This Row],[Ratings]]+dataset[[#This Row],[Viewership]])</f>
        <v>17.37</v>
      </c>
      <c r="G66">
        <v>8.07</v>
      </c>
      <c r="H66">
        <v>42</v>
      </c>
      <c r="I66" t="s">
        <v>177</v>
      </c>
      <c r="K66" t="s">
        <v>37</v>
      </c>
      <c r="L66" s="1" t="s">
        <v>53</v>
      </c>
      <c r="M66" t="s">
        <v>17</v>
      </c>
    </row>
    <row r="67" spans="1:13" x14ac:dyDescent="0.3">
      <c r="A67">
        <v>65</v>
      </c>
      <c r="B67">
        <v>5</v>
      </c>
      <c r="C67" t="s">
        <v>178</v>
      </c>
      <c r="D67">
        <v>8.8000000000000007</v>
      </c>
      <c r="E67">
        <v>3264</v>
      </c>
      <c r="F67">
        <f>AVERAGE(dataset[[#This Row],[Ratings]]+dataset[[#This Row],[Viewership]])</f>
        <v>18</v>
      </c>
      <c r="G67">
        <v>9.1999999999999993</v>
      </c>
      <c r="H67">
        <v>43</v>
      </c>
      <c r="I67" t="s">
        <v>179</v>
      </c>
      <c r="K67" t="s">
        <v>37</v>
      </c>
      <c r="L67" s="1" t="s">
        <v>254</v>
      </c>
      <c r="M67" t="s">
        <v>229</v>
      </c>
    </row>
    <row r="68" spans="1:13" x14ac:dyDescent="0.3">
      <c r="A68">
        <v>66</v>
      </c>
      <c r="B68">
        <v>5</v>
      </c>
      <c r="C68" t="s">
        <v>180</v>
      </c>
      <c r="D68">
        <v>8.3000000000000007</v>
      </c>
      <c r="E68">
        <v>2654</v>
      </c>
      <c r="F68">
        <f>AVERAGE(dataset[[#This Row],[Ratings]]+dataset[[#This Row],[Viewership]])</f>
        <v>17.29</v>
      </c>
      <c r="G68">
        <v>8.99</v>
      </c>
      <c r="H68">
        <v>22</v>
      </c>
      <c r="I68" t="s">
        <v>181</v>
      </c>
      <c r="J68" t="s">
        <v>182</v>
      </c>
      <c r="K68" t="s">
        <v>111</v>
      </c>
      <c r="L68" s="1" t="s">
        <v>183</v>
      </c>
    </row>
    <row r="69" spans="1:13" x14ac:dyDescent="0.3">
      <c r="A69">
        <v>67</v>
      </c>
      <c r="B69">
        <v>5</v>
      </c>
      <c r="C69" t="s">
        <v>184</v>
      </c>
      <c r="D69">
        <v>8</v>
      </c>
      <c r="E69">
        <v>2621</v>
      </c>
      <c r="F69">
        <f>AVERAGE(dataset[[#This Row],[Ratings]]+dataset[[#This Row],[Viewership]])</f>
        <v>16.07</v>
      </c>
      <c r="G69">
        <v>8.07</v>
      </c>
      <c r="H69">
        <v>22</v>
      </c>
      <c r="I69" t="s">
        <v>185</v>
      </c>
      <c r="K69" t="s">
        <v>24</v>
      </c>
      <c r="L69" s="1" t="s">
        <v>186</v>
      </c>
    </row>
    <row r="70" spans="1:13" x14ac:dyDescent="0.3">
      <c r="A70">
        <v>68</v>
      </c>
      <c r="B70">
        <v>5</v>
      </c>
      <c r="C70" t="s">
        <v>187</v>
      </c>
      <c r="D70">
        <v>8.1</v>
      </c>
      <c r="E70">
        <v>2525</v>
      </c>
      <c r="F70">
        <f>AVERAGE(dataset[[#This Row],[Ratings]]+dataset[[#This Row],[Viewership]])</f>
        <v>15.84</v>
      </c>
      <c r="G70">
        <v>7.74</v>
      </c>
      <c r="H70">
        <v>30</v>
      </c>
      <c r="I70" t="s">
        <v>188</v>
      </c>
      <c r="K70" t="s">
        <v>53</v>
      </c>
      <c r="L70" s="1" t="s">
        <v>189</v>
      </c>
    </row>
    <row r="71" spans="1:13" x14ac:dyDescent="0.3">
      <c r="A71">
        <v>69</v>
      </c>
      <c r="B71">
        <v>5</v>
      </c>
      <c r="C71" t="s">
        <v>190</v>
      </c>
      <c r="D71">
        <v>8</v>
      </c>
      <c r="E71">
        <v>2600</v>
      </c>
      <c r="F71">
        <f>AVERAGE(dataset[[#This Row],[Ratings]]+dataset[[#This Row],[Viewership]])</f>
        <v>17.32</v>
      </c>
      <c r="G71">
        <v>9.32</v>
      </c>
      <c r="H71">
        <v>22</v>
      </c>
      <c r="I71" t="s">
        <v>191</v>
      </c>
      <c r="K71" t="s">
        <v>192</v>
      </c>
      <c r="L71" s="1" t="s">
        <v>513</v>
      </c>
    </row>
    <row r="72" spans="1:13" x14ac:dyDescent="0.3">
      <c r="A72">
        <v>70</v>
      </c>
      <c r="B72">
        <v>5</v>
      </c>
      <c r="C72" t="s">
        <v>193</v>
      </c>
      <c r="D72">
        <v>8.5</v>
      </c>
      <c r="E72">
        <v>2717</v>
      </c>
      <c r="F72">
        <f>AVERAGE(dataset[[#This Row],[Ratings]]+dataset[[#This Row],[Viewership]])</f>
        <v>16.850000000000001</v>
      </c>
      <c r="G72">
        <v>8.35</v>
      </c>
      <c r="H72">
        <v>22</v>
      </c>
      <c r="I72" t="s">
        <v>194</v>
      </c>
      <c r="K72" t="s">
        <v>195</v>
      </c>
      <c r="L72" s="1" t="s">
        <v>165</v>
      </c>
    </row>
    <row r="73" spans="1:13" x14ac:dyDescent="0.3">
      <c r="A73">
        <v>71</v>
      </c>
      <c r="B73">
        <v>5</v>
      </c>
      <c r="C73" t="s">
        <v>196</v>
      </c>
      <c r="D73">
        <v>8.1999999999999993</v>
      </c>
      <c r="E73">
        <v>2516</v>
      </c>
      <c r="F73">
        <f>AVERAGE(dataset[[#This Row],[Ratings]]+dataset[[#This Row],[Viewership]])</f>
        <v>16.38</v>
      </c>
      <c r="G73">
        <v>8.18</v>
      </c>
      <c r="H73">
        <v>30</v>
      </c>
      <c r="I73" t="s">
        <v>197</v>
      </c>
      <c r="K73" t="s">
        <v>99</v>
      </c>
      <c r="L73" s="1" t="s">
        <v>108</v>
      </c>
    </row>
    <row r="74" spans="1:13" x14ac:dyDescent="0.3">
      <c r="A74">
        <v>72</v>
      </c>
      <c r="B74">
        <v>5</v>
      </c>
      <c r="C74" t="s">
        <v>198</v>
      </c>
      <c r="D74">
        <v>8.6</v>
      </c>
      <c r="E74">
        <v>2799</v>
      </c>
      <c r="F74">
        <f>AVERAGE(dataset[[#This Row],[Ratings]]+dataset[[#This Row],[Viewership]])</f>
        <v>17</v>
      </c>
      <c r="G74">
        <v>8.4</v>
      </c>
      <c r="H74">
        <v>30</v>
      </c>
      <c r="I74" t="s">
        <v>199</v>
      </c>
      <c r="K74" t="s">
        <v>70</v>
      </c>
      <c r="L74" s="1" t="s">
        <v>29</v>
      </c>
    </row>
    <row r="75" spans="1:13" x14ac:dyDescent="0.3">
      <c r="A75">
        <v>73</v>
      </c>
      <c r="B75">
        <v>5</v>
      </c>
      <c r="C75" t="s">
        <v>200</v>
      </c>
      <c r="D75">
        <v>8.8000000000000007</v>
      </c>
      <c r="E75">
        <v>2776</v>
      </c>
      <c r="F75">
        <f>AVERAGE(dataset[[#This Row],[Ratings]]+dataset[[#This Row],[Viewership]])</f>
        <v>17.130000000000003</v>
      </c>
      <c r="G75">
        <v>8.33</v>
      </c>
      <c r="H75">
        <v>22</v>
      </c>
      <c r="I75" t="s">
        <v>201</v>
      </c>
      <c r="K75" t="s">
        <v>37</v>
      </c>
      <c r="L75" s="1" t="s">
        <v>229</v>
      </c>
      <c r="M75" t="s">
        <v>254</v>
      </c>
    </row>
    <row r="76" spans="1:13" x14ac:dyDescent="0.3">
      <c r="A76">
        <v>74</v>
      </c>
      <c r="B76">
        <v>5</v>
      </c>
      <c r="C76" t="s">
        <v>202</v>
      </c>
      <c r="D76">
        <v>8.4</v>
      </c>
      <c r="E76">
        <v>2613</v>
      </c>
      <c r="F76">
        <f>AVERAGE(dataset[[#This Row],[Ratings]]+dataset[[#This Row],[Viewership]])</f>
        <v>17.189999999999998</v>
      </c>
      <c r="G76">
        <v>8.7899999999999991</v>
      </c>
      <c r="H76">
        <v>30</v>
      </c>
      <c r="I76" t="s">
        <v>203</v>
      </c>
      <c r="K76" t="s">
        <v>37</v>
      </c>
      <c r="L76" s="1" t="s">
        <v>118</v>
      </c>
    </row>
    <row r="77" spans="1:13" x14ac:dyDescent="0.3">
      <c r="A77">
        <v>75</v>
      </c>
      <c r="B77">
        <v>5</v>
      </c>
      <c r="C77" t="s">
        <v>204</v>
      </c>
      <c r="D77">
        <v>8.6999999999999993</v>
      </c>
      <c r="E77">
        <v>2711</v>
      </c>
      <c r="F77">
        <f>AVERAGE(dataset[[#This Row],[Ratings]]+dataset[[#This Row],[Viewership]])</f>
        <v>17.2</v>
      </c>
      <c r="G77">
        <v>8.5</v>
      </c>
      <c r="H77">
        <v>30</v>
      </c>
      <c r="I77" t="s">
        <v>205</v>
      </c>
      <c r="K77" t="s">
        <v>206</v>
      </c>
      <c r="L77" s="1" t="s">
        <v>53</v>
      </c>
    </row>
    <row r="78" spans="1:13" x14ac:dyDescent="0.3">
      <c r="A78">
        <v>76</v>
      </c>
      <c r="B78">
        <v>5</v>
      </c>
      <c r="C78" t="s">
        <v>207</v>
      </c>
      <c r="D78">
        <v>8</v>
      </c>
      <c r="E78">
        <v>2615</v>
      </c>
      <c r="F78">
        <f>AVERAGE(dataset[[#This Row],[Ratings]]+dataset[[#This Row],[Viewership]])</f>
        <v>16.740000000000002</v>
      </c>
      <c r="G78">
        <v>8.74</v>
      </c>
      <c r="H78">
        <v>22</v>
      </c>
      <c r="I78" t="s">
        <v>208</v>
      </c>
      <c r="K78" t="s">
        <v>209</v>
      </c>
      <c r="L78" s="1" t="s">
        <v>512</v>
      </c>
    </row>
    <row r="79" spans="1:13" x14ac:dyDescent="0.3">
      <c r="A79">
        <v>77</v>
      </c>
      <c r="B79">
        <v>5</v>
      </c>
      <c r="C79" t="s">
        <v>210</v>
      </c>
      <c r="D79">
        <v>9.6999999999999993</v>
      </c>
      <c r="E79">
        <v>8170</v>
      </c>
      <c r="F79">
        <f>AVERAGE(dataset[[#This Row],[Ratings]]+dataset[[#This Row],[Viewership]])</f>
        <v>32.61</v>
      </c>
      <c r="G79">
        <v>22.91</v>
      </c>
      <c r="H79">
        <v>60</v>
      </c>
      <c r="I79" t="s">
        <v>211</v>
      </c>
      <c r="J79" t="s">
        <v>212</v>
      </c>
      <c r="K79" t="s">
        <v>111</v>
      </c>
      <c r="L79" s="1" t="s">
        <v>17</v>
      </c>
    </row>
    <row r="80" spans="1:13" x14ac:dyDescent="0.3">
      <c r="A80">
        <v>78</v>
      </c>
      <c r="B80">
        <v>5</v>
      </c>
      <c r="C80" t="s">
        <v>213</v>
      </c>
      <c r="D80">
        <v>8.1999999999999993</v>
      </c>
      <c r="E80">
        <v>2474</v>
      </c>
      <c r="F80">
        <f>AVERAGE(dataset[[#This Row],[Ratings]]+dataset[[#This Row],[Viewership]])</f>
        <v>16.59</v>
      </c>
      <c r="G80">
        <v>8.39</v>
      </c>
      <c r="H80">
        <v>30</v>
      </c>
      <c r="I80" t="s">
        <v>214</v>
      </c>
      <c r="K80" t="s">
        <v>11</v>
      </c>
      <c r="L80" s="1" t="s">
        <v>29</v>
      </c>
    </row>
    <row r="81" spans="1:13" x14ac:dyDescent="0.3">
      <c r="A81">
        <v>79</v>
      </c>
      <c r="B81">
        <v>5</v>
      </c>
      <c r="C81" t="s">
        <v>215</v>
      </c>
      <c r="D81">
        <v>8.1</v>
      </c>
      <c r="E81">
        <v>2431</v>
      </c>
      <c r="F81">
        <f>AVERAGE(dataset[[#This Row],[Ratings]]+dataset[[#This Row],[Viewership]])</f>
        <v>16.990000000000002</v>
      </c>
      <c r="G81">
        <v>8.89</v>
      </c>
      <c r="H81">
        <v>30</v>
      </c>
      <c r="I81" t="s">
        <v>216</v>
      </c>
      <c r="K81" t="s">
        <v>11</v>
      </c>
      <c r="L81" s="1" t="s">
        <v>29</v>
      </c>
    </row>
    <row r="82" spans="1:13" x14ac:dyDescent="0.3">
      <c r="A82">
        <v>80</v>
      </c>
      <c r="B82">
        <v>5</v>
      </c>
      <c r="C82" t="s">
        <v>217</v>
      </c>
      <c r="D82">
        <v>8</v>
      </c>
      <c r="E82">
        <v>2464</v>
      </c>
      <c r="F82">
        <f>AVERAGE(dataset[[#This Row],[Ratings]]+dataset[[#This Row],[Viewership]])</f>
        <v>16.630000000000003</v>
      </c>
      <c r="G82">
        <v>8.6300000000000008</v>
      </c>
      <c r="H82">
        <v>22</v>
      </c>
      <c r="I82" t="s">
        <v>218</v>
      </c>
      <c r="K82" t="s">
        <v>99</v>
      </c>
      <c r="L82" s="1" t="s">
        <v>108</v>
      </c>
    </row>
    <row r="83" spans="1:13" x14ac:dyDescent="0.3">
      <c r="A83">
        <v>81</v>
      </c>
      <c r="B83">
        <v>5</v>
      </c>
      <c r="C83" t="s">
        <v>219</v>
      </c>
      <c r="D83">
        <v>8.6999999999999993</v>
      </c>
      <c r="E83">
        <v>2667</v>
      </c>
      <c r="F83">
        <f>AVERAGE(dataset[[#This Row],[Ratings]]+dataset[[#This Row],[Viewership]])</f>
        <v>16.21</v>
      </c>
      <c r="G83">
        <v>7.51</v>
      </c>
      <c r="H83">
        <v>30</v>
      </c>
      <c r="I83" t="s">
        <v>220</v>
      </c>
      <c r="K83" t="s">
        <v>99</v>
      </c>
      <c r="L83" s="1" t="s">
        <v>29</v>
      </c>
    </row>
    <row r="84" spans="1:13" x14ac:dyDescent="0.3">
      <c r="A84">
        <v>82</v>
      </c>
      <c r="B84">
        <v>5</v>
      </c>
      <c r="C84" t="s">
        <v>221</v>
      </c>
      <c r="D84">
        <v>8.3000000000000007</v>
      </c>
      <c r="E84">
        <v>2503</v>
      </c>
      <c r="F84">
        <f>AVERAGE(dataset[[#This Row],[Ratings]]+dataset[[#This Row],[Viewership]])</f>
        <v>16.25</v>
      </c>
      <c r="G84">
        <v>7.95</v>
      </c>
      <c r="H84">
        <v>30</v>
      </c>
      <c r="I84" t="s">
        <v>222</v>
      </c>
      <c r="J84" t="s">
        <v>223</v>
      </c>
      <c r="K84" t="s">
        <v>37</v>
      </c>
      <c r="L84" s="1" t="s">
        <v>254</v>
      </c>
      <c r="M84" t="s">
        <v>229</v>
      </c>
    </row>
    <row r="85" spans="1:13" x14ac:dyDescent="0.3">
      <c r="A85">
        <v>83</v>
      </c>
      <c r="B85">
        <v>5</v>
      </c>
      <c r="C85" t="s">
        <v>224</v>
      </c>
      <c r="D85">
        <v>8.4</v>
      </c>
      <c r="E85">
        <v>2492</v>
      </c>
      <c r="F85">
        <f>AVERAGE(dataset[[#This Row],[Ratings]]+dataset[[#This Row],[Viewership]])</f>
        <v>16.850000000000001</v>
      </c>
      <c r="G85">
        <v>8.4499999999999993</v>
      </c>
      <c r="H85">
        <v>30</v>
      </c>
      <c r="I85" t="s">
        <v>225</v>
      </c>
      <c r="K85" t="s">
        <v>17</v>
      </c>
      <c r="L85" s="1" t="s">
        <v>186</v>
      </c>
    </row>
    <row r="86" spans="1:13" x14ac:dyDescent="0.3">
      <c r="A86">
        <v>84</v>
      </c>
      <c r="B86">
        <v>5</v>
      </c>
      <c r="C86" t="s">
        <v>226</v>
      </c>
      <c r="D86">
        <v>8.3000000000000007</v>
      </c>
      <c r="E86">
        <v>2484</v>
      </c>
      <c r="F86">
        <f>AVERAGE(dataset[[#This Row],[Ratings]]+dataset[[#This Row],[Viewership]])</f>
        <v>15.5</v>
      </c>
      <c r="G86">
        <v>7.2</v>
      </c>
      <c r="H86">
        <v>30</v>
      </c>
      <c r="I86" t="s">
        <v>227</v>
      </c>
      <c r="K86" t="s">
        <v>37</v>
      </c>
      <c r="L86" s="1" t="s">
        <v>512</v>
      </c>
    </row>
    <row r="87" spans="1:13" x14ac:dyDescent="0.3">
      <c r="A87">
        <v>85</v>
      </c>
      <c r="B87">
        <v>5</v>
      </c>
      <c r="C87" t="s">
        <v>228</v>
      </c>
      <c r="D87">
        <v>8.6999999999999993</v>
      </c>
      <c r="E87">
        <v>2718</v>
      </c>
      <c r="F87">
        <f>AVERAGE(dataset[[#This Row],[Ratings]]+dataset[[#This Row],[Viewership]])</f>
        <v>16.64</v>
      </c>
      <c r="G87">
        <v>7.94</v>
      </c>
      <c r="H87">
        <v>22</v>
      </c>
      <c r="I87" t="s">
        <v>227</v>
      </c>
      <c r="K87" t="s">
        <v>229</v>
      </c>
      <c r="L87" s="1" t="s">
        <v>118</v>
      </c>
    </row>
    <row r="88" spans="1:13" x14ac:dyDescent="0.3">
      <c r="A88">
        <v>86</v>
      </c>
      <c r="B88">
        <v>5</v>
      </c>
      <c r="C88" t="s">
        <v>230</v>
      </c>
      <c r="D88">
        <v>8.6999999999999993</v>
      </c>
      <c r="E88">
        <v>2568</v>
      </c>
      <c r="F88">
        <f>AVERAGE(dataset[[#This Row],[Ratings]]+dataset[[#This Row],[Viewership]])</f>
        <v>16.939999999999998</v>
      </c>
      <c r="G88">
        <v>8.24</v>
      </c>
      <c r="H88">
        <v>30</v>
      </c>
      <c r="I88" t="s">
        <v>231</v>
      </c>
      <c r="K88" t="s">
        <v>16</v>
      </c>
      <c r="L88" s="1" t="s">
        <v>183</v>
      </c>
    </row>
    <row r="89" spans="1:13" x14ac:dyDescent="0.3">
      <c r="A89">
        <v>87</v>
      </c>
      <c r="B89">
        <v>5</v>
      </c>
      <c r="C89" t="s">
        <v>232</v>
      </c>
      <c r="D89">
        <v>9.1999999999999993</v>
      </c>
      <c r="E89">
        <v>3409</v>
      </c>
      <c r="F89">
        <f>AVERAGE(dataset[[#This Row],[Ratings]]+dataset[[#This Row],[Viewership]])</f>
        <v>16.41</v>
      </c>
      <c r="G89">
        <v>7.21</v>
      </c>
      <c r="H89">
        <v>30</v>
      </c>
      <c r="I89" t="s">
        <v>233</v>
      </c>
      <c r="K89" t="s">
        <v>86</v>
      </c>
      <c r="L89" s="1" t="s">
        <v>189</v>
      </c>
    </row>
    <row r="90" spans="1:13" x14ac:dyDescent="0.3">
      <c r="A90">
        <v>88</v>
      </c>
      <c r="B90">
        <v>5</v>
      </c>
      <c r="C90" t="s">
        <v>234</v>
      </c>
      <c r="D90">
        <v>8.3000000000000007</v>
      </c>
      <c r="E90">
        <v>2467</v>
      </c>
      <c r="F90">
        <f>AVERAGE(dataset[[#This Row],[Ratings]]+dataset[[#This Row],[Viewership]])</f>
        <v>15.61</v>
      </c>
      <c r="G90">
        <v>7.31</v>
      </c>
      <c r="H90">
        <v>22</v>
      </c>
      <c r="I90" t="s">
        <v>235</v>
      </c>
      <c r="K90" t="s">
        <v>108</v>
      </c>
      <c r="L90" s="1" t="s">
        <v>513</v>
      </c>
    </row>
    <row r="91" spans="1:13" x14ac:dyDescent="0.3">
      <c r="A91">
        <v>89</v>
      </c>
      <c r="B91">
        <v>5</v>
      </c>
      <c r="C91" t="s">
        <v>236</v>
      </c>
      <c r="D91">
        <v>8.6999999999999993</v>
      </c>
      <c r="E91">
        <v>2814</v>
      </c>
      <c r="F91">
        <f>AVERAGE(dataset[[#This Row],[Ratings]]+dataset[[#This Row],[Viewership]])</f>
        <v>16.41</v>
      </c>
      <c r="G91">
        <v>7.71</v>
      </c>
      <c r="H91">
        <v>30</v>
      </c>
      <c r="I91" t="s">
        <v>237</v>
      </c>
      <c r="K91" t="s">
        <v>99</v>
      </c>
      <c r="L91" s="1" t="s">
        <v>510</v>
      </c>
      <c r="M91" t="s">
        <v>509</v>
      </c>
    </row>
    <row r="92" spans="1:13" x14ac:dyDescent="0.3">
      <c r="A92">
        <v>90</v>
      </c>
      <c r="B92">
        <v>5</v>
      </c>
      <c r="C92" t="s">
        <v>238</v>
      </c>
      <c r="D92">
        <v>9</v>
      </c>
      <c r="E92">
        <v>2954</v>
      </c>
      <c r="F92">
        <f>AVERAGE(dataset[[#This Row],[Ratings]]+dataset[[#This Row],[Viewership]])</f>
        <v>15.719999999999999</v>
      </c>
      <c r="G92">
        <v>6.72</v>
      </c>
      <c r="H92">
        <v>30</v>
      </c>
      <c r="I92" t="s">
        <v>239</v>
      </c>
      <c r="K92" t="s">
        <v>11</v>
      </c>
      <c r="L92" s="1" t="s">
        <v>53</v>
      </c>
      <c r="M92" t="s">
        <v>17</v>
      </c>
    </row>
    <row r="93" spans="1:13" x14ac:dyDescent="0.3">
      <c r="A93">
        <v>91</v>
      </c>
      <c r="B93">
        <v>6</v>
      </c>
      <c r="C93" t="s">
        <v>240</v>
      </c>
      <c r="D93">
        <v>8.8000000000000007</v>
      </c>
      <c r="E93">
        <v>2866</v>
      </c>
      <c r="F93">
        <f>AVERAGE(dataset[[#This Row],[Ratings]]+dataset[[#This Row],[Viewership]])</f>
        <v>17</v>
      </c>
      <c r="G93">
        <v>8.1999999999999993</v>
      </c>
      <c r="H93">
        <v>30</v>
      </c>
      <c r="I93" t="s">
        <v>241</v>
      </c>
      <c r="K93" t="s">
        <v>17</v>
      </c>
      <c r="L93" s="1" t="s">
        <v>17</v>
      </c>
    </row>
    <row r="94" spans="1:13" x14ac:dyDescent="0.3">
      <c r="A94">
        <v>92</v>
      </c>
      <c r="B94">
        <v>6</v>
      </c>
      <c r="C94" t="s">
        <v>242</v>
      </c>
      <c r="D94">
        <v>8.1</v>
      </c>
      <c r="E94">
        <v>2349</v>
      </c>
      <c r="F94">
        <f>AVERAGE(dataset[[#This Row],[Ratings]]+dataset[[#This Row],[Viewership]])</f>
        <v>15.43</v>
      </c>
      <c r="G94">
        <v>7.33</v>
      </c>
      <c r="H94">
        <v>30</v>
      </c>
      <c r="I94" t="s">
        <v>243</v>
      </c>
      <c r="K94" t="s">
        <v>99</v>
      </c>
      <c r="L94" s="1" t="s">
        <v>186</v>
      </c>
    </row>
    <row r="95" spans="1:13" x14ac:dyDescent="0.3">
      <c r="A95">
        <v>93</v>
      </c>
      <c r="B95">
        <v>6</v>
      </c>
      <c r="C95" t="s">
        <v>244</v>
      </c>
      <c r="D95">
        <v>8</v>
      </c>
      <c r="E95">
        <v>2344</v>
      </c>
      <c r="F95">
        <f>AVERAGE(dataset[[#This Row],[Ratings]]+dataset[[#This Row],[Viewership]])</f>
        <v>15.280000000000001</v>
      </c>
      <c r="G95">
        <v>7.28</v>
      </c>
      <c r="H95">
        <v>30</v>
      </c>
      <c r="I95" t="s">
        <v>245</v>
      </c>
      <c r="K95" t="s">
        <v>53</v>
      </c>
      <c r="L95" s="1" t="s">
        <v>53</v>
      </c>
    </row>
    <row r="96" spans="1:13" x14ac:dyDescent="0.3">
      <c r="A96">
        <v>94</v>
      </c>
      <c r="B96">
        <v>6</v>
      </c>
      <c r="C96" t="s">
        <v>246</v>
      </c>
      <c r="D96">
        <v>9.4</v>
      </c>
      <c r="E96">
        <v>4560</v>
      </c>
      <c r="F96">
        <f>AVERAGE(dataset[[#This Row],[Ratings]]+dataset[[#This Row],[Viewership]])</f>
        <v>18.82</v>
      </c>
      <c r="G96">
        <v>9.42</v>
      </c>
      <c r="H96">
        <v>30</v>
      </c>
      <c r="I96" t="s">
        <v>247</v>
      </c>
      <c r="K96" t="s">
        <v>37</v>
      </c>
      <c r="L96" s="1" t="s">
        <v>24</v>
      </c>
      <c r="M96" t="s">
        <v>29</v>
      </c>
    </row>
    <row r="97" spans="1:13" x14ac:dyDescent="0.3">
      <c r="A97">
        <v>95</v>
      </c>
      <c r="B97">
        <v>6</v>
      </c>
      <c r="C97" t="s">
        <v>248</v>
      </c>
      <c r="D97">
        <v>9.4</v>
      </c>
      <c r="E97">
        <v>3114</v>
      </c>
      <c r="F97">
        <f>AVERAGE(dataset[[#This Row],[Ratings]]+dataset[[#This Row],[Viewership]])</f>
        <v>18.82</v>
      </c>
      <c r="G97">
        <v>9.42</v>
      </c>
      <c r="H97">
        <v>19</v>
      </c>
      <c r="I97" t="s">
        <v>247</v>
      </c>
      <c r="K97" t="s">
        <v>37</v>
      </c>
      <c r="L97" s="1" t="s">
        <v>24</v>
      </c>
      <c r="M97" t="s">
        <v>29</v>
      </c>
    </row>
    <row r="98" spans="1:13" x14ac:dyDescent="0.3">
      <c r="A98">
        <v>96</v>
      </c>
      <c r="B98">
        <v>6</v>
      </c>
      <c r="C98" t="s">
        <v>249</v>
      </c>
      <c r="D98">
        <v>7.6</v>
      </c>
      <c r="E98">
        <v>2464</v>
      </c>
      <c r="F98">
        <f>AVERAGE(dataset[[#This Row],[Ratings]]+dataset[[#This Row],[Viewership]])</f>
        <v>15.7</v>
      </c>
      <c r="G98">
        <v>8.1</v>
      </c>
      <c r="H98">
        <v>30</v>
      </c>
      <c r="I98" t="s">
        <v>250</v>
      </c>
      <c r="J98" t="s">
        <v>251</v>
      </c>
      <c r="K98" t="s">
        <v>192</v>
      </c>
      <c r="L98" s="1" t="s">
        <v>108</v>
      </c>
    </row>
    <row r="99" spans="1:13" x14ac:dyDescent="0.3">
      <c r="A99">
        <v>97</v>
      </c>
      <c r="B99">
        <v>6</v>
      </c>
      <c r="C99" t="s">
        <v>252</v>
      </c>
      <c r="D99">
        <v>8.6</v>
      </c>
      <c r="E99">
        <v>2590</v>
      </c>
      <c r="F99">
        <f>AVERAGE(dataset[[#This Row],[Ratings]]+dataset[[#This Row],[Viewership]])</f>
        <v>17.119999999999997</v>
      </c>
      <c r="G99">
        <v>8.52</v>
      </c>
      <c r="H99">
        <v>30</v>
      </c>
      <c r="I99" t="s">
        <v>253</v>
      </c>
      <c r="K99" t="s">
        <v>254</v>
      </c>
      <c r="L99" s="1" t="s">
        <v>254</v>
      </c>
      <c r="M99" t="s">
        <v>229</v>
      </c>
    </row>
    <row r="100" spans="1:13" x14ac:dyDescent="0.3">
      <c r="A100">
        <v>98</v>
      </c>
      <c r="B100">
        <v>6</v>
      </c>
      <c r="C100" t="s">
        <v>255</v>
      </c>
      <c r="D100">
        <v>8.1999999999999993</v>
      </c>
      <c r="E100">
        <v>2348</v>
      </c>
      <c r="F100">
        <f>AVERAGE(dataset[[#This Row],[Ratings]]+dataset[[#This Row],[Viewership]])</f>
        <v>16.399999999999999</v>
      </c>
      <c r="G100">
        <v>8.1999999999999993</v>
      </c>
      <c r="H100">
        <v>30</v>
      </c>
      <c r="I100" t="s">
        <v>256</v>
      </c>
      <c r="K100" t="s">
        <v>257</v>
      </c>
      <c r="L100" s="1" t="s">
        <v>510</v>
      </c>
      <c r="M100" t="s">
        <v>509</v>
      </c>
    </row>
    <row r="101" spans="1:13" x14ac:dyDescent="0.3">
      <c r="A101">
        <v>99</v>
      </c>
      <c r="B101">
        <v>6</v>
      </c>
      <c r="C101" t="s">
        <v>258</v>
      </c>
      <c r="D101">
        <v>8.1</v>
      </c>
      <c r="E101">
        <v>2314</v>
      </c>
      <c r="F101">
        <f>AVERAGE(dataset[[#This Row],[Ratings]]+dataset[[#This Row],[Viewership]])</f>
        <v>16.04</v>
      </c>
      <c r="G101">
        <v>7.94</v>
      </c>
      <c r="H101">
        <v>30</v>
      </c>
      <c r="I101" t="s">
        <v>259</v>
      </c>
      <c r="K101" t="s">
        <v>260</v>
      </c>
      <c r="L101" s="1" t="s">
        <v>189</v>
      </c>
    </row>
    <row r="102" spans="1:13" x14ac:dyDescent="0.3">
      <c r="A102">
        <v>100</v>
      </c>
      <c r="B102">
        <v>6</v>
      </c>
      <c r="C102" t="s">
        <v>261</v>
      </c>
      <c r="D102">
        <v>8.6999999999999993</v>
      </c>
      <c r="E102">
        <v>2761</v>
      </c>
      <c r="F102">
        <f>AVERAGE(dataset[[#This Row],[Ratings]]+dataset[[#This Row],[Viewership]])</f>
        <v>16.46</v>
      </c>
      <c r="G102">
        <v>7.76</v>
      </c>
      <c r="H102">
        <v>23</v>
      </c>
      <c r="I102" t="s">
        <v>262</v>
      </c>
      <c r="K102" t="s">
        <v>24</v>
      </c>
      <c r="L102" s="1" t="s">
        <v>263</v>
      </c>
    </row>
    <row r="103" spans="1:13" x14ac:dyDescent="0.3">
      <c r="A103">
        <v>101</v>
      </c>
      <c r="B103">
        <v>6</v>
      </c>
      <c r="C103" t="s">
        <v>264</v>
      </c>
      <c r="D103">
        <v>8.1999999999999993</v>
      </c>
      <c r="E103">
        <v>2336</v>
      </c>
      <c r="F103">
        <f>AVERAGE(dataset[[#This Row],[Ratings]]+dataset[[#This Row],[Viewership]])</f>
        <v>15.629999999999999</v>
      </c>
      <c r="G103">
        <v>7.43</v>
      </c>
      <c r="H103">
        <v>30</v>
      </c>
      <c r="I103" t="s">
        <v>265</v>
      </c>
      <c r="K103" t="s">
        <v>56</v>
      </c>
      <c r="L103" s="1" t="s">
        <v>118</v>
      </c>
    </row>
    <row r="104" spans="1:13" x14ac:dyDescent="0.3">
      <c r="A104">
        <v>102</v>
      </c>
      <c r="B104">
        <v>6</v>
      </c>
      <c r="C104" t="s">
        <v>266</v>
      </c>
      <c r="D104">
        <v>8.3000000000000007</v>
      </c>
      <c r="E104">
        <v>2681</v>
      </c>
      <c r="F104">
        <f>AVERAGE(dataset[[#This Row],[Ratings]]+dataset[[#This Row],[Viewership]])</f>
        <v>16.399999999999999</v>
      </c>
      <c r="G104">
        <v>8.1</v>
      </c>
      <c r="H104">
        <v>30</v>
      </c>
      <c r="I104" t="s">
        <v>267</v>
      </c>
      <c r="K104" t="s">
        <v>268</v>
      </c>
      <c r="L104" s="1" t="s">
        <v>229</v>
      </c>
      <c r="M104" t="s">
        <v>254</v>
      </c>
    </row>
    <row r="105" spans="1:13" x14ac:dyDescent="0.3">
      <c r="A105">
        <v>103</v>
      </c>
      <c r="B105">
        <v>6</v>
      </c>
      <c r="C105" t="s">
        <v>269</v>
      </c>
      <c r="D105">
        <v>8.5</v>
      </c>
      <c r="E105">
        <v>2467</v>
      </c>
      <c r="F105">
        <f>AVERAGE(dataset[[#This Row],[Ratings]]+dataset[[#This Row],[Viewership]])</f>
        <v>17.009999999999998</v>
      </c>
      <c r="G105">
        <v>8.51</v>
      </c>
      <c r="H105">
        <v>30</v>
      </c>
      <c r="I105" t="s">
        <v>270</v>
      </c>
      <c r="K105" t="s">
        <v>99</v>
      </c>
      <c r="L105" s="1" t="s">
        <v>29</v>
      </c>
    </row>
    <row r="106" spans="1:13" x14ac:dyDescent="0.3">
      <c r="A106">
        <v>104</v>
      </c>
      <c r="B106">
        <v>6</v>
      </c>
      <c r="C106" t="s">
        <v>271</v>
      </c>
      <c r="D106">
        <v>6.8</v>
      </c>
      <c r="E106">
        <v>3039</v>
      </c>
      <c r="F106">
        <f>AVERAGE(dataset[[#This Row],[Ratings]]+dataset[[#This Row],[Viewership]])</f>
        <v>14.09</v>
      </c>
      <c r="G106">
        <v>7.29</v>
      </c>
      <c r="H106">
        <v>30</v>
      </c>
      <c r="I106" t="s">
        <v>272</v>
      </c>
      <c r="K106" t="s">
        <v>111</v>
      </c>
      <c r="L106" s="1" t="s">
        <v>273</v>
      </c>
    </row>
    <row r="107" spans="1:13" x14ac:dyDescent="0.3">
      <c r="A107">
        <v>105</v>
      </c>
      <c r="B107">
        <v>6</v>
      </c>
      <c r="C107" t="s">
        <v>274</v>
      </c>
      <c r="D107">
        <v>7.7</v>
      </c>
      <c r="E107">
        <v>2251</v>
      </c>
      <c r="F107">
        <f>AVERAGE(dataset[[#This Row],[Ratings]]+dataset[[#This Row],[Viewership]])</f>
        <v>15.06</v>
      </c>
      <c r="G107">
        <v>7.36</v>
      </c>
      <c r="H107">
        <v>30</v>
      </c>
      <c r="I107" t="s">
        <v>275</v>
      </c>
      <c r="J107" t="s">
        <v>276</v>
      </c>
      <c r="K107" t="s">
        <v>277</v>
      </c>
      <c r="L107" s="1" t="s">
        <v>53</v>
      </c>
    </row>
    <row r="108" spans="1:13" x14ac:dyDescent="0.3">
      <c r="A108">
        <v>106</v>
      </c>
      <c r="B108">
        <v>6</v>
      </c>
      <c r="C108" t="s">
        <v>278</v>
      </c>
      <c r="D108">
        <v>8.1</v>
      </c>
      <c r="E108">
        <v>2223</v>
      </c>
      <c r="F108">
        <f>AVERAGE(dataset[[#This Row],[Ratings]]+dataset[[#This Row],[Viewership]])</f>
        <v>15.5</v>
      </c>
      <c r="G108">
        <v>7.4</v>
      </c>
      <c r="H108">
        <v>30</v>
      </c>
      <c r="I108" t="s">
        <v>279</v>
      </c>
      <c r="K108" t="s">
        <v>280</v>
      </c>
      <c r="L108" s="1" t="s">
        <v>29</v>
      </c>
    </row>
    <row r="109" spans="1:13" x14ac:dyDescent="0.3">
      <c r="A109">
        <v>107</v>
      </c>
      <c r="B109">
        <v>6</v>
      </c>
      <c r="C109" t="s">
        <v>281</v>
      </c>
      <c r="D109">
        <v>8.4</v>
      </c>
      <c r="E109">
        <v>2347</v>
      </c>
      <c r="F109">
        <f>AVERAGE(dataset[[#This Row],[Ratings]]+dataset[[#This Row],[Viewership]])</f>
        <v>17.399999999999999</v>
      </c>
      <c r="G109">
        <v>9</v>
      </c>
      <c r="H109">
        <v>30</v>
      </c>
      <c r="I109" t="s">
        <v>282</v>
      </c>
      <c r="K109" t="s">
        <v>260</v>
      </c>
      <c r="L109" s="1" t="s">
        <v>263</v>
      </c>
    </row>
    <row r="110" spans="1:13" x14ac:dyDescent="0.3">
      <c r="A110">
        <v>108</v>
      </c>
      <c r="B110">
        <v>6</v>
      </c>
      <c r="C110" t="s">
        <v>283</v>
      </c>
      <c r="D110">
        <v>8.5</v>
      </c>
      <c r="E110">
        <v>2370</v>
      </c>
      <c r="F110">
        <f>AVERAGE(dataset[[#This Row],[Ratings]]+dataset[[#This Row],[Viewership]])</f>
        <v>17.5</v>
      </c>
      <c r="G110">
        <v>9</v>
      </c>
      <c r="H110">
        <v>30</v>
      </c>
      <c r="I110" t="s">
        <v>282</v>
      </c>
      <c r="J110" t="s">
        <v>284</v>
      </c>
      <c r="K110" t="s">
        <v>114</v>
      </c>
      <c r="L110" s="1" t="s">
        <v>263</v>
      </c>
    </row>
    <row r="111" spans="1:13" x14ac:dyDescent="0.3">
      <c r="A111">
        <v>109</v>
      </c>
      <c r="B111">
        <v>6</v>
      </c>
      <c r="C111" t="s">
        <v>285</v>
      </c>
      <c r="D111">
        <v>7.7</v>
      </c>
      <c r="E111">
        <v>2196</v>
      </c>
      <c r="F111">
        <f>AVERAGE(dataset[[#This Row],[Ratings]]+dataset[[#This Row],[Viewership]])</f>
        <v>15.21</v>
      </c>
      <c r="G111">
        <v>7.51</v>
      </c>
      <c r="H111">
        <v>30</v>
      </c>
      <c r="I111" t="s">
        <v>286</v>
      </c>
      <c r="K111" t="s">
        <v>99</v>
      </c>
      <c r="L111" s="1" t="s">
        <v>287</v>
      </c>
    </row>
    <row r="112" spans="1:13" x14ac:dyDescent="0.3">
      <c r="A112">
        <v>110</v>
      </c>
      <c r="B112">
        <v>6</v>
      </c>
      <c r="C112" t="s">
        <v>288</v>
      </c>
      <c r="D112">
        <v>7.7</v>
      </c>
      <c r="E112">
        <v>2154</v>
      </c>
      <c r="F112">
        <f>AVERAGE(dataset[[#This Row],[Ratings]]+dataset[[#This Row],[Viewership]])</f>
        <v>15.33</v>
      </c>
      <c r="G112">
        <v>7.63</v>
      </c>
      <c r="H112">
        <v>23</v>
      </c>
      <c r="I112" t="s">
        <v>289</v>
      </c>
      <c r="K112" t="s">
        <v>108</v>
      </c>
      <c r="L112" s="1" t="s">
        <v>108</v>
      </c>
    </row>
    <row r="113" spans="1:13" x14ac:dyDescent="0.3">
      <c r="A113">
        <v>111</v>
      </c>
      <c r="B113">
        <v>6</v>
      </c>
      <c r="C113" t="s">
        <v>290</v>
      </c>
      <c r="D113">
        <v>8.6</v>
      </c>
      <c r="E113">
        <v>2503</v>
      </c>
      <c r="F113">
        <f>AVERAGE(dataset[[#This Row],[Ratings]]+dataset[[#This Row],[Viewership]])</f>
        <v>15.77</v>
      </c>
      <c r="G113">
        <v>7.17</v>
      </c>
      <c r="H113">
        <v>30</v>
      </c>
      <c r="I113" t="s">
        <v>291</v>
      </c>
      <c r="K113" t="s">
        <v>292</v>
      </c>
      <c r="L113" s="1" t="s">
        <v>512</v>
      </c>
    </row>
    <row r="114" spans="1:13" x14ac:dyDescent="0.3">
      <c r="A114">
        <v>112</v>
      </c>
      <c r="B114">
        <v>6</v>
      </c>
      <c r="C114" t="s">
        <v>293</v>
      </c>
      <c r="D114">
        <v>7.8</v>
      </c>
      <c r="E114">
        <v>2168</v>
      </c>
      <c r="F114">
        <f>AVERAGE(dataset[[#This Row],[Ratings]]+dataset[[#This Row],[Viewership]])</f>
        <v>14.1</v>
      </c>
      <c r="G114">
        <v>6.3</v>
      </c>
      <c r="H114">
        <v>30</v>
      </c>
      <c r="I114" t="s">
        <v>294</v>
      </c>
      <c r="K114" t="s">
        <v>86</v>
      </c>
      <c r="L114" s="1" t="s">
        <v>29</v>
      </c>
    </row>
    <row r="115" spans="1:13" x14ac:dyDescent="0.3">
      <c r="A115">
        <v>113</v>
      </c>
      <c r="B115">
        <v>6</v>
      </c>
      <c r="C115" t="s">
        <v>295</v>
      </c>
      <c r="D115">
        <v>8</v>
      </c>
      <c r="E115">
        <v>2197</v>
      </c>
      <c r="F115">
        <f>AVERAGE(dataset[[#This Row],[Ratings]]+dataset[[#This Row],[Viewership]])</f>
        <v>15.01</v>
      </c>
      <c r="G115">
        <v>7.01</v>
      </c>
      <c r="H115">
        <v>30</v>
      </c>
      <c r="I115" t="s">
        <v>296</v>
      </c>
      <c r="K115" t="s">
        <v>29</v>
      </c>
      <c r="L115" s="1" t="s">
        <v>118</v>
      </c>
    </row>
    <row r="116" spans="1:13" x14ac:dyDescent="0.3">
      <c r="A116">
        <v>114</v>
      </c>
      <c r="B116">
        <v>6</v>
      </c>
      <c r="C116" t="s">
        <v>297</v>
      </c>
      <c r="D116">
        <v>8.1</v>
      </c>
      <c r="E116">
        <v>2199</v>
      </c>
      <c r="F116">
        <f>AVERAGE(dataset[[#This Row],[Ratings]]+dataset[[#This Row],[Viewership]])</f>
        <v>14.94</v>
      </c>
      <c r="G116">
        <v>6.84</v>
      </c>
      <c r="H116">
        <v>30</v>
      </c>
      <c r="I116" t="s">
        <v>298</v>
      </c>
      <c r="K116" t="s">
        <v>299</v>
      </c>
      <c r="L116" s="1" t="s">
        <v>229</v>
      </c>
      <c r="M116" t="s">
        <v>254</v>
      </c>
    </row>
    <row r="117" spans="1:13" x14ac:dyDescent="0.3">
      <c r="A117">
        <v>115</v>
      </c>
      <c r="B117">
        <v>6</v>
      </c>
      <c r="C117" t="s">
        <v>300</v>
      </c>
      <c r="D117">
        <v>7.8</v>
      </c>
      <c r="E117">
        <v>2113</v>
      </c>
      <c r="F117">
        <f>AVERAGE(dataset[[#This Row],[Ratings]]+dataset[[#This Row],[Viewership]])</f>
        <v>14.399999999999999</v>
      </c>
      <c r="G117">
        <v>6.6</v>
      </c>
      <c r="H117">
        <v>30</v>
      </c>
      <c r="I117" t="s">
        <v>301</v>
      </c>
      <c r="K117" t="s">
        <v>99</v>
      </c>
      <c r="L117" s="1" t="s">
        <v>186</v>
      </c>
    </row>
    <row r="118" spans="1:13" x14ac:dyDescent="0.3">
      <c r="A118">
        <v>116</v>
      </c>
      <c r="B118">
        <v>6</v>
      </c>
      <c r="C118" t="s">
        <v>302</v>
      </c>
      <c r="D118">
        <v>8</v>
      </c>
      <c r="E118">
        <v>2184</v>
      </c>
      <c r="F118">
        <f>AVERAGE(dataset[[#This Row],[Ratings]]+dataset[[#This Row],[Viewership]])</f>
        <v>14.6</v>
      </c>
      <c r="G118">
        <v>6.6</v>
      </c>
      <c r="H118">
        <v>30</v>
      </c>
      <c r="I118" t="s">
        <v>303</v>
      </c>
      <c r="K118" t="s">
        <v>17</v>
      </c>
      <c r="L118" s="1" t="s">
        <v>510</v>
      </c>
      <c r="M118" t="s">
        <v>509</v>
      </c>
    </row>
    <row r="119" spans="1:13" x14ac:dyDescent="0.3">
      <c r="A119">
        <v>117</v>
      </c>
      <c r="B119">
        <v>7</v>
      </c>
      <c r="C119" t="s">
        <v>304</v>
      </c>
      <c r="D119">
        <v>8.4</v>
      </c>
      <c r="E119">
        <v>2520</v>
      </c>
      <c r="F119">
        <f>AVERAGE(dataset[[#This Row],[Ratings]]+dataset[[#This Row],[Viewership]])</f>
        <v>16.8</v>
      </c>
      <c r="G119">
        <v>8.4</v>
      </c>
      <c r="H119">
        <v>30</v>
      </c>
      <c r="I119" t="s">
        <v>305</v>
      </c>
      <c r="J119" t="s">
        <v>306</v>
      </c>
      <c r="K119" t="s">
        <v>111</v>
      </c>
      <c r="L119" s="1" t="s">
        <v>263</v>
      </c>
    </row>
    <row r="120" spans="1:13" x14ac:dyDescent="0.3">
      <c r="A120">
        <v>118</v>
      </c>
      <c r="B120">
        <v>7</v>
      </c>
      <c r="C120" t="s">
        <v>307</v>
      </c>
      <c r="D120">
        <v>8.1999999999999993</v>
      </c>
      <c r="E120">
        <v>2272</v>
      </c>
      <c r="F120">
        <f>AVERAGE(dataset[[#This Row],[Ratings]]+dataset[[#This Row],[Viewership]])</f>
        <v>15.559999999999999</v>
      </c>
      <c r="G120">
        <v>7.36</v>
      </c>
      <c r="H120">
        <v>30</v>
      </c>
      <c r="I120" t="s">
        <v>308</v>
      </c>
      <c r="K120" t="s">
        <v>111</v>
      </c>
      <c r="L120" s="1" t="s">
        <v>512</v>
      </c>
    </row>
    <row r="121" spans="1:13" x14ac:dyDescent="0.3">
      <c r="A121">
        <v>119</v>
      </c>
      <c r="B121">
        <v>7</v>
      </c>
      <c r="C121" t="s">
        <v>309</v>
      </c>
      <c r="D121">
        <v>8.1999999999999993</v>
      </c>
      <c r="E121">
        <v>2413</v>
      </c>
      <c r="F121">
        <f>AVERAGE(dataset[[#This Row],[Ratings]]+dataset[[#This Row],[Viewership]])</f>
        <v>15.149999999999999</v>
      </c>
      <c r="G121">
        <v>6.95</v>
      </c>
      <c r="H121">
        <v>30</v>
      </c>
      <c r="I121" t="s">
        <v>310</v>
      </c>
      <c r="K121" t="s">
        <v>311</v>
      </c>
      <c r="L121" s="1" t="s">
        <v>189</v>
      </c>
    </row>
    <row r="122" spans="1:13" x14ac:dyDescent="0.3">
      <c r="A122">
        <v>120</v>
      </c>
      <c r="B122">
        <v>7</v>
      </c>
      <c r="C122" t="s">
        <v>312</v>
      </c>
      <c r="D122">
        <v>7.8</v>
      </c>
      <c r="E122">
        <v>2209</v>
      </c>
      <c r="F122">
        <f>AVERAGE(dataset[[#This Row],[Ratings]]+dataset[[#This Row],[Viewership]])</f>
        <v>15.16</v>
      </c>
      <c r="G122">
        <v>7.36</v>
      </c>
      <c r="H122">
        <v>30</v>
      </c>
      <c r="I122" t="s">
        <v>313</v>
      </c>
      <c r="K122" t="s">
        <v>17</v>
      </c>
      <c r="L122" s="1" t="s">
        <v>17</v>
      </c>
    </row>
    <row r="123" spans="1:13" x14ac:dyDescent="0.3">
      <c r="A123">
        <v>121</v>
      </c>
      <c r="B123">
        <v>7</v>
      </c>
      <c r="C123" t="s">
        <v>314</v>
      </c>
      <c r="D123">
        <v>7.8</v>
      </c>
      <c r="E123">
        <v>2156</v>
      </c>
      <c r="F123">
        <f>AVERAGE(dataset[[#This Row],[Ratings]]+dataset[[#This Row],[Viewership]])</f>
        <v>14.67</v>
      </c>
      <c r="G123">
        <v>6.87</v>
      </c>
      <c r="H123">
        <v>30</v>
      </c>
      <c r="I123" t="s">
        <v>315</v>
      </c>
      <c r="J123" t="s">
        <v>316</v>
      </c>
      <c r="K123" t="s">
        <v>99</v>
      </c>
      <c r="L123" s="1" t="s">
        <v>29</v>
      </c>
    </row>
    <row r="124" spans="1:13" x14ac:dyDescent="0.3">
      <c r="A124">
        <v>122</v>
      </c>
      <c r="B124">
        <v>7</v>
      </c>
      <c r="C124" t="s">
        <v>317</v>
      </c>
      <c r="D124">
        <v>8.1999999999999993</v>
      </c>
      <c r="E124">
        <v>2249</v>
      </c>
      <c r="F124">
        <f>AVERAGE(dataset[[#This Row],[Ratings]]+dataset[[#This Row],[Viewership]])</f>
        <v>16.27</v>
      </c>
      <c r="G124">
        <v>8.07</v>
      </c>
      <c r="H124">
        <v>30</v>
      </c>
      <c r="I124" t="s">
        <v>318</v>
      </c>
      <c r="K124" t="s">
        <v>206</v>
      </c>
      <c r="L124" s="1" t="s">
        <v>118</v>
      </c>
    </row>
    <row r="125" spans="1:13" x14ac:dyDescent="0.3">
      <c r="A125">
        <v>123</v>
      </c>
      <c r="B125">
        <v>7</v>
      </c>
      <c r="C125" t="s">
        <v>319</v>
      </c>
      <c r="D125">
        <v>7.4</v>
      </c>
      <c r="E125">
        <v>2238</v>
      </c>
      <c r="F125">
        <f>AVERAGE(dataset[[#This Row],[Ratings]]+dataset[[#This Row],[Viewership]])</f>
        <v>15.05</v>
      </c>
      <c r="G125">
        <v>7.65</v>
      </c>
      <c r="H125">
        <v>23</v>
      </c>
      <c r="I125" t="s">
        <v>320</v>
      </c>
      <c r="K125" t="s">
        <v>321</v>
      </c>
      <c r="L125" s="1" t="s">
        <v>322</v>
      </c>
    </row>
    <row r="126" spans="1:13" x14ac:dyDescent="0.3">
      <c r="A126">
        <v>124</v>
      </c>
      <c r="B126">
        <v>7</v>
      </c>
      <c r="C126" t="s">
        <v>323</v>
      </c>
      <c r="D126">
        <v>7.8</v>
      </c>
      <c r="E126">
        <v>2200</v>
      </c>
      <c r="F126">
        <f>AVERAGE(dataset[[#This Row],[Ratings]]+dataset[[#This Row],[Viewership]])</f>
        <v>14.95</v>
      </c>
      <c r="G126">
        <v>7.15</v>
      </c>
      <c r="H126">
        <v>30</v>
      </c>
      <c r="I126" t="s">
        <v>324</v>
      </c>
      <c r="K126" t="s">
        <v>16</v>
      </c>
      <c r="L126" s="1" t="s">
        <v>325</v>
      </c>
    </row>
    <row r="127" spans="1:13" x14ac:dyDescent="0.3">
      <c r="A127">
        <v>125</v>
      </c>
      <c r="B127">
        <v>7</v>
      </c>
      <c r="C127" t="s">
        <v>326</v>
      </c>
      <c r="D127">
        <v>7.7</v>
      </c>
      <c r="E127">
        <v>2141</v>
      </c>
      <c r="F127">
        <f>AVERAGE(dataset[[#This Row],[Ratings]]+dataset[[#This Row],[Viewership]])</f>
        <v>14.98</v>
      </c>
      <c r="G127">
        <v>7.28</v>
      </c>
      <c r="H127">
        <v>30</v>
      </c>
      <c r="I127" t="s">
        <v>327</v>
      </c>
      <c r="K127" t="s">
        <v>70</v>
      </c>
      <c r="L127" s="1" t="s">
        <v>186</v>
      </c>
    </row>
    <row r="128" spans="1:13" x14ac:dyDescent="0.3">
      <c r="A128">
        <v>126</v>
      </c>
      <c r="B128">
        <v>7</v>
      </c>
      <c r="C128" t="s">
        <v>328</v>
      </c>
      <c r="D128">
        <v>8.1999999999999993</v>
      </c>
      <c r="E128">
        <v>2246</v>
      </c>
      <c r="F128">
        <f>AVERAGE(dataset[[#This Row],[Ratings]]+dataset[[#This Row],[Viewership]])</f>
        <v>15.509999999999998</v>
      </c>
      <c r="G128">
        <v>7.31</v>
      </c>
      <c r="H128">
        <v>30</v>
      </c>
      <c r="I128" t="s">
        <v>329</v>
      </c>
      <c r="K128" t="s">
        <v>56</v>
      </c>
      <c r="L128" s="1" t="s">
        <v>509</v>
      </c>
      <c r="M128" t="s">
        <v>510</v>
      </c>
    </row>
    <row r="129" spans="1:12" x14ac:dyDescent="0.3">
      <c r="A129">
        <v>127</v>
      </c>
      <c r="B129">
        <v>7</v>
      </c>
      <c r="C129" t="s">
        <v>330</v>
      </c>
      <c r="D129">
        <v>9</v>
      </c>
      <c r="E129">
        <v>2878</v>
      </c>
      <c r="F129">
        <f>AVERAGE(dataset[[#This Row],[Ratings]]+dataset[[#This Row],[Viewership]])</f>
        <v>16.18</v>
      </c>
      <c r="G129">
        <v>7.18</v>
      </c>
      <c r="H129">
        <v>60</v>
      </c>
      <c r="I129" t="s">
        <v>331</v>
      </c>
      <c r="K129" t="s">
        <v>299</v>
      </c>
      <c r="L129" s="1" t="s">
        <v>29</v>
      </c>
    </row>
    <row r="130" spans="1:12" x14ac:dyDescent="0.3">
      <c r="A130">
        <v>128</v>
      </c>
      <c r="B130">
        <v>7</v>
      </c>
      <c r="C130" t="s">
        <v>332</v>
      </c>
      <c r="D130">
        <v>8.3000000000000007</v>
      </c>
      <c r="E130">
        <v>2282</v>
      </c>
      <c r="F130">
        <f>AVERAGE(dataset[[#This Row],[Ratings]]+dataset[[#This Row],[Viewership]])</f>
        <v>16.560000000000002</v>
      </c>
      <c r="G130">
        <v>8.26</v>
      </c>
      <c r="H130">
        <v>30</v>
      </c>
      <c r="I130" t="s">
        <v>333</v>
      </c>
      <c r="K130" t="s">
        <v>192</v>
      </c>
      <c r="L130" s="1" t="s">
        <v>334</v>
      </c>
    </row>
    <row r="131" spans="1:12" x14ac:dyDescent="0.3">
      <c r="A131">
        <v>129</v>
      </c>
      <c r="B131">
        <v>7</v>
      </c>
      <c r="C131" t="s">
        <v>335</v>
      </c>
      <c r="D131">
        <v>7.6</v>
      </c>
      <c r="E131">
        <v>2171</v>
      </c>
      <c r="F131">
        <f>AVERAGE(dataset[[#This Row],[Ratings]]+dataset[[#This Row],[Viewership]])</f>
        <v>15.53</v>
      </c>
      <c r="G131">
        <v>7.93</v>
      </c>
      <c r="H131">
        <v>30</v>
      </c>
      <c r="I131" t="s">
        <v>336</v>
      </c>
      <c r="J131" t="s">
        <v>337</v>
      </c>
      <c r="K131" t="s">
        <v>268</v>
      </c>
      <c r="L131" s="1" t="s">
        <v>338</v>
      </c>
    </row>
    <row r="132" spans="1:12" x14ac:dyDescent="0.3">
      <c r="A132">
        <v>130</v>
      </c>
      <c r="B132">
        <v>7</v>
      </c>
      <c r="C132" t="s">
        <v>339</v>
      </c>
      <c r="D132">
        <v>8.5</v>
      </c>
      <c r="E132">
        <v>2369</v>
      </c>
      <c r="F132">
        <f>AVERAGE(dataset[[#This Row],[Ratings]]+dataset[[#This Row],[Viewership]])</f>
        <v>15.79</v>
      </c>
      <c r="G132">
        <v>7.29</v>
      </c>
      <c r="H132">
        <v>30</v>
      </c>
      <c r="I132" t="s">
        <v>340</v>
      </c>
      <c r="J132" t="s">
        <v>341</v>
      </c>
      <c r="K132" t="s">
        <v>70</v>
      </c>
      <c r="L132" s="1" t="s">
        <v>108</v>
      </c>
    </row>
    <row r="133" spans="1:12" x14ac:dyDescent="0.3">
      <c r="A133">
        <v>131</v>
      </c>
      <c r="B133">
        <v>7</v>
      </c>
      <c r="C133" t="s">
        <v>342</v>
      </c>
      <c r="D133">
        <v>8.4</v>
      </c>
      <c r="E133">
        <v>2347</v>
      </c>
      <c r="F133">
        <f>AVERAGE(dataset[[#This Row],[Ratings]]+dataset[[#This Row],[Viewership]])</f>
        <v>15.3</v>
      </c>
      <c r="G133">
        <v>6.9</v>
      </c>
      <c r="H133">
        <v>22</v>
      </c>
      <c r="I133" t="s">
        <v>343</v>
      </c>
      <c r="K133" t="s">
        <v>24</v>
      </c>
      <c r="L133" s="1" t="s">
        <v>344</v>
      </c>
    </row>
    <row r="134" spans="1:12" x14ac:dyDescent="0.3">
      <c r="A134">
        <v>132</v>
      </c>
      <c r="B134">
        <v>7</v>
      </c>
      <c r="C134" t="s">
        <v>345</v>
      </c>
      <c r="D134">
        <v>9.4</v>
      </c>
      <c r="E134">
        <v>4877</v>
      </c>
      <c r="F134">
        <f>AVERAGE(dataset[[#This Row],[Ratings]]+dataset[[#This Row],[Viewership]])</f>
        <v>15.81</v>
      </c>
      <c r="G134">
        <v>6.41</v>
      </c>
      <c r="H134">
        <v>30</v>
      </c>
      <c r="I134" t="s">
        <v>346</v>
      </c>
      <c r="K134" t="s">
        <v>105</v>
      </c>
      <c r="L134" s="1" t="s">
        <v>512</v>
      </c>
    </row>
    <row r="135" spans="1:12" x14ac:dyDescent="0.3">
      <c r="A135">
        <v>133</v>
      </c>
      <c r="B135">
        <v>7</v>
      </c>
      <c r="C135" t="s">
        <v>347</v>
      </c>
      <c r="D135">
        <v>7.5</v>
      </c>
      <c r="E135">
        <v>2123</v>
      </c>
      <c r="F135">
        <f>AVERAGE(dataset[[#This Row],[Ratings]]+dataset[[#This Row],[Viewership]])</f>
        <v>13.620000000000001</v>
      </c>
      <c r="G135">
        <v>6.12</v>
      </c>
      <c r="H135">
        <v>30</v>
      </c>
      <c r="I135" t="s">
        <v>348</v>
      </c>
      <c r="K135" t="s">
        <v>99</v>
      </c>
      <c r="L135" s="1" t="s">
        <v>349</v>
      </c>
    </row>
    <row r="136" spans="1:12" x14ac:dyDescent="0.3">
      <c r="A136">
        <v>134</v>
      </c>
      <c r="B136">
        <v>7</v>
      </c>
      <c r="C136" t="s">
        <v>350</v>
      </c>
      <c r="D136">
        <v>9.3000000000000007</v>
      </c>
      <c r="E136">
        <v>3730</v>
      </c>
      <c r="F136">
        <f>AVERAGE(dataset[[#This Row],[Ratings]]+dataset[[#This Row],[Viewership]])</f>
        <v>16.37</v>
      </c>
      <c r="G136">
        <v>7.07</v>
      </c>
      <c r="H136">
        <v>30</v>
      </c>
      <c r="I136" t="s">
        <v>351</v>
      </c>
      <c r="K136" t="s">
        <v>86</v>
      </c>
      <c r="L136" s="1" t="s">
        <v>325</v>
      </c>
    </row>
    <row r="137" spans="1:12" x14ac:dyDescent="0.3">
      <c r="A137">
        <v>135</v>
      </c>
      <c r="B137">
        <v>7</v>
      </c>
      <c r="C137" t="s">
        <v>352</v>
      </c>
      <c r="D137">
        <v>7.8</v>
      </c>
      <c r="E137">
        <v>2215</v>
      </c>
      <c r="F137">
        <f>AVERAGE(dataset[[#This Row],[Ratings]]+dataset[[#This Row],[Viewership]])</f>
        <v>15.67</v>
      </c>
      <c r="G137">
        <v>7.87</v>
      </c>
      <c r="H137">
        <v>30</v>
      </c>
      <c r="I137" t="s">
        <v>353</v>
      </c>
      <c r="J137" t="s">
        <v>354</v>
      </c>
      <c r="K137" t="s">
        <v>17</v>
      </c>
      <c r="L137" s="1" t="s">
        <v>263</v>
      </c>
    </row>
    <row r="138" spans="1:12" x14ac:dyDescent="0.3">
      <c r="A138">
        <v>136</v>
      </c>
      <c r="B138">
        <v>7</v>
      </c>
      <c r="C138" t="s">
        <v>355</v>
      </c>
      <c r="D138">
        <v>9</v>
      </c>
      <c r="E138">
        <v>3039</v>
      </c>
      <c r="F138">
        <f>AVERAGE(dataset[[#This Row],[Ratings]]+dataset[[#This Row],[Viewership]])</f>
        <v>15.85</v>
      </c>
      <c r="G138">
        <v>6.85</v>
      </c>
      <c r="H138">
        <v>23</v>
      </c>
      <c r="I138" t="s">
        <v>356</v>
      </c>
      <c r="K138" t="s">
        <v>29</v>
      </c>
      <c r="L138" s="1" t="s">
        <v>29</v>
      </c>
    </row>
    <row r="139" spans="1:12" x14ac:dyDescent="0.3">
      <c r="A139">
        <v>137</v>
      </c>
      <c r="B139">
        <v>7</v>
      </c>
      <c r="C139" t="s">
        <v>357</v>
      </c>
      <c r="D139">
        <v>9.8000000000000007</v>
      </c>
      <c r="E139">
        <v>8059</v>
      </c>
      <c r="F139">
        <f>AVERAGE(dataset[[#This Row],[Ratings]]+dataset[[#This Row],[Viewership]])</f>
        <v>18.22</v>
      </c>
      <c r="G139">
        <v>8.42</v>
      </c>
      <c r="H139">
        <v>50</v>
      </c>
      <c r="I139" t="s">
        <v>358</v>
      </c>
      <c r="K139" t="s">
        <v>37</v>
      </c>
      <c r="L139" s="1" t="s">
        <v>24</v>
      </c>
    </row>
    <row r="140" spans="1:12" x14ac:dyDescent="0.3">
      <c r="A140">
        <v>138</v>
      </c>
      <c r="B140">
        <v>7</v>
      </c>
      <c r="C140" t="s">
        <v>359</v>
      </c>
      <c r="D140">
        <v>7.6</v>
      </c>
      <c r="E140">
        <v>2183</v>
      </c>
      <c r="F140">
        <f>AVERAGE(dataset[[#This Row],[Ratings]]+dataset[[#This Row],[Viewership]])</f>
        <v>14.5</v>
      </c>
      <c r="G140">
        <v>6.9</v>
      </c>
      <c r="H140">
        <v>23</v>
      </c>
      <c r="I140" t="s">
        <v>360</v>
      </c>
      <c r="K140" t="s">
        <v>292</v>
      </c>
      <c r="L140" s="1" t="s">
        <v>189</v>
      </c>
    </row>
    <row r="141" spans="1:12" x14ac:dyDescent="0.3">
      <c r="A141">
        <v>139</v>
      </c>
      <c r="B141">
        <v>7</v>
      </c>
      <c r="C141" t="s">
        <v>361</v>
      </c>
      <c r="D141">
        <v>8.6999999999999993</v>
      </c>
      <c r="E141">
        <v>2414</v>
      </c>
      <c r="F141">
        <f>AVERAGE(dataset[[#This Row],[Ratings]]+dataset[[#This Row],[Viewership]])</f>
        <v>15.149999999999999</v>
      </c>
      <c r="G141">
        <v>6.45</v>
      </c>
      <c r="H141">
        <v>23</v>
      </c>
      <c r="I141" t="s">
        <v>362</v>
      </c>
      <c r="K141" t="s">
        <v>363</v>
      </c>
      <c r="L141" s="1" t="s">
        <v>118</v>
      </c>
    </row>
    <row r="142" spans="1:12" x14ac:dyDescent="0.3">
      <c r="A142">
        <v>140</v>
      </c>
      <c r="B142">
        <v>7</v>
      </c>
      <c r="C142" t="s">
        <v>364</v>
      </c>
      <c r="D142">
        <v>8.8000000000000007</v>
      </c>
      <c r="E142">
        <v>2623</v>
      </c>
      <c r="F142">
        <f>AVERAGE(dataset[[#This Row],[Ratings]]+dataset[[#This Row],[Viewership]])</f>
        <v>16.09</v>
      </c>
      <c r="G142">
        <v>7.29</v>
      </c>
      <c r="H142">
        <v>42</v>
      </c>
      <c r="I142" t="s">
        <v>365</v>
      </c>
      <c r="K142" t="s">
        <v>111</v>
      </c>
      <c r="L142" s="1" t="s">
        <v>17</v>
      </c>
    </row>
    <row r="143" spans="1:12" x14ac:dyDescent="0.3">
      <c r="A143">
        <v>141</v>
      </c>
      <c r="B143">
        <v>8</v>
      </c>
      <c r="C143" t="s">
        <v>366</v>
      </c>
      <c r="D143">
        <v>8.1</v>
      </c>
      <c r="E143">
        <v>2366</v>
      </c>
      <c r="F143">
        <f>AVERAGE(dataset[[#This Row],[Ratings]]+dataset[[#This Row],[Viewership]])</f>
        <v>15.739999999999998</v>
      </c>
      <c r="G143">
        <v>7.64</v>
      </c>
      <c r="H143">
        <v>23</v>
      </c>
      <c r="I143" t="s">
        <v>367</v>
      </c>
      <c r="K143" t="s">
        <v>268</v>
      </c>
      <c r="L143" s="1" t="s">
        <v>512</v>
      </c>
    </row>
    <row r="144" spans="1:12" x14ac:dyDescent="0.3">
      <c r="A144">
        <v>142</v>
      </c>
      <c r="B144">
        <v>8</v>
      </c>
      <c r="C144" t="s">
        <v>368</v>
      </c>
      <c r="D144">
        <v>8.1</v>
      </c>
      <c r="E144">
        <v>2200</v>
      </c>
      <c r="F144">
        <f>AVERAGE(dataset[[#This Row],[Ratings]]+dataset[[#This Row],[Viewership]])</f>
        <v>14.8</v>
      </c>
      <c r="G144">
        <v>6.7</v>
      </c>
      <c r="H144">
        <v>23</v>
      </c>
      <c r="I144" t="s">
        <v>369</v>
      </c>
      <c r="K144" t="s">
        <v>56</v>
      </c>
      <c r="L144" s="1" t="s">
        <v>17</v>
      </c>
    </row>
    <row r="145" spans="1:13" x14ac:dyDescent="0.3">
      <c r="A145">
        <v>143</v>
      </c>
      <c r="B145">
        <v>8</v>
      </c>
      <c r="C145" t="s">
        <v>370</v>
      </c>
      <c r="D145">
        <v>7.3</v>
      </c>
      <c r="E145">
        <v>2098</v>
      </c>
      <c r="F145">
        <f>AVERAGE(dataset[[#This Row],[Ratings]]+dataset[[#This Row],[Viewership]])</f>
        <v>13.120000000000001</v>
      </c>
      <c r="G145">
        <v>5.82</v>
      </c>
      <c r="H145">
        <v>23</v>
      </c>
      <c r="I145" t="s">
        <v>371</v>
      </c>
      <c r="K145" t="s">
        <v>277</v>
      </c>
      <c r="L145" s="1" t="s">
        <v>189</v>
      </c>
    </row>
    <row r="146" spans="1:13" x14ac:dyDescent="0.3">
      <c r="A146">
        <v>144</v>
      </c>
      <c r="B146">
        <v>8</v>
      </c>
      <c r="C146" t="s">
        <v>372</v>
      </c>
      <c r="D146">
        <v>8.1</v>
      </c>
      <c r="E146">
        <v>2266</v>
      </c>
      <c r="F146">
        <f>AVERAGE(dataset[[#This Row],[Ratings]]+dataset[[#This Row],[Viewership]])</f>
        <v>14.18</v>
      </c>
      <c r="G146">
        <v>6.08</v>
      </c>
      <c r="H146">
        <v>23</v>
      </c>
      <c r="I146" t="s">
        <v>373</v>
      </c>
      <c r="J146" t="s">
        <v>374</v>
      </c>
      <c r="K146" t="s">
        <v>192</v>
      </c>
      <c r="L146" s="1" t="s">
        <v>118</v>
      </c>
    </row>
    <row r="147" spans="1:13" x14ac:dyDescent="0.3">
      <c r="A147">
        <v>145</v>
      </c>
      <c r="B147">
        <v>8</v>
      </c>
      <c r="C147" t="s">
        <v>375</v>
      </c>
      <c r="D147">
        <v>7.5</v>
      </c>
      <c r="E147">
        <v>2024</v>
      </c>
      <c r="F147">
        <f>AVERAGE(dataset[[#This Row],[Ratings]]+dataset[[#This Row],[Viewership]])</f>
        <v>13.030000000000001</v>
      </c>
      <c r="G147">
        <v>5.53</v>
      </c>
      <c r="H147">
        <v>23</v>
      </c>
      <c r="I147" t="s">
        <v>376</v>
      </c>
      <c r="K147" t="s">
        <v>99</v>
      </c>
      <c r="L147" s="1" t="s">
        <v>334</v>
      </c>
    </row>
    <row r="148" spans="1:13" x14ac:dyDescent="0.3">
      <c r="A148">
        <v>146</v>
      </c>
      <c r="B148">
        <v>8</v>
      </c>
      <c r="C148" t="s">
        <v>377</v>
      </c>
      <c r="D148">
        <v>7.7</v>
      </c>
      <c r="E148">
        <v>1948</v>
      </c>
      <c r="F148">
        <f>AVERAGE(dataset[[#This Row],[Ratings]]+dataset[[#This Row],[Viewership]])</f>
        <v>13.850000000000001</v>
      </c>
      <c r="G148">
        <v>6.15</v>
      </c>
      <c r="H148">
        <v>23</v>
      </c>
      <c r="I148" t="s">
        <v>378</v>
      </c>
      <c r="K148" t="s">
        <v>363</v>
      </c>
      <c r="L148" s="1" t="s">
        <v>263</v>
      </c>
    </row>
    <row r="149" spans="1:13" x14ac:dyDescent="0.3">
      <c r="A149">
        <v>147</v>
      </c>
      <c r="B149">
        <v>8</v>
      </c>
      <c r="C149" t="s">
        <v>379</v>
      </c>
      <c r="D149">
        <v>7.7</v>
      </c>
      <c r="E149">
        <v>2077</v>
      </c>
      <c r="F149">
        <f>AVERAGE(dataset[[#This Row],[Ratings]]+dataset[[#This Row],[Viewership]])</f>
        <v>13.66</v>
      </c>
      <c r="G149">
        <v>5.96</v>
      </c>
      <c r="H149">
        <v>23</v>
      </c>
      <c r="I149" t="s">
        <v>380</v>
      </c>
      <c r="K149" t="s">
        <v>292</v>
      </c>
      <c r="L149" s="1" t="s">
        <v>381</v>
      </c>
    </row>
    <row r="150" spans="1:13" x14ac:dyDescent="0.3">
      <c r="A150">
        <v>148</v>
      </c>
      <c r="B150">
        <v>8</v>
      </c>
      <c r="C150" t="s">
        <v>382</v>
      </c>
      <c r="D150">
        <v>6.9</v>
      </c>
      <c r="E150">
        <v>2089</v>
      </c>
      <c r="F150">
        <f>AVERAGE(dataset[[#This Row],[Ratings]]+dataset[[#This Row],[Viewership]])</f>
        <v>12.4</v>
      </c>
      <c r="G150">
        <v>5.5</v>
      </c>
      <c r="H150">
        <v>23</v>
      </c>
      <c r="I150" t="s">
        <v>383</v>
      </c>
      <c r="K150" t="s">
        <v>111</v>
      </c>
      <c r="L150" s="1" t="s">
        <v>344</v>
      </c>
    </row>
    <row r="151" spans="1:13" x14ac:dyDescent="0.3">
      <c r="A151">
        <v>149</v>
      </c>
      <c r="B151">
        <v>8</v>
      </c>
      <c r="C151" t="s">
        <v>384</v>
      </c>
      <c r="D151">
        <v>7.7</v>
      </c>
      <c r="E151">
        <v>2050</v>
      </c>
      <c r="F151">
        <f>AVERAGE(dataset[[#This Row],[Ratings]]+dataset[[#This Row],[Viewership]])</f>
        <v>13.41</v>
      </c>
      <c r="G151">
        <v>5.71</v>
      </c>
      <c r="H151">
        <v>23</v>
      </c>
      <c r="I151" t="s">
        <v>385</v>
      </c>
      <c r="J151" t="s">
        <v>386</v>
      </c>
      <c r="K151" t="s">
        <v>189</v>
      </c>
      <c r="L151" s="1" t="s">
        <v>387</v>
      </c>
    </row>
    <row r="152" spans="1:13" x14ac:dyDescent="0.3">
      <c r="A152">
        <v>150</v>
      </c>
      <c r="B152">
        <v>8</v>
      </c>
      <c r="C152" t="s">
        <v>388</v>
      </c>
      <c r="D152">
        <v>7.9</v>
      </c>
      <c r="E152">
        <v>2020</v>
      </c>
      <c r="F152">
        <f>AVERAGE(dataset[[#This Row],[Ratings]]+dataset[[#This Row],[Viewership]])</f>
        <v>13.690000000000001</v>
      </c>
      <c r="G152">
        <v>5.79</v>
      </c>
      <c r="H152">
        <v>23</v>
      </c>
      <c r="I152" t="s">
        <v>389</v>
      </c>
      <c r="K152" t="s">
        <v>390</v>
      </c>
      <c r="L152" s="1" t="s">
        <v>29</v>
      </c>
    </row>
    <row r="153" spans="1:13" x14ac:dyDescent="0.3">
      <c r="A153">
        <v>151</v>
      </c>
      <c r="B153">
        <v>8</v>
      </c>
      <c r="C153" t="s">
        <v>391</v>
      </c>
      <c r="D153">
        <v>7.9</v>
      </c>
      <c r="E153">
        <v>1980</v>
      </c>
      <c r="F153">
        <f>AVERAGE(dataset[[#This Row],[Ratings]]+dataset[[#This Row],[Viewership]])</f>
        <v>13.8</v>
      </c>
      <c r="G153">
        <v>5.9</v>
      </c>
      <c r="H153">
        <v>23</v>
      </c>
      <c r="I153" t="s">
        <v>392</v>
      </c>
      <c r="K153" t="s">
        <v>268</v>
      </c>
      <c r="L153" s="1" t="s">
        <v>338</v>
      </c>
    </row>
    <row r="154" spans="1:13" x14ac:dyDescent="0.3">
      <c r="A154">
        <v>152</v>
      </c>
      <c r="B154">
        <v>8</v>
      </c>
      <c r="C154" t="s">
        <v>393</v>
      </c>
      <c r="D154">
        <v>8</v>
      </c>
      <c r="E154">
        <v>2139</v>
      </c>
      <c r="F154">
        <f>AVERAGE(dataset[[#This Row],[Ratings]]+dataset[[#This Row],[Viewership]])</f>
        <v>14.02</v>
      </c>
      <c r="G154">
        <v>6.02</v>
      </c>
      <c r="H154">
        <v>23</v>
      </c>
      <c r="I154" t="s">
        <v>394</v>
      </c>
      <c r="K154" t="s">
        <v>56</v>
      </c>
      <c r="L154" s="1" t="s">
        <v>395</v>
      </c>
    </row>
    <row r="155" spans="1:13" x14ac:dyDescent="0.3">
      <c r="A155">
        <v>153</v>
      </c>
      <c r="B155">
        <v>8</v>
      </c>
      <c r="C155" t="s">
        <v>396</v>
      </c>
      <c r="D155">
        <v>7.4</v>
      </c>
      <c r="E155">
        <v>1937</v>
      </c>
      <c r="F155">
        <f>AVERAGE(dataset[[#This Row],[Ratings]]+dataset[[#This Row],[Viewership]])</f>
        <v>12.71</v>
      </c>
      <c r="G155">
        <v>5.31</v>
      </c>
      <c r="H155">
        <v>23</v>
      </c>
      <c r="I155" t="s">
        <v>397</v>
      </c>
      <c r="K155" t="s">
        <v>398</v>
      </c>
      <c r="L155" s="1" t="s">
        <v>186</v>
      </c>
    </row>
    <row r="156" spans="1:13" x14ac:dyDescent="0.3">
      <c r="A156">
        <v>154</v>
      </c>
      <c r="B156">
        <v>8</v>
      </c>
      <c r="C156" t="s">
        <v>399</v>
      </c>
      <c r="D156">
        <v>7.7</v>
      </c>
      <c r="E156">
        <v>1891</v>
      </c>
      <c r="F156">
        <f>AVERAGE(dataset[[#This Row],[Ratings]]+dataset[[#This Row],[Viewership]])</f>
        <v>12.89</v>
      </c>
      <c r="G156">
        <v>5.19</v>
      </c>
      <c r="H156">
        <v>23</v>
      </c>
      <c r="I156" t="s">
        <v>400</v>
      </c>
      <c r="K156" t="s">
        <v>192</v>
      </c>
      <c r="L156" s="1" t="s">
        <v>349</v>
      </c>
    </row>
    <row r="157" spans="1:13" x14ac:dyDescent="0.3">
      <c r="A157">
        <v>155</v>
      </c>
      <c r="B157">
        <v>8</v>
      </c>
      <c r="C157" t="s">
        <v>401</v>
      </c>
      <c r="D157">
        <v>7.8</v>
      </c>
      <c r="E157">
        <v>1994</v>
      </c>
      <c r="F157">
        <f>AVERAGE(dataset[[#This Row],[Ratings]]+dataset[[#This Row],[Viewership]])</f>
        <v>12.18</v>
      </c>
      <c r="G157">
        <v>4.38</v>
      </c>
      <c r="H157">
        <v>23</v>
      </c>
      <c r="I157" t="s">
        <v>402</v>
      </c>
      <c r="K157" t="s">
        <v>292</v>
      </c>
      <c r="L157" s="1" t="s">
        <v>263</v>
      </c>
    </row>
    <row r="158" spans="1:13" x14ac:dyDescent="0.3">
      <c r="A158">
        <v>156</v>
      </c>
      <c r="B158">
        <v>8</v>
      </c>
      <c r="C158" t="s">
        <v>403</v>
      </c>
      <c r="D158">
        <v>8.1</v>
      </c>
      <c r="E158">
        <v>2068</v>
      </c>
      <c r="F158">
        <f>AVERAGE(dataset[[#This Row],[Ratings]]+dataset[[#This Row],[Viewership]])</f>
        <v>13.12</v>
      </c>
      <c r="G158">
        <v>5.0199999999999996</v>
      </c>
      <c r="H158">
        <v>23</v>
      </c>
      <c r="I158" t="s">
        <v>404</v>
      </c>
      <c r="K158" t="s">
        <v>405</v>
      </c>
      <c r="L158" s="1" t="s">
        <v>509</v>
      </c>
      <c r="M158" t="s">
        <v>510</v>
      </c>
    </row>
    <row r="159" spans="1:13" x14ac:dyDescent="0.3">
      <c r="A159">
        <v>157</v>
      </c>
      <c r="B159">
        <v>8</v>
      </c>
      <c r="C159" t="s">
        <v>406</v>
      </c>
      <c r="D159">
        <v>7.8</v>
      </c>
      <c r="E159">
        <v>1958</v>
      </c>
      <c r="F159">
        <f>AVERAGE(dataset[[#This Row],[Ratings]]+dataset[[#This Row],[Viewership]])</f>
        <v>12.75</v>
      </c>
      <c r="G159">
        <v>4.95</v>
      </c>
      <c r="H159">
        <v>23</v>
      </c>
      <c r="I159" t="s">
        <v>407</v>
      </c>
      <c r="K159" t="s">
        <v>108</v>
      </c>
      <c r="L159" s="1" t="s">
        <v>29</v>
      </c>
    </row>
    <row r="160" spans="1:13" x14ac:dyDescent="0.3">
      <c r="A160">
        <v>158</v>
      </c>
      <c r="B160">
        <v>8</v>
      </c>
      <c r="C160" t="s">
        <v>408</v>
      </c>
      <c r="D160">
        <v>7.8</v>
      </c>
      <c r="E160">
        <v>1903</v>
      </c>
      <c r="F160">
        <f>AVERAGE(dataset[[#This Row],[Ratings]]+dataset[[#This Row],[Viewership]])</f>
        <v>12.69</v>
      </c>
      <c r="G160">
        <v>4.8899999999999997</v>
      </c>
      <c r="H160">
        <v>23</v>
      </c>
      <c r="I160" t="s">
        <v>409</v>
      </c>
      <c r="K160" t="s">
        <v>292</v>
      </c>
      <c r="L160" s="1" t="s">
        <v>344</v>
      </c>
    </row>
    <row r="161" spans="1:13" x14ac:dyDescent="0.3">
      <c r="A161">
        <v>159</v>
      </c>
      <c r="B161">
        <v>8</v>
      </c>
      <c r="C161" t="s">
        <v>410</v>
      </c>
      <c r="D161">
        <v>6.6</v>
      </c>
      <c r="E161">
        <v>2203</v>
      </c>
      <c r="F161">
        <f>AVERAGE(dataset[[#This Row],[Ratings]]+dataset[[#This Row],[Viewership]])</f>
        <v>11.469999999999999</v>
      </c>
      <c r="G161">
        <v>4.87</v>
      </c>
      <c r="H161">
        <v>23</v>
      </c>
      <c r="I161" t="s">
        <v>411</v>
      </c>
      <c r="K161" t="s">
        <v>299</v>
      </c>
      <c r="L161" s="1" t="s">
        <v>189</v>
      </c>
    </row>
    <row r="162" spans="1:13" x14ac:dyDescent="0.3">
      <c r="A162">
        <v>160</v>
      </c>
      <c r="B162">
        <v>8</v>
      </c>
      <c r="C162" t="s">
        <v>412</v>
      </c>
      <c r="D162">
        <v>7.1</v>
      </c>
      <c r="E162">
        <v>1972</v>
      </c>
      <c r="F162">
        <f>AVERAGE(dataset[[#This Row],[Ratings]]+dataset[[#This Row],[Viewership]])</f>
        <v>11.489999999999998</v>
      </c>
      <c r="G162">
        <v>4.3899999999999997</v>
      </c>
      <c r="H162">
        <v>23</v>
      </c>
      <c r="I162" t="s">
        <v>413</v>
      </c>
      <c r="K162" t="s">
        <v>390</v>
      </c>
      <c r="L162" s="1" t="s">
        <v>338</v>
      </c>
    </row>
    <row r="163" spans="1:13" x14ac:dyDescent="0.3">
      <c r="A163">
        <v>161</v>
      </c>
      <c r="B163">
        <v>8</v>
      </c>
      <c r="C163" t="s">
        <v>414</v>
      </c>
      <c r="D163">
        <v>7</v>
      </c>
      <c r="E163">
        <v>2107</v>
      </c>
      <c r="F163">
        <f>AVERAGE(dataset[[#This Row],[Ratings]]+dataset[[#This Row],[Viewership]])</f>
        <v>11.35</v>
      </c>
      <c r="G163">
        <v>4.3499999999999996</v>
      </c>
      <c r="H163">
        <v>23</v>
      </c>
      <c r="I163" t="s">
        <v>415</v>
      </c>
      <c r="K163" t="s">
        <v>416</v>
      </c>
      <c r="L163" s="1" t="s">
        <v>118</v>
      </c>
    </row>
    <row r="164" spans="1:13" x14ac:dyDescent="0.3">
      <c r="A164">
        <v>162</v>
      </c>
      <c r="B164">
        <v>8</v>
      </c>
      <c r="C164" t="s">
        <v>417</v>
      </c>
      <c r="D164">
        <v>7</v>
      </c>
      <c r="E164">
        <v>1902</v>
      </c>
      <c r="F164">
        <f>AVERAGE(dataset[[#This Row],[Ratings]]+dataset[[#This Row],[Viewership]])</f>
        <v>11.17</v>
      </c>
      <c r="G164">
        <v>4.17</v>
      </c>
      <c r="H164">
        <v>23</v>
      </c>
      <c r="I164" t="s">
        <v>418</v>
      </c>
      <c r="K164" t="s">
        <v>192</v>
      </c>
      <c r="L164" s="1" t="s">
        <v>395</v>
      </c>
    </row>
    <row r="165" spans="1:13" x14ac:dyDescent="0.3">
      <c r="A165">
        <v>163</v>
      </c>
      <c r="B165">
        <v>8</v>
      </c>
      <c r="C165" t="s">
        <v>419</v>
      </c>
      <c r="D165">
        <v>7.6</v>
      </c>
      <c r="E165">
        <v>1832</v>
      </c>
      <c r="F165">
        <f>AVERAGE(dataset[[#This Row],[Ratings]]+dataset[[#This Row],[Viewership]])</f>
        <v>12.04</v>
      </c>
      <c r="G165">
        <v>4.4400000000000004</v>
      </c>
      <c r="H165">
        <v>23</v>
      </c>
      <c r="I165" t="s">
        <v>420</v>
      </c>
      <c r="J165" t="s">
        <v>421</v>
      </c>
      <c r="K165" t="s">
        <v>263</v>
      </c>
      <c r="L165" s="1" t="s">
        <v>510</v>
      </c>
      <c r="M165" t="s">
        <v>509</v>
      </c>
    </row>
    <row r="166" spans="1:13" x14ac:dyDescent="0.3">
      <c r="A166">
        <v>164</v>
      </c>
      <c r="B166">
        <v>8</v>
      </c>
      <c r="C166" t="s">
        <v>422</v>
      </c>
      <c r="D166">
        <v>7.7</v>
      </c>
      <c r="E166">
        <v>1918</v>
      </c>
      <c r="F166">
        <f>AVERAGE(dataset[[#This Row],[Ratings]]+dataset[[#This Row],[Viewership]])</f>
        <v>12.190000000000001</v>
      </c>
      <c r="G166">
        <v>4.49</v>
      </c>
      <c r="H166">
        <v>23</v>
      </c>
      <c r="I166" t="s">
        <v>423</v>
      </c>
      <c r="K166" t="s">
        <v>268</v>
      </c>
      <c r="L166" s="1" t="s">
        <v>512</v>
      </c>
    </row>
    <row r="167" spans="1:13" x14ac:dyDescent="0.3">
      <c r="A167">
        <v>165</v>
      </c>
      <c r="B167">
        <v>9</v>
      </c>
      <c r="C167" t="s">
        <v>424</v>
      </c>
      <c r="D167">
        <v>7.6</v>
      </c>
      <c r="E167">
        <v>2074</v>
      </c>
      <c r="F167">
        <f>AVERAGE(dataset[[#This Row],[Ratings]]+dataset[[#This Row],[Viewership]])</f>
        <v>11.879999999999999</v>
      </c>
      <c r="G167">
        <v>4.28</v>
      </c>
      <c r="H167">
        <v>23</v>
      </c>
      <c r="I167" t="s">
        <v>425</v>
      </c>
      <c r="K167" t="s">
        <v>24</v>
      </c>
      <c r="L167" s="1" t="s">
        <v>24</v>
      </c>
    </row>
    <row r="168" spans="1:13" x14ac:dyDescent="0.3">
      <c r="A168">
        <v>166</v>
      </c>
      <c r="B168">
        <v>9</v>
      </c>
      <c r="C168" t="s">
        <v>426</v>
      </c>
      <c r="D168">
        <v>7.1</v>
      </c>
      <c r="E168">
        <v>1963</v>
      </c>
      <c r="F168">
        <f>AVERAGE(dataset[[#This Row],[Ratings]]+dataset[[#This Row],[Viewership]])</f>
        <v>11.23</v>
      </c>
      <c r="G168">
        <v>4.13</v>
      </c>
      <c r="H168">
        <v>23</v>
      </c>
      <c r="I168" t="s">
        <v>427</v>
      </c>
      <c r="K168" t="s">
        <v>292</v>
      </c>
      <c r="L168" s="1" t="s">
        <v>381</v>
      </c>
    </row>
    <row r="169" spans="1:13" x14ac:dyDescent="0.3">
      <c r="A169">
        <v>167</v>
      </c>
      <c r="B169">
        <v>9</v>
      </c>
      <c r="C169" t="s">
        <v>428</v>
      </c>
      <c r="D169">
        <v>7.4</v>
      </c>
      <c r="E169">
        <v>1938</v>
      </c>
      <c r="F169">
        <f>AVERAGE(dataset[[#This Row],[Ratings]]+dataset[[#This Row],[Viewership]])</f>
        <v>11.54</v>
      </c>
      <c r="G169">
        <v>4.1399999999999997</v>
      </c>
      <c r="H169">
        <v>23</v>
      </c>
      <c r="I169" t="s">
        <v>429</v>
      </c>
      <c r="K169" t="s">
        <v>192</v>
      </c>
      <c r="L169" s="1" t="s">
        <v>514</v>
      </c>
      <c r="M169" t="s">
        <v>511</v>
      </c>
    </row>
    <row r="170" spans="1:13" x14ac:dyDescent="0.3">
      <c r="A170">
        <v>168</v>
      </c>
      <c r="B170">
        <v>9</v>
      </c>
      <c r="C170" t="s">
        <v>430</v>
      </c>
      <c r="D170">
        <v>7.8</v>
      </c>
      <c r="E170">
        <v>2059</v>
      </c>
      <c r="F170">
        <f>AVERAGE(dataset[[#This Row],[Ratings]]+dataset[[#This Row],[Viewership]])</f>
        <v>12.08</v>
      </c>
      <c r="G170">
        <v>4.28</v>
      </c>
      <c r="H170">
        <v>22</v>
      </c>
      <c r="I170" t="s">
        <v>431</v>
      </c>
      <c r="K170" t="s">
        <v>432</v>
      </c>
      <c r="L170" s="1" t="s">
        <v>108</v>
      </c>
    </row>
    <row r="171" spans="1:13" x14ac:dyDescent="0.3">
      <c r="A171">
        <v>169</v>
      </c>
      <c r="B171">
        <v>9</v>
      </c>
      <c r="C171" t="s">
        <v>433</v>
      </c>
      <c r="D171">
        <v>7</v>
      </c>
      <c r="E171">
        <v>2021</v>
      </c>
      <c r="F171">
        <f>AVERAGE(dataset[[#This Row],[Ratings]]+dataset[[#This Row],[Viewership]])</f>
        <v>11</v>
      </c>
      <c r="G171">
        <v>4</v>
      </c>
      <c r="H171">
        <v>22</v>
      </c>
      <c r="I171" t="s">
        <v>434</v>
      </c>
      <c r="J171" t="s">
        <v>435</v>
      </c>
      <c r="K171" t="s">
        <v>416</v>
      </c>
      <c r="L171" s="1" t="s">
        <v>395</v>
      </c>
    </row>
    <row r="172" spans="1:13" x14ac:dyDescent="0.3">
      <c r="A172">
        <v>170</v>
      </c>
      <c r="B172">
        <v>9</v>
      </c>
      <c r="C172" t="s">
        <v>436</v>
      </c>
      <c r="D172">
        <v>7.7</v>
      </c>
      <c r="E172">
        <v>1955</v>
      </c>
      <c r="F172">
        <f>AVERAGE(dataset[[#This Row],[Ratings]]+dataset[[#This Row],[Viewership]])</f>
        <v>12.530000000000001</v>
      </c>
      <c r="G172">
        <v>4.83</v>
      </c>
      <c r="H172">
        <v>22</v>
      </c>
      <c r="I172" t="s">
        <v>437</v>
      </c>
      <c r="J172" t="s">
        <v>438</v>
      </c>
      <c r="K172" t="s">
        <v>277</v>
      </c>
      <c r="L172" s="1" t="s">
        <v>439</v>
      </c>
    </row>
    <row r="173" spans="1:13" x14ac:dyDescent="0.3">
      <c r="A173">
        <v>171</v>
      </c>
      <c r="B173">
        <v>9</v>
      </c>
      <c r="C173" t="s">
        <v>440</v>
      </c>
      <c r="D173">
        <v>7.6</v>
      </c>
      <c r="E173">
        <v>1872</v>
      </c>
      <c r="F173">
        <f>AVERAGE(dataset[[#This Row],[Ratings]]+dataset[[#This Row],[Viewership]])</f>
        <v>11.76</v>
      </c>
      <c r="G173">
        <v>4.16</v>
      </c>
      <c r="H173">
        <v>22</v>
      </c>
      <c r="I173" t="s">
        <v>441</v>
      </c>
      <c r="K173" t="s">
        <v>70</v>
      </c>
      <c r="L173" s="1" t="s">
        <v>334</v>
      </c>
    </row>
    <row r="174" spans="1:13" x14ac:dyDescent="0.3">
      <c r="A174">
        <v>172</v>
      </c>
      <c r="B174">
        <v>9</v>
      </c>
      <c r="C174" t="s">
        <v>442</v>
      </c>
      <c r="D174">
        <v>7.8</v>
      </c>
      <c r="E174">
        <v>1928</v>
      </c>
      <c r="F174">
        <f>AVERAGE(dataset[[#This Row],[Ratings]]+dataset[[#This Row],[Viewership]])</f>
        <v>11.68</v>
      </c>
      <c r="G174">
        <v>3.88</v>
      </c>
      <c r="H174">
        <v>22</v>
      </c>
      <c r="I174" t="s">
        <v>443</v>
      </c>
      <c r="K174" t="s">
        <v>108</v>
      </c>
      <c r="L174" s="1" t="s">
        <v>444</v>
      </c>
    </row>
    <row r="175" spans="1:13" x14ac:dyDescent="0.3">
      <c r="A175">
        <v>173</v>
      </c>
      <c r="B175">
        <v>9</v>
      </c>
      <c r="C175" t="s">
        <v>445</v>
      </c>
      <c r="D175">
        <v>8.4</v>
      </c>
      <c r="E175">
        <v>2204</v>
      </c>
      <c r="F175">
        <f>AVERAGE(dataset[[#This Row],[Ratings]]+dataset[[#This Row],[Viewership]])</f>
        <v>12.56</v>
      </c>
      <c r="G175">
        <v>4.16</v>
      </c>
      <c r="H175">
        <v>22</v>
      </c>
      <c r="I175" t="s">
        <v>446</v>
      </c>
      <c r="K175" t="s">
        <v>56</v>
      </c>
      <c r="L175" s="1" t="s">
        <v>344</v>
      </c>
    </row>
    <row r="176" spans="1:13" x14ac:dyDescent="0.3">
      <c r="A176">
        <v>174</v>
      </c>
      <c r="B176">
        <v>9</v>
      </c>
      <c r="C176" t="s">
        <v>447</v>
      </c>
      <c r="D176">
        <v>7.6</v>
      </c>
      <c r="E176">
        <v>1952</v>
      </c>
      <c r="F176">
        <f>AVERAGE(dataset[[#This Row],[Ratings]]+dataset[[#This Row],[Viewership]])</f>
        <v>12.14</v>
      </c>
      <c r="G176">
        <v>4.54</v>
      </c>
      <c r="H176">
        <v>22</v>
      </c>
      <c r="I176" t="s">
        <v>448</v>
      </c>
      <c r="J176" t="s">
        <v>449</v>
      </c>
      <c r="K176" t="s">
        <v>450</v>
      </c>
      <c r="L176" s="1" t="s">
        <v>515</v>
      </c>
    </row>
    <row r="177" spans="1:13" x14ac:dyDescent="0.3">
      <c r="A177">
        <v>175</v>
      </c>
      <c r="B177">
        <v>9</v>
      </c>
      <c r="C177" t="s">
        <v>451</v>
      </c>
      <c r="D177">
        <v>7.8</v>
      </c>
      <c r="E177">
        <v>1920</v>
      </c>
      <c r="F177">
        <f>AVERAGE(dataset[[#This Row],[Ratings]]+dataset[[#This Row],[Viewership]])</f>
        <v>11.95</v>
      </c>
      <c r="G177">
        <v>4.1500000000000004</v>
      </c>
      <c r="H177">
        <v>22</v>
      </c>
      <c r="I177" t="s">
        <v>452</v>
      </c>
      <c r="K177" t="s">
        <v>292</v>
      </c>
      <c r="L177" s="1" t="s">
        <v>387</v>
      </c>
    </row>
    <row r="178" spans="1:13" x14ac:dyDescent="0.3">
      <c r="A178">
        <v>176</v>
      </c>
      <c r="B178">
        <v>9</v>
      </c>
      <c r="C178" t="s">
        <v>453</v>
      </c>
      <c r="D178">
        <v>7.9</v>
      </c>
      <c r="E178">
        <v>1984</v>
      </c>
      <c r="F178">
        <f>AVERAGE(dataset[[#This Row],[Ratings]]+dataset[[#This Row],[Viewership]])</f>
        <v>12.09</v>
      </c>
      <c r="G178">
        <v>4.1900000000000004</v>
      </c>
      <c r="H178">
        <v>22</v>
      </c>
      <c r="I178" t="s">
        <v>454</v>
      </c>
      <c r="K178" t="s">
        <v>455</v>
      </c>
      <c r="L178" s="1" t="s">
        <v>514</v>
      </c>
      <c r="M178" t="s">
        <v>511</v>
      </c>
    </row>
    <row r="179" spans="1:13" x14ac:dyDescent="0.3">
      <c r="A179">
        <v>177</v>
      </c>
      <c r="B179">
        <v>9</v>
      </c>
      <c r="C179" t="s">
        <v>456</v>
      </c>
      <c r="D179">
        <v>7.6</v>
      </c>
      <c r="E179">
        <v>1866</v>
      </c>
      <c r="F179">
        <f>AVERAGE(dataset[[#This Row],[Ratings]]+dataset[[#This Row],[Viewership]])</f>
        <v>12.05</v>
      </c>
      <c r="G179">
        <v>4.45</v>
      </c>
      <c r="H179">
        <v>22</v>
      </c>
      <c r="I179" t="s">
        <v>457</v>
      </c>
      <c r="K179" t="s">
        <v>192</v>
      </c>
      <c r="L179" s="1" t="s">
        <v>334</v>
      </c>
    </row>
    <row r="180" spans="1:13" x14ac:dyDescent="0.3">
      <c r="A180">
        <v>178</v>
      </c>
      <c r="B180">
        <v>9</v>
      </c>
      <c r="C180" t="s">
        <v>458</v>
      </c>
      <c r="D180">
        <v>7.5</v>
      </c>
      <c r="E180">
        <v>1866</v>
      </c>
      <c r="F180">
        <f>AVERAGE(dataset[[#This Row],[Ratings]]+dataset[[#This Row],[Viewership]])</f>
        <v>11.47</v>
      </c>
      <c r="G180">
        <v>3.97</v>
      </c>
      <c r="H180">
        <v>22</v>
      </c>
      <c r="I180" t="s">
        <v>457</v>
      </c>
      <c r="K180" t="s">
        <v>459</v>
      </c>
      <c r="L180" s="1" t="s">
        <v>395</v>
      </c>
    </row>
    <row r="181" spans="1:13" x14ac:dyDescent="0.3">
      <c r="A181">
        <v>179</v>
      </c>
      <c r="B181">
        <v>9</v>
      </c>
      <c r="C181" t="s">
        <v>460</v>
      </c>
      <c r="D181">
        <v>7.3</v>
      </c>
      <c r="E181">
        <v>1888</v>
      </c>
      <c r="F181">
        <f>AVERAGE(dataset[[#This Row],[Ratings]]+dataset[[#This Row],[Viewership]])</f>
        <v>11.45</v>
      </c>
      <c r="G181">
        <v>4.1500000000000004</v>
      </c>
      <c r="H181">
        <v>22</v>
      </c>
      <c r="I181" t="s">
        <v>461</v>
      </c>
      <c r="K181" t="s">
        <v>363</v>
      </c>
      <c r="L181" s="1" t="s">
        <v>381</v>
      </c>
    </row>
    <row r="182" spans="1:13" x14ac:dyDescent="0.3">
      <c r="A182">
        <v>180</v>
      </c>
      <c r="B182">
        <v>9</v>
      </c>
      <c r="C182" t="s">
        <v>462</v>
      </c>
      <c r="D182">
        <v>8.1</v>
      </c>
      <c r="E182">
        <v>2089</v>
      </c>
      <c r="F182">
        <f>AVERAGE(dataset[[#This Row],[Ratings]]+dataset[[#This Row],[Viewership]])</f>
        <v>12.16</v>
      </c>
      <c r="G182">
        <v>4.0599999999999996</v>
      </c>
      <c r="H182">
        <v>42</v>
      </c>
      <c r="I182" t="s">
        <v>463</v>
      </c>
      <c r="K182" t="s">
        <v>464</v>
      </c>
      <c r="L182" s="1" t="s">
        <v>444</v>
      </c>
    </row>
    <row r="183" spans="1:13" x14ac:dyDescent="0.3">
      <c r="A183">
        <v>181</v>
      </c>
      <c r="B183">
        <v>9</v>
      </c>
      <c r="C183" t="s">
        <v>465</v>
      </c>
      <c r="D183">
        <v>7.5</v>
      </c>
      <c r="E183">
        <v>2189</v>
      </c>
      <c r="F183">
        <f>AVERAGE(dataset[[#This Row],[Ratings]]+dataset[[#This Row],[Viewership]])</f>
        <v>11.04</v>
      </c>
      <c r="G183">
        <v>3.54</v>
      </c>
      <c r="H183">
        <v>22</v>
      </c>
      <c r="I183" t="s">
        <v>466</v>
      </c>
      <c r="K183" t="s">
        <v>17</v>
      </c>
      <c r="L183" s="1" t="s">
        <v>17</v>
      </c>
    </row>
    <row r="184" spans="1:13" x14ac:dyDescent="0.3">
      <c r="A184">
        <v>182</v>
      </c>
      <c r="B184">
        <v>9</v>
      </c>
      <c r="C184" t="s">
        <v>467</v>
      </c>
      <c r="D184">
        <v>8</v>
      </c>
      <c r="E184">
        <v>1924</v>
      </c>
      <c r="F184">
        <f>AVERAGE(dataset[[#This Row],[Ratings]]+dataset[[#This Row],[Viewership]])</f>
        <v>11.44</v>
      </c>
      <c r="G184">
        <v>3.44</v>
      </c>
      <c r="H184">
        <v>22</v>
      </c>
      <c r="I184" t="s">
        <v>468</v>
      </c>
      <c r="J184" t="s">
        <v>469</v>
      </c>
      <c r="K184" t="s">
        <v>53</v>
      </c>
      <c r="L184" s="1" t="s">
        <v>470</v>
      </c>
    </row>
    <row r="185" spans="1:13" x14ac:dyDescent="0.3">
      <c r="A185">
        <v>183</v>
      </c>
      <c r="B185">
        <v>9</v>
      </c>
      <c r="C185" t="s">
        <v>471</v>
      </c>
      <c r="D185">
        <v>8</v>
      </c>
      <c r="E185">
        <v>1985</v>
      </c>
      <c r="F185">
        <f>AVERAGE(dataset[[#This Row],[Ratings]]+dataset[[#This Row],[Viewership]])</f>
        <v>11.83</v>
      </c>
      <c r="G185">
        <v>3.83</v>
      </c>
      <c r="H185">
        <v>22</v>
      </c>
      <c r="I185" t="s">
        <v>472</v>
      </c>
      <c r="K185" t="s">
        <v>292</v>
      </c>
      <c r="L185" s="1" t="s">
        <v>439</v>
      </c>
    </row>
    <row r="186" spans="1:13" x14ac:dyDescent="0.3">
      <c r="A186">
        <v>184</v>
      </c>
      <c r="B186">
        <v>9</v>
      </c>
      <c r="C186" t="s">
        <v>473</v>
      </c>
      <c r="D186">
        <v>8</v>
      </c>
      <c r="E186">
        <v>2007</v>
      </c>
      <c r="F186">
        <f>AVERAGE(dataset[[#This Row],[Ratings]]+dataset[[#This Row],[Viewership]])</f>
        <v>11.25</v>
      </c>
      <c r="G186">
        <v>3.25</v>
      </c>
      <c r="H186">
        <v>22</v>
      </c>
      <c r="I186" t="s">
        <v>474</v>
      </c>
      <c r="K186" t="s">
        <v>475</v>
      </c>
      <c r="L186" s="1" t="s">
        <v>509</v>
      </c>
      <c r="M186" t="s">
        <v>510</v>
      </c>
    </row>
    <row r="187" spans="1:13" x14ac:dyDescent="0.3">
      <c r="A187">
        <v>185</v>
      </c>
      <c r="B187">
        <v>9</v>
      </c>
      <c r="C187" t="s">
        <v>476</v>
      </c>
      <c r="D187">
        <v>9</v>
      </c>
      <c r="E187">
        <v>2831</v>
      </c>
      <c r="F187">
        <f>AVERAGE(dataset[[#This Row],[Ratings]]+dataset[[#This Row],[Viewership]])</f>
        <v>12.51</v>
      </c>
      <c r="G187">
        <v>3.51</v>
      </c>
      <c r="H187">
        <v>42</v>
      </c>
      <c r="I187" t="s">
        <v>477</v>
      </c>
      <c r="J187" t="s">
        <v>478</v>
      </c>
      <c r="K187" t="s">
        <v>111</v>
      </c>
      <c r="L187" s="1" t="s">
        <v>515</v>
      </c>
    </row>
    <row r="188" spans="1:13" x14ac:dyDescent="0.3">
      <c r="A188">
        <v>186</v>
      </c>
      <c r="B188">
        <v>9</v>
      </c>
      <c r="C188" t="s">
        <v>479</v>
      </c>
      <c r="D188">
        <v>9.5</v>
      </c>
      <c r="E188">
        <v>3914</v>
      </c>
      <c r="F188">
        <f>AVERAGE(dataset[[#This Row],[Ratings]]+dataset[[#This Row],[Viewership]])</f>
        <v>14.059999999999999</v>
      </c>
      <c r="G188">
        <v>4.5599999999999996</v>
      </c>
      <c r="H188">
        <v>43</v>
      </c>
      <c r="I188" t="s">
        <v>480</v>
      </c>
      <c r="K188" t="s">
        <v>192</v>
      </c>
      <c r="L188" s="1" t="s">
        <v>108</v>
      </c>
    </row>
    <row r="189" spans="1:13" x14ac:dyDescent="0.3">
      <c r="A189">
        <v>187</v>
      </c>
      <c r="B189">
        <v>9</v>
      </c>
      <c r="C189" t="s">
        <v>481</v>
      </c>
      <c r="D189">
        <v>9.8000000000000007</v>
      </c>
      <c r="E189">
        <v>10515</v>
      </c>
      <c r="F189">
        <f>AVERAGE(dataset[[#This Row],[Ratings]]+dataset[[#This Row],[Viewership]])</f>
        <v>15.490000000000002</v>
      </c>
      <c r="G189">
        <v>5.69</v>
      </c>
      <c r="H189">
        <v>51</v>
      </c>
      <c r="I189" t="s">
        <v>482</v>
      </c>
      <c r="J189" t="s">
        <v>483</v>
      </c>
      <c r="K189" t="s">
        <v>11</v>
      </c>
      <c r="L189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74"/>
  <sheetViews>
    <sheetView workbookViewId="0">
      <selection activeCell="H16" sqref="H16"/>
    </sheetView>
  </sheetViews>
  <sheetFormatPr defaultRowHeight="14.4" x14ac:dyDescent="0.3"/>
  <cols>
    <col min="1" max="1" width="10.77734375" bestFit="1" customWidth="1"/>
    <col min="2" max="2" width="21.33203125" bestFit="1" customWidth="1"/>
    <col min="3" max="3" width="16.21875" bestFit="1" customWidth="1"/>
    <col min="4" max="4" width="15.44140625" bestFit="1" customWidth="1"/>
    <col min="5" max="5" width="19.109375" bestFit="1" customWidth="1"/>
    <col min="6" max="6" width="20" bestFit="1" customWidth="1"/>
    <col min="7" max="7" width="13.109375" bestFit="1" customWidth="1"/>
    <col min="8" max="8" width="10.77734375" bestFit="1" customWidth="1"/>
    <col min="9" max="9" width="8.5546875" bestFit="1" customWidth="1"/>
    <col min="10" max="10" width="12.21875" bestFit="1" customWidth="1"/>
    <col min="11" max="11" width="46.109375" bestFit="1" customWidth="1"/>
    <col min="12" max="12" width="11.33203125" bestFit="1" customWidth="1"/>
    <col min="13" max="13" width="25.6640625" bestFit="1" customWidth="1"/>
    <col min="14" max="14" width="18.88671875" bestFit="1" customWidth="1"/>
    <col min="15" max="15" width="9.5546875" bestFit="1" customWidth="1"/>
    <col min="16" max="16" width="12.44140625" bestFit="1" customWidth="1"/>
    <col min="17" max="17" width="13.33203125" bestFit="1" customWidth="1"/>
    <col min="18" max="18" width="12.5546875" bestFit="1" customWidth="1"/>
    <col min="19" max="19" width="15.6640625" bestFit="1" customWidth="1"/>
    <col min="20" max="20" width="9.6640625" bestFit="1" customWidth="1"/>
    <col min="21" max="21" width="11.44140625" bestFit="1" customWidth="1"/>
    <col min="22" max="22" width="12" bestFit="1" customWidth="1"/>
    <col min="23" max="23" width="9.77734375" bestFit="1" customWidth="1"/>
    <col min="24" max="24" width="12.21875" bestFit="1" customWidth="1"/>
    <col min="25" max="25" width="14.6640625" bestFit="1" customWidth="1"/>
    <col min="26" max="26" width="12.77734375" bestFit="1" customWidth="1"/>
    <col min="27" max="27" width="16.33203125" bestFit="1" customWidth="1"/>
    <col min="28" max="28" width="22.109375" bestFit="1" customWidth="1"/>
    <col min="29" max="29" width="44.5546875" bestFit="1" customWidth="1"/>
    <col min="30" max="30" width="9.6640625" bestFit="1" customWidth="1"/>
    <col min="31" max="31" width="15.44140625" bestFit="1" customWidth="1"/>
    <col min="32" max="32" width="11.109375" bestFit="1" customWidth="1"/>
    <col min="33" max="33" width="10.44140625" bestFit="1" customWidth="1"/>
    <col min="34" max="34" width="13.6640625" bestFit="1" customWidth="1"/>
    <col min="35" max="35" width="35.5546875" bestFit="1" customWidth="1"/>
    <col min="36" max="36" width="13.109375" bestFit="1" customWidth="1"/>
    <col min="37" max="37" width="10.77734375" bestFit="1" customWidth="1"/>
    <col min="38" max="38" width="8.5546875" bestFit="1" customWidth="1"/>
    <col min="39" max="39" width="12.21875" bestFit="1" customWidth="1"/>
    <col min="40" max="40" width="46.109375" bestFit="1" customWidth="1"/>
    <col min="41" max="41" width="11.33203125" bestFit="1" customWidth="1"/>
    <col min="42" max="42" width="25.6640625" bestFit="1" customWidth="1"/>
    <col min="43" max="43" width="18.88671875" bestFit="1" customWidth="1"/>
    <col min="44" max="44" width="9.5546875" bestFit="1" customWidth="1"/>
    <col min="45" max="45" width="12.44140625" bestFit="1" customWidth="1"/>
    <col min="46" max="46" width="13.33203125" bestFit="1" customWidth="1"/>
    <col min="47" max="47" width="12.5546875" bestFit="1" customWidth="1"/>
    <col min="48" max="48" width="15.6640625" bestFit="1" customWidth="1"/>
    <col min="49" max="49" width="9.6640625" bestFit="1" customWidth="1"/>
    <col min="50" max="50" width="11.44140625" bestFit="1" customWidth="1"/>
    <col min="51" max="51" width="12" bestFit="1" customWidth="1"/>
    <col min="52" max="52" width="9.77734375" bestFit="1" customWidth="1"/>
    <col min="53" max="53" width="12.21875" bestFit="1" customWidth="1"/>
    <col min="54" max="54" width="14.6640625" bestFit="1" customWidth="1"/>
    <col min="55" max="55" width="12.77734375" bestFit="1" customWidth="1"/>
    <col min="56" max="56" width="16.33203125" bestFit="1" customWidth="1"/>
    <col min="57" max="57" width="22.109375" bestFit="1" customWidth="1"/>
    <col min="58" max="58" width="44.5546875" bestFit="1" customWidth="1"/>
    <col min="59" max="59" width="9.6640625" bestFit="1" customWidth="1"/>
    <col min="60" max="60" width="19.109375" bestFit="1" customWidth="1"/>
    <col min="61" max="61" width="11.109375" bestFit="1" customWidth="1"/>
    <col min="62" max="62" width="10.44140625" bestFit="1" customWidth="1"/>
    <col min="63" max="63" width="13.6640625" bestFit="1" customWidth="1"/>
    <col min="64" max="64" width="35.5546875" bestFit="1" customWidth="1"/>
    <col min="65" max="65" width="13.109375" bestFit="1" customWidth="1"/>
    <col min="66" max="66" width="10.77734375" bestFit="1" customWidth="1"/>
    <col min="67" max="67" width="8.5546875" bestFit="1" customWidth="1"/>
    <col min="68" max="68" width="12.21875" bestFit="1" customWidth="1"/>
    <col min="69" max="69" width="46.109375" bestFit="1" customWidth="1"/>
    <col min="70" max="70" width="11.33203125" bestFit="1" customWidth="1"/>
    <col min="71" max="71" width="25.6640625" bestFit="1" customWidth="1"/>
    <col min="72" max="72" width="18.88671875" bestFit="1" customWidth="1"/>
    <col min="73" max="73" width="9.5546875" bestFit="1" customWidth="1"/>
    <col min="74" max="74" width="12.44140625" bestFit="1" customWidth="1"/>
    <col min="75" max="75" width="13.33203125" bestFit="1" customWidth="1"/>
    <col min="76" max="76" width="12.5546875" bestFit="1" customWidth="1"/>
    <col min="77" max="77" width="15.6640625" bestFit="1" customWidth="1"/>
    <col min="78" max="78" width="9.6640625" bestFit="1" customWidth="1"/>
    <col min="79" max="79" width="11.44140625" bestFit="1" customWidth="1"/>
    <col min="80" max="80" width="12" bestFit="1" customWidth="1"/>
    <col min="81" max="81" width="9.77734375" bestFit="1" customWidth="1"/>
    <col min="82" max="82" width="12.21875" bestFit="1" customWidth="1"/>
    <col min="83" max="83" width="14.6640625" bestFit="1" customWidth="1"/>
    <col min="84" max="84" width="12.77734375" bestFit="1" customWidth="1"/>
    <col min="85" max="85" width="16.33203125" bestFit="1" customWidth="1"/>
    <col min="86" max="86" width="22.109375" bestFit="1" customWidth="1"/>
    <col min="87" max="87" width="44.5546875" bestFit="1" customWidth="1"/>
    <col min="88" max="88" width="9.6640625" bestFit="1" customWidth="1"/>
    <col min="89" max="89" width="20" bestFit="1" customWidth="1"/>
    <col min="90" max="90" width="11.109375" bestFit="1" customWidth="1"/>
    <col min="91" max="91" width="10.44140625" bestFit="1" customWidth="1"/>
    <col min="92" max="92" width="13.6640625" bestFit="1" customWidth="1"/>
    <col min="93" max="93" width="35.5546875" bestFit="1" customWidth="1"/>
    <col min="94" max="94" width="13.109375" bestFit="1" customWidth="1"/>
    <col min="95" max="95" width="10.77734375" bestFit="1" customWidth="1"/>
    <col min="96" max="96" width="8.5546875" bestFit="1" customWidth="1"/>
    <col min="97" max="97" width="12.21875" bestFit="1" customWidth="1"/>
    <col min="98" max="98" width="46.109375" bestFit="1" customWidth="1"/>
    <col min="99" max="99" width="11.33203125" bestFit="1" customWidth="1"/>
    <col min="100" max="100" width="25.6640625" bestFit="1" customWidth="1"/>
    <col min="101" max="101" width="18.88671875" bestFit="1" customWidth="1"/>
    <col min="102" max="102" width="9.5546875" bestFit="1" customWidth="1"/>
    <col min="103" max="103" width="12.44140625" bestFit="1" customWidth="1"/>
    <col min="104" max="104" width="13.33203125" bestFit="1" customWidth="1"/>
    <col min="105" max="105" width="12.5546875" bestFit="1" customWidth="1"/>
    <col min="106" max="106" width="15.6640625" bestFit="1" customWidth="1"/>
    <col min="107" max="107" width="9.6640625" bestFit="1" customWidth="1"/>
    <col min="108" max="108" width="11.44140625" bestFit="1" customWidth="1"/>
    <col min="109" max="109" width="12" bestFit="1" customWidth="1"/>
    <col min="110" max="110" width="9.77734375" bestFit="1" customWidth="1"/>
    <col min="111" max="111" width="12.21875" bestFit="1" customWidth="1"/>
    <col min="112" max="112" width="14.6640625" bestFit="1" customWidth="1"/>
    <col min="113" max="113" width="12.77734375" bestFit="1" customWidth="1"/>
    <col min="114" max="114" width="16.33203125" bestFit="1" customWidth="1"/>
    <col min="115" max="115" width="22.109375" bestFit="1" customWidth="1"/>
    <col min="116" max="116" width="44.5546875" bestFit="1" customWidth="1"/>
    <col min="117" max="117" width="9.6640625" bestFit="1" customWidth="1"/>
  </cols>
  <sheetData>
    <row r="3" spans="1:6" x14ac:dyDescent="0.3">
      <c r="A3" s="2" t="s">
        <v>517</v>
      </c>
      <c r="B3" t="s">
        <v>519</v>
      </c>
      <c r="C3" t="s">
        <v>537</v>
      </c>
      <c r="D3" t="s">
        <v>522</v>
      </c>
      <c r="E3" t="s">
        <v>520</v>
      </c>
      <c r="F3" t="s">
        <v>521</v>
      </c>
    </row>
    <row r="4" spans="1:6" x14ac:dyDescent="0.3">
      <c r="A4" s="3" t="s">
        <v>158</v>
      </c>
      <c r="B4" s="7">
        <v>8.8000000000000007</v>
      </c>
      <c r="C4" s="7"/>
      <c r="D4" s="7">
        <v>3125</v>
      </c>
      <c r="E4" s="5">
        <v>1</v>
      </c>
      <c r="F4" s="7">
        <v>8.98</v>
      </c>
    </row>
    <row r="5" spans="1:6" x14ac:dyDescent="0.3">
      <c r="A5" s="3" t="s">
        <v>117</v>
      </c>
      <c r="B5" s="7">
        <v>8.6</v>
      </c>
      <c r="C5" s="7"/>
      <c r="D5" s="7">
        <v>2962</v>
      </c>
      <c r="E5" s="5">
        <v>2</v>
      </c>
      <c r="F5" s="7">
        <v>8.83</v>
      </c>
    </row>
    <row r="6" spans="1:6" x14ac:dyDescent="0.3">
      <c r="A6" s="3" t="s">
        <v>96</v>
      </c>
      <c r="B6" s="7">
        <v>8</v>
      </c>
      <c r="C6" s="7"/>
      <c r="D6" s="7">
        <v>3049</v>
      </c>
      <c r="E6" s="5">
        <v>1</v>
      </c>
      <c r="F6" s="7">
        <v>8.83</v>
      </c>
    </row>
    <row r="7" spans="1:6" x14ac:dyDescent="0.3">
      <c r="A7" s="3" t="s">
        <v>102</v>
      </c>
      <c r="B7" s="7">
        <v>7.9</v>
      </c>
      <c r="C7" s="7"/>
      <c r="D7" s="7">
        <v>3082</v>
      </c>
      <c r="E7" s="5">
        <v>1</v>
      </c>
      <c r="F7" s="7">
        <v>8.81</v>
      </c>
    </row>
    <row r="8" spans="1:6" x14ac:dyDescent="0.3">
      <c r="A8" s="3" t="s">
        <v>111</v>
      </c>
      <c r="B8" s="7">
        <v>8.3090909090909104</v>
      </c>
      <c r="C8" s="7">
        <v>4</v>
      </c>
      <c r="D8" s="7">
        <v>3224.909090909091</v>
      </c>
      <c r="E8" s="5">
        <v>11</v>
      </c>
      <c r="F8" s="7">
        <v>8.8063636363636366</v>
      </c>
    </row>
    <row r="9" spans="1:6" x14ac:dyDescent="0.3">
      <c r="A9" s="3" t="s">
        <v>209</v>
      </c>
      <c r="B9" s="7">
        <v>8</v>
      </c>
      <c r="C9" s="7"/>
      <c r="D9" s="7">
        <v>2615</v>
      </c>
      <c r="E9" s="5">
        <v>1</v>
      </c>
      <c r="F9" s="7">
        <v>8.74</v>
      </c>
    </row>
    <row r="10" spans="1:6" x14ac:dyDescent="0.3">
      <c r="A10" s="3" t="s">
        <v>64</v>
      </c>
      <c r="B10" s="7">
        <v>8.3000000000000007</v>
      </c>
      <c r="C10" s="7"/>
      <c r="D10" s="7">
        <v>3142</v>
      </c>
      <c r="E10" s="5">
        <v>1</v>
      </c>
      <c r="F10" s="7">
        <v>8.6999999999999993</v>
      </c>
    </row>
    <row r="11" spans="1:6" x14ac:dyDescent="0.3">
      <c r="A11" s="3" t="s">
        <v>130</v>
      </c>
      <c r="B11" s="7">
        <v>8.6999999999999993</v>
      </c>
      <c r="C11" s="7"/>
      <c r="D11" s="7">
        <v>3169</v>
      </c>
      <c r="E11" s="5">
        <v>2</v>
      </c>
      <c r="F11" s="7">
        <v>8.6150000000000002</v>
      </c>
    </row>
    <row r="12" spans="1:6" x14ac:dyDescent="0.3">
      <c r="A12" s="3" t="s">
        <v>67</v>
      </c>
      <c r="B12" s="7">
        <v>7.8</v>
      </c>
      <c r="C12" s="7"/>
      <c r="D12" s="7">
        <v>3118</v>
      </c>
      <c r="E12" s="5">
        <v>1</v>
      </c>
      <c r="F12" s="7">
        <v>8.6</v>
      </c>
    </row>
    <row r="13" spans="1:6" x14ac:dyDescent="0.3">
      <c r="A13" s="3" t="s">
        <v>254</v>
      </c>
      <c r="B13" s="7">
        <v>8.6</v>
      </c>
      <c r="C13" s="7"/>
      <c r="D13" s="7">
        <v>2590</v>
      </c>
      <c r="E13" s="5">
        <v>1</v>
      </c>
      <c r="F13" s="7">
        <v>8.52</v>
      </c>
    </row>
    <row r="14" spans="1:6" x14ac:dyDescent="0.3">
      <c r="A14" s="3" t="s">
        <v>150</v>
      </c>
      <c r="B14" s="7">
        <v>8.3000000000000007</v>
      </c>
      <c r="C14" s="7"/>
      <c r="D14" s="7">
        <v>2934</v>
      </c>
      <c r="E14" s="5">
        <v>1</v>
      </c>
      <c r="F14" s="7">
        <v>8.49</v>
      </c>
    </row>
    <row r="15" spans="1:6" x14ac:dyDescent="0.3">
      <c r="A15" s="3" t="s">
        <v>260</v>
      </c>
      <c r="B15" s="7">
        <v>8.25</v>
      </c>
      <c r="C15" s="7"/>
      <c r="D15" s="7">
        <v>2330.5</v>
      </c>
      <c r="E15" s="5">
        <v>2</v>
      </c>
      <c r="F15" s="7">
        <v>8.4700000000000006</v>
      </c>
    </row>
    <row r="16" spans="1:6" x14ac:dyDescent="0.3">
      <c r="A16" s="3" t="s">
        <v>37</v>
      </c>
      <c r="B16" s="7">
        <v>8.7533333333333339</v>
      </c>
      <c r="C16" s="7">
        <v>3</v>
      </c>
      <c r="D16" s="7">
        <v>3686.6</v>
      </c>
      <c r="E16" s="5">
        <v>15</v>
      </c>
      <c r="F16" s="7">
        <v>8.4473333333333329</v>
      </c>
    </row>
    <row r="17" spans="1:6" x14ac:dyDescent="0.3">
      <c r="A17" s="3" t="s">
        <v>195</v>
      </c>
      <c r="B17" s="7">
        <v>8.5</v>
      </c>
      <c r="C17" s="7"/>
      <c r="D17" s="7">
        <v>2717</v>
      </c>
      <c r="E17" s="5">
        <v>1</v>
      </c>
      <c r="F17" s="7">
        <v>8.35</v>
      </c>
    </row>
    <row r="18" spans="1:6" x14ac:dyDescent="0.3">
      <c r="A18" s="3" t="s">
        <v>133</v>
      </c>
      <c r="B18" s="7">
        <v>8.5</v>
      </c>
      <c r="C18" s="7"/>
      <c r="D18" s="7">
        <v>2969</v>
      </c>
      <c r="E18" s="5">
        <v>1</v>
      </c>
      <c r="F18" s="7">
        <v>8.3000000000000007</v>
      </c>
    </row>
    <row r="19" spans="1:6" x14ac:dyDescent="0.3">
      <c r="A19" s="3" t="s">
        <v>206</v>
      </c>
      <c r="B19" s="7">
        <v>8.4499999999999993</v>
      </c>
      <c r="C19" s="7"/>
      <c r="D19" s="7">
        <v>2480</v>
      </c>
      <c r="E19" s="5">
        <v>2</v>
      </c>
      <c r="F19" s="7">
        <v>8.2850000000000001</v>
      </c>
    </row>
    <row r="20" spans="1:6" x14ac:dyDescent="0.3">
      <c r="A20" s="3" t="s">
        <v>257</v>
      </c>
      <c r="B20" s="7">
        <v>8.1999999999999993</v>
      </c>
      <c r="C20" s="7"/>
      <c r="D20" s="7">
        <v>2348</v>
      </c>
      <c r="E20" s="5">
        <v>1</v>
      </c>
      <c r="F20" s="7">
        <v>8.1999999999999993</v>
      </c>
    </row>
    <row r="21" spans="1:6" x14ac:dyDescent="0.3">
      <c r="A21" s="3" t="s">
        <v>114</v>
      </c>
      <c r="B21" s="7">
        <v>8.8249999999999993</v>
      </c>
      <c r="C21" s="7">
        <v>1</v>
      </c>
      <c r="D21" s="7">
        <v>3129.5</v>
      </c>
      <c r="E21" s="5">
        <v>4</v>
      </c>
      <c r="F21" s="7">
        <v>8.0875000000000004</v>
      </c>
    </row>
    <row r="22" spans="1:6" x14ac:dyDescent="0.3">
      <c r="A22" s="3" t="s">
        <v>24</v>
      </c>
      <c r="B22" s="7">
        <v>8.4461538461538463</v>
      </c>
      <c r="C22" s="7">
        <v>2</v>
      </c>
      <c r="D22" s="7">
        <v>3176.5384615384614</v>
      </c>
      <c r="E22" s="5">
        <v>13</v>
      </c>
      <c r="F22" s="7">
        <v>8.0130769230769232</v>
      </c>
    </row>
    <row r="23" spans="1:6" x14ac:dyDescent="0.3">
      <c r="A23" s="3" t="s">
        <v>229</v>
      </c>
      <c r="B23" s="7">
        <v>8.6999999999999993</v>
      </c>
      <c r="C23" s="7"/>
      <c r="D23" s="7">
        <v>2718</v>
      </c>
      <c r="E23" s="5">
        <v>1</v>
      </c>
      <c r="F23" s="7">
        <v>7.94</v>
      </c>
    </row>
    <row r="24" spans="1:6" x14ac:dyDescent="0.3">
      <c r="A24" s="3" t="s">
        <v>11</v>
      </c>
      <c r="B24" s="7">
        <v>8.6076923076923073</v>
      </c>
      <c r="C24" s="7">
        <v>3</v>
      </c>
      <c r="D24" s="7">
        <v>4238.6923076923076</v>
      </c>
      <c r="E24" s="5">
        <v>13</v>
      </c>
      <c r="F24" s="7">
        <v>7.9084615384615384</v>
      </c>
    </row>
    <row r="25" spans="1:6" x14ac:dyDescent="0.3">
      <c r="A25" s="3" t="s">
        <v>20</v>
      </c>
      <c r="B25" s="7">
        <v>8.6</v>
      </c>
      <c r="C25" s="7"/>
      <c r="D25" s="7">
        <v>4114.5</v>
      </c>
      <c r="E25" s="5">
        <v>2</v>
      </c>
      <c r="F25" s="7">
        <v>7.85</v>
      </c>
    </row>
    <row r="26" spans="1:6" x14ac:dyDescent="0.3">
      <c r="A26" s="3" t="s">
        <v>16</v>
      </c>
      <c r="B26" s="7">
        <v>8.2624999999999993</v>
      </c>
      <c r="C26" s="7">
        <v>1</v>
      </c>
      <c r="D26" s="7">
        <v>2993.25</v>
      </c>
      <c r="E26" s="5">
        <v>8</v>
      </c>
      <c r="F26" s="7">
        <v>7.7249999999999996</v>
      </c>
    </row>
    <row r="27" spans="1:6" x14ac:dyDescent="0.3">
      <c r="A27" s="3" t="s">
        <v>321</v>
      </c>
      <c r="B27" s="7">
        <v>7.4</v>
      </c>
      <c r="C27" s="7"/>
      <c r="D27" s="7">
        <v>2238</v>
      </c>
      <c r="E27" s="5">
        <v>1</v>
      </c>
      <c r="F27" s="7">
        <v>7.65</v>
      </c>
    </row>
    <row r="28" spans="1:6" x14ac:dyDescent="0.3">
      <c r="A28" s="3" t="s">
        <v>99</v>
      </c>
      <c r="B28" s="7">
        <v>8.1133333333333333</v>
      </c>
      <c r="C28" s="7">
        <v>1</v>
      </c>
      <c r="D28" s="7">
        <v>2515.6</v>
      </c>
      <c r="E28" s="5">
        <v>15</v>
      </c>
      <c r="F28" s="7">
        <v>7.62</v>
      </c>
    </row>
    <row r="29" spans="1:6" x14ac:dyDescent="0.3">
      <c r="A29" s="3" t="s">
        <v>280</v>
      </c>
      <c r="B29" s="7">
        <v>8.1</v>
      </c>
      <c r="C29" s="7"/>
      <c r="D29" s="7">
        <v>2223</v>
      </c>
      <c r="E29" s="5">
        <v>1</v>
      </c>
      <c r="F29" s="7">
        <v>7.4</v>
      </c>
    </row>
    <row r="30" spans="1:6" x14ac:dyDescent="0.3">
      <c r="A30" s="3" t="s">
        <v>17</v>
      </c>
      <c r="B30" s="7">
        <v>8.1428571428571423</v>
      </c>
      <c r="C30" s="7">
        <v>1</v>
      </c>
      <c r="D30" s="7">
        <v>2461.1428571428573</v>
      </c>
      <c r="E30" s="5">
        <v>7</v>
      </c>
      <c r="F30" s="7">
        <v>7.217142857142858</v>
      </c>
    </row>
    <row r="31" spans="1:6" x14ac:dyDescent="0.3">
      <c r="A31" s="3" t="s">
        <v>70</v>
      </c>
      <c r="B31" s="7">
        <v>8.1857142857142851</v>
      </c>
      <c r="C31" s="7">
        <v>2</v>
      </c>
      <c r="D31" s="7">
        <v>2618.2857142857142</v>
      </c>
      <c r="E31" s="5">
        <v>7</v>
      </c>
      <c r="F31" s="7">
        <v>7.18</v>
      </c>
    </row>
    <row r="32" spans="1:6" x14ac:dyDescent="0.3">
      <c r="A32" s="3" t="s">
        <v>105</v>
      </c>
      <c r="B32" s="7">
        <v>8.65</v>
      </c>
      <c r="C32" s="7"/>
      <c r="D32" s="7">
        <v>3420.75</v>
      </c>
      <c r="E32" s="5">
        <v>4</v>
      </c>
      <c r="F32" s="7">
        <v>7.17</v>
      </c>
    </row>
    <row r="33" spans="1:6" x14ac:dyDescent="0.3">
      <c r="A33" s="3" t="s">
        <v>56</v>
      </c>
      <c r="B33" s="7">
        <v>8.375</v>
      </c>
      <c r="C33" s="7"/>
      <c r="D33" s="7">
        <v>2665.5</v>
      </c>
      <c r="E33" s="5">
        <v>8</v>
      </c>
      <c r="F33" s="7">
        <v>7.14</v>
      </c>
    </row>
    <row r="34" spans="1:6" x14ac:dyDescent="0.3">
      <c r="A34" s="3" t="s">
        <v>311</v>
      </c>
      <c r="B34" s="7">
        <v>8.1999999999999993</v>
      </c>
      <c r="C34" s="7"/>
      <c r="D34" s="7">
        <v>2413</v>
      </c>
      <c r="E34" s="5">
        <v>1</v>
      </c>
      <c r="F34" s="7">
        <v>6.95</v>
      </c>
    </row>
    <row r="35" spans="1:6" x14ac:dyDescent="0.3">
      <c r="A35" s="3" t="s">
        <v>29</v>
      </c>
      <c r="B35" s="7">
        <v>8.5</v>
      </c>
      <c r="C35" s="7"/>
      <c r="D35" s="7">
        <v>2618</v>
      </c>
      <c r="E35" s="5">
        <v>2</v>
      </c>
      <c r="F35" s="7">
        <v>6.93</v>
      </c>
    </row>
    <row r="36" spans="1:6" x14ac:dyDescent="0.3">
      <c r="A36" s="3" t="s">
        <v>86</v>
      </c>
      <c r="B36" s="7">
        <v>8.7666666666666675</v>
      </c>
      <c r="C36" s="7"/>
      <c r="D36" s="7">
        <v>3102.3333333333335</v>
      </c>
      <c r="E36" s="5">
        <v>3</v>
      </c>
      <c r="F36" s="7">
        <v>6.8599999999999994</v>
      </c>
    </row>
    <row r="37" spans="1:6" x14ac:dyDescent="0.3">
      <c r="A37" s="3" t="s">
        <v>268</v>
      </c>
      <c r="B37" s="7">
        <v>7.92</v>
      </c>
      <c r="C37" s="7">
        <v>1</v>
      </c>
      <c r="D37" s="7">
        <v>2223.1999999999998</v>
      </c>
      <c r="E37" s="5">
        <v>5</v>
      </c>
      <c r="F37" s="7">
        <v>6.8120000000000003</v>
      </c>
    </row>
    <row r="38" spans="1:6" x14ac:dyDescent="0.3">
      <c r="A38" s="3" t="s">
        <v>299</v>
      </c>
      <c r="B38" s="7">
        <v>7.8999999999999995</v>
      </c>
      <c r="C38" s="7"/>
      <c r="D38" s="7">
        <v>2426.6666666666665</v>
      </c>
      <c r="E38" s="5">
        <v>3</v>
      </c>
      <c r="F38" s="7">
        <v>6.2966666666666669</v>
      </c>
    </row>
    <row r="39" spans="1:6" x14ac:dyDescent="0.3">
      <c r="A39" s="3" t="s">
        <v>53</v>
      </c>
      <c r="B39" s="7">
        <v>8.0333333333333332</v>
      </c>
      <c r="C39" s="7">
        <v>1</v>
      </c>
      <c r="D39" s="7">
        <v>2264.3333333333335</v>
      </c>
      <c r="E39" s="5">
        <v>3</v>
      </c>
      <c r="F39" s="7">
        <v>6.1533333333333333</v>
      </c>
    </row>
    <row r="40" spans="1:6" x14ac:dyDescent="0.3">
      <c r="A40" s="3" t="s">
        <v>192</v>
      </c>
      <c r="B40" s="7">
        <v>7.9111111111111114</v>
      </c>
      <c r="C40" s="7">
        <v>2</v>
      </c>
      <c r="D40" s="7">
        <v>2347</v>
      </c>
      <c r="E40" s="5">
        <v>9</v>
      </c>
      <c r="F40" s="7">
        <v>6.03</v>
      </c>
    </row>
    <row r="41" spans="1:6" x14ac:dyDescent="0.3">
      <c r="A41" s="3" t="s">
        <v>277</v>
      </c>
      <c r="B41" s="7">
        <v>7.5666666666666664</v>
      </c>
      <c r="C41" s="7">
        <v>2</v>
      </c>
      <c r="D41" s="7">
        <v>2101.3333333333335</v>
      </c>
      <c r="E41" s="5">
        <v>3</v>
      </c>
      <c r="F41" s="7">
        <v>6.0033333333333339</v>
      </c>
    </row>
    <row r="42" spans="1:6" x14ac:dyDescent="0.3">
      <c r="A42" s="3" t="s">
        <v>108</v>
      </c>
      <c r="B42" s="7">
        <v>7.9</v>
      </c>
      <c r="C42" s="7"/>
      <c r="D42" s="7">
        <v>2126.75</v>
      </c>
      <c r="E42" s="5">
        <v>4</v>
      </c>
      <c r="F42" s="7">
        <v>5.9424999999999999</v>
      </c>
    </row>
    <row r="43" spans="1:6" x14ac:dyDescent="0.3">
      <c r="A43" s="3" t="s">
        <v>189</v>
      </c>
      <c r="B43" s="7">
        <v>7.7</v>
      </c>
      <c r="C43" s="7">
        <v>1</v>
      </c>
      <c r="D43" s="7">
        <v>2050</v>
      </c>
      <c r="E43" s="5">
        <v>1</v>
      </c>
      <c r="F43" s="7">
        <v>5.71</v>
      </c>
    </row>
    <row r="44" spans="1:6" x14ac:dyDescent="0.3">
      <c r="A44" s="3" t="s">
        <v>363</v>
      </c>
      <c r="B44" s="7">
        <v>7.8999999999999995</v>
      </c>
      <c r="C44" s="7"/>
      <c r="D44" s="7">
        <v>2083.3333333333335</v>
      </c>
      <c r="E44" s="5">
        <v>3</v>
      </c>
      <c r="F44" s="7">
        <v>5.583333333333333</v>
      </c>
    </row>
    <row r="45" spans="1:6" x14ac:dyDescent="0.3">
      <c r="A45" s="3" t="s">
        <v>398</v>
      </c>
      <c r="B45" s="7">
        <v>7.4</v>
      </c>
      <c r="C45" s="7"/>
      <c r="D45" s="7">
        <v>1937</v>
      </c>
      <c r="E45" s="5">
        <v>1</v>
      </c>
      <c r="F45" s="7">
        <v>5.31</v>
      </c>
    </row>
    <row r="46" spans="1:6" x14ac:dyDescent="0.3">
      <c r="A46" s="3" t="s">
        <v>292</v>
      </c>
      <c r="B46" s="7">
        <v>7.8</v>
      </c>
      <c r="C46" s="7"/>
      <c r="D46" s="7">
        <v>2066</v>
      </c>
      <c r="E46" s="5">
        <v>8</v>
      </c>
      <c r="F46" s="7">
        <v>5.1762499999999996</v>
      </c>
    </row>
    <row r="47" spans="1:6" x14ac:dyDescent="0.3">
      <c r="A47" s="3" t="s">
        <v>390</v>
      </c>
      <c r="B47" s="7">
        <v>7.5</v>
      </c>
      <c r="C47" s="7"/>
      <c r="D47" s="7">
        <v>1996</v>
      </c>
      <c r="E47" s="5">
        <v>2</v>
      </c>
      <c r="F47" s="7">
        <v>5.09</v>
      </c>
    </row>
    <row r="48" spans="1:6" x14ac:dyDescent="0.3">
      <c r="A48" s="3" t="s">
        <v>405</v>
      </c>
      <c r="B48" s="7">
        <v>8.1</v>
      </c>
      <c r="C48" s="7"/>
      <c r="D48" s="7">
        <v>2068</v>
      </c>
      <c r="E48" s="5">
        <v>1</v>
      </c>
      <c r="F48" s="7">
        <v>5.0199999999999996</v>
      </c>
    </row>
    <row r="49" spans="1:6" x14ac:dyDescent="0.3">
      <c r="A49" s="3" t="s">
        <v>28</v>
      </c>
      <c r="B49" s="7">
        <v>7.7</v>
      </c>
      <c r="C49" s="7">
        <v>1</v>
      </c>
      <c r="D49" s="7">
        <v>3854</v>
      </c>
      <c r="E49" s="5">
        <v>1</v>
      </c>
      <c r="F49" s="7">
        <v>4.8</v>
      </c>
    </row>
    <row r="50" spans="1:6" x14ac:dyDescent="0.3">
      <c r="A50" s="3" t="s">
        <v>450</v>
      </c>
      <c r="B50" s="7">
        <v>7.6</v>
      </c>
      <c r="C50" s="7">
        <v>1</v>
      </c>
      <c r="D50" s="7">
        <v>1952</v>
      </c>
      <c r="E50" s="5">
        <v>1</v>
      </c>
      <c r="F50" s="7">
        <v>4.54</v>
      </c>
    </row>
    <row r="51" spans="1:6" x14ac:dyDescent="0.3">
      <c r="A51" s="3" t="s">
        <v>263</v>
      </c>
      <c r="B51" s="7">
        <v>7.6</v>
      </c>
      <c r="C51" s="7">
        <v>1</v>
      </c>
      <c r="D51" s="7">
        <v>1832</v>
      </c>
      <c r="E51" s="5">
        <v>1</v>
      </c>
      <c r="F51" s="7">
        <v>4.4400000000000004</v>
      </c>
    </row>
    <row r="52" spans="1:6" x14ac:dyDescent="0.3">
      <c r="A52" s="3" t="s">
        <v>432</v>
      </c>
      <c r="B52" s="7">
        <v>7.8</v>
      </c>
      <c r="C52" s="7"/>
      <c r="D52" s="7">
        <v>2059</v>
      </c>
      <c r="E52" s="5">
        <v>1</v>
      </c>
      <c r="F52" s="7">
        <v>4.28</v>
      </c>
    </row>
    <row r="53" spans="1:6" x14ac:dyDescent="0.3">
      <c r="A53" s="3" t="s">
        <v>455</v>
      </c>
      <c r="B53" s="7">
        <v>7.9</v>
      </c>
      <c r="C53" s="7"/>
      <c r="D53" s="7">
        <v>1984</v>
      </c>
      <c r="E53" s="5">
        <v>1</v>
      </c>
      <c r="F53" s="7">
        <v>4.1900000000000004</v>
      </c>
    </row>
    <row r="54" spans="1:6" x14ac:dyDescent="0.3">
      <c r="A54" s="3" t="s">
        <v>416</v>
      </c>
      <c r="B54" s="7">
        <v>7</v>
      </c>
      <c r="C54" s="7">
        <v>1</v>
      </c>
      <c r="D54" s="7">
        <v>2064</v>
      </c>
      <c r="E54" s="5">
        <v>2</v>
      </c>
      <c r="F54" s="7">
        <v>4.1749999999999998</v>
      </c>
    </row>
    <row r="55" spans="1:6" x14ac:dyDescent="0.3">
      <c r="A55" s="3" t="s">
        <v>464</v>
      </c>
      <c r="B55" s="7">
        <v>8.1</v>
      </c>
      <c r="C55" s="7"/>
      <c r="D55" s="7">
        <v>2089</v>
      </c>
      <c r="E55" s="5">
        <v>1</v>
      </c>
      <c r="F55" s="7">
        <v>4.0599999999999996</v>
      </c>
    </row>
    <row r="56" spans="1:6" x14ac:dyDescent="0.3">
      <c r="A56" s="3" t="s">
        <v>459</v>
      </c>
      <c r="B56" s="7">
        <v>7.5</v>
      </c>
      <c r="C56" s="7"/>
      <c r="D56" s="7">
        <v>1866</v>
      </c>
      <c r="E56" s="5">
        <v>1</v>
      </c>
      <c r="F56" s="7">
        <v>3.97</v>
      </c>
    </row>
    <row r="57" spans="1:6" x14ac:dyDescent="0.3">
      <c r="A57" s="3" t="s">
        <v>475</v>
      </c>
      <c r="B57" s="7">
        <v>8</v>
      </c>
      <c r="C57" s="7"/>
      <c r="D57" s="7">
        <v>2007</v>
      </c>
      <c r="E57" s="5">
        <v>1</v>
      </c>
      <c r="F57" s="7">
        <v>3.25</v>
      </c>
    </row>
    <row r="60" spans="1:6" x14ac:dyDescent="0.3">
      <c r="A60" s="2" t="s">
        <v>5</v>
      </c>
      <c r="B60" t="s">
        <v>540</v>
      </c>
      <c r="C60" t="s">
        <v>541</v>
      </c>
    </row>
    <row r="61" spans="1:6" x14ac:dyDescent="0.3">
      <c r="A61" s="3">
        <v>60</v>
      </c>
      <c r="B61" s="6">
        <v>24.395</v>
      </c>
      <c r="C61" s="5">
        <v>2</v>
      </c>
      <c r="E61" s="4" t="s">
        <v>5</v>
      </c>
      <c r="F61" s="4" t="s">
        <v>540</v>
      </c>
    </row>
    <row r="62" spans="1:6" x14ac:dyDescent="0.3">
      <c r="A62" s="3">
        <v>51</v>
      </c>
      <c r="B62" s="6">
        <v>15.490000000000002</v>
      </c>
      <c r="C62" s="5">
        <v>1</v>
      </c>
      <c r="E62" s="3">
        <v>60</v>
      </c>
      <c r="F62" s="6">
        <v>24.395</v>
      </c>
    </row>
    <row r="63" spans="1:6" x14ac:dyDescent="0.3">
      <c r="A63" s="3">
        <v>50</v>
      </c>
      <c r="B63" s="6">
        <v>18.22</v>
      </c>
      <c r="C63" s="5">
        <v>1</v>
      </c>
      <c r="E63" s="3">
        <v>51</v>
      </c>
      <c r="F63" s="6">
        <v>15.490000000000002</v>
      </c>
    </row>
    <row r="64" spans="1:6" x14ac:dyDescent="0.3">
      <c r="A64" s="3">
        <v>43</v>
      </c>
      <c r="B64" s="6">
        <v>16.03</v>
      </c>
      <c r="C64" s="5">
        <v>2</v>
      </c>
      <c r="E64" s="3">
        <v>50</v>
      </c>
      <c r="F64" s="6">
        <v>18.22</v>
      </c>
    </row>
    <row r="65" spans="1:6" x14ac:dyDescent="0.3">
      <c r="A65" s="3">
        <v>42</v>
      </c>
      <c r="B65" s="6">
        <v>16.234999999999999</v>
      </c>
      <c r="C65" s="5">
        <v>10</v>
      </c>
      <c r="E65" s="3">
        <v>43</v>
      </c>
      <c r="F65" s="6">
        <v>16.03</v>
      </c>
    </row>
    <row r="66" spans="1:6" x14ac:dyDescent="0.3">
      <c r="A66" s="3">
        <v>31</v>
      </c>
      <c r="B66" s="6">
        <v>16.649999999999999</v>
      </c>
      <c r="C66" s="5">
        <v>1</v>
      </c>
      <c r="E66" s="3">
        <v>42</v>
      </c>
      <c r="F66" s="6">
        <v>16.234999999999999</v>
      </c>
    </row>
    <row r="67" spans="1:6" x14ac:dyDescent="0.3">
      <c r="A67" s="3">
        <v>30</v>
      </c>
      <c r="B67" s="6">
        <v>16.083124999999995</v>
      </c>
      <c r="C67" s="5">
        <v>64</v>
      </c>
      <c r="E67" s="3">
        <v>31</v>
      </c>
      <c r="F67" s="6">
        <v>16.649999999999999</v>
      </c>
    </row>
    <row r="68" spans="1:6" x14ac:dyDescent="0.3">
      <c r="A68" s="3">
        <v>29</v>
      </c>
      <c r="B68" s="6">
        <v>16.399999999999999</v>
      </c>
      <c r="C68" s="5">
        <v>2</v>
      </c>
      <c r="E68" s="3">
        <v>30</v>
      </c>
      <c r="F68" s="6">
        <v>16.083124999999995</v>
      </c>
    </row>
    <row r="69" spans="1:6" x14ac:dyDescent="0.3">
      <c r="A69" s="3">
        <v>28</v>
      </c>
      <c r="B69" s="6">
        <v>17.7</v>
      </c>
      <c r="C69" s="5">
        <v>2</v>
      </c>
      <c r="E69" s="3">
        <v>29</v>
      </c>
      <c r="F69" s="6">
        <v>16.399999999999999</v>
      </c>
    </row>
    <row r="70" spans="1:6" x14ac:dyDescent="0.3">
      <c r="A70" s="3">
        <v>23</v>
      </c>
      <c r="B70" s="6">
        <v>13.643750000000002</v>
      </c>
      <c r="C70" s="5">
        <v>40</v>
      </c>
      <c r="E70" s="3">
        <v>28</v>
      </c>
      <c r="F70" s="6">
        <v>17.7</v>
      </c>
    </row>
    <row r="71" spans="1:6" x14ac:dyDescent="0.3">
      <c r="A71" s="3">
        <v>22</v>
      </c>
      <c r="B71" s="6">
        <v>15.135471698113207</v>
      </c>
      <c r="C71" s="5">
        <v>53</v>
      </c>
      <c r="E71" s="3">
        <v>23</v>
      </c>
      <c r="F71" s="6">
        <v>13.643750000000002</v>
      </c>
    </row>
    <row r="72" spans="1:6" x14ac:dyDescent="0.3">
      <c r="A72" s="3">
        <v>21</v>
      </c>
      <c r="B72" s="6">
        <v>17.008888888888887</v>
      </c>
      <c r="C72" s="5">
        <v>9</v>
      </c>
      <c r="E72" s="3">
        <v>22</v>
      </c>
      <c r="F72" s="6">
        <v>15.135471698113207</v>
      </c>
    </row>
    <row r="73" spans="1:6" x14ac:dyDescent="0.3">
      <c r="A73" s="3">
        <v>19</v>
      </c>
      <c r="B73" s="6">
        <v>18.82</v>
      </c>
      <c r="C73" s="5">
        <v>1</v>
      </c>
      <c r="E73" s="3">
        <v>21</v>
      </c>
      <c r="F73" s="6">
        <v>17.008888888888887</v>
      </c>
    </row>
    <row r="74" spans="1:6" x14ac:dyDescent="0.3">
      <c r="A74" s="3" t="s">
        <v>518</v>
      </c>
      <c r="B74">
        <v>15.483563829787236</v>
      </c>
      <c r="C74">
        <v>188</v>
      </c>
      <c r="E74" s="3">
        <v>19</v>
      </c>
      <c r="F74" s="6">
        <v>18.82</v>
      </c>
    </row>
  </sheetData>
  <conditionalFormatting sqref="F62:F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6"/>
  <sheetViews>
    <sheetView workbookViewId="0">
      <selection activeCell="C14" activeCellId="3" sqref="C4 C6 C7 C14"/>
    </sheetView>
  </sheetViews>
  <sheetFormatPr defaultRowHeight="14.4" x14ac:dyDescent="0.3"/>
  <cols>
    <col min="3" max="3" width="14.77734375" bestFit="1" customWidth="1"/>
    <col min="4" max="4" width="13" customWidth="1"/>
    <col min="8" max="8" width="23.44140625" bestFit="1" customWidth="1"/>
    <col min="9" max="9" width="15.77734375" bestFit="1" customWidth="1"/>
  </cols>
  <sheetData>
    <row r="1" spans="2:10" x14ac:dyDescent="0.3">
      <c r="H1" s="8" t="s">
        <v>523</v>
      </c>
    </row>
    <row r="3" spans="2:10" x14ac:dyDescent="0.3">
      <c r="B3" t="s">
        <v>506</v>
      </c>
      <c r="C3" t="s">
        <v>505</v>
      </c>
      <c r="D3" t="s">
        <v>504</v>
      </c>
      <c r="E3" t="s">
        <v>503</v>
      </c>
      <c r="H3" t="s">
        <v>528</v>
      </c>
    </row>
    <row r="4" spans="2:10" x14ac:dyDescent="0.3">
      <c r="B4">
        <v>101</v>
      </c>
      <c r="C4" t="s">
        <v>502</v>
      </c>
      <c r="D4" t="s">
        <v>499</v>
      </c>
      <c r="E4">
        <v>100</v>
      </c>
      <c r="H4" t="s">
        <v>524</v>
      </c>
      <c r="I4" t="str">
        <f>_xlfn.XLOOKUP(J4,dataset[Ratings],dataset[EpisodeTitle])</f>
        <v>Goodbye, Michael</v>
      </c>
      <c r="J4">
        <f>MAX(dataset[Ratings])</f>
        <v>9.8000000000000007</v>
      </c>
    </row>
    <row r="5" spans="2:10" x14ac:dyDescent="0.3">
      <c r="B5">
        <v>102</v>
      </c>
      <c r="C5" t="s">
        <v>501</v>
      </c>
      <c r="D5" t="s">
        <v>486</v>
      </c>
      <c r="E5">
        <v>85</v>
      </c>
      <c r="H5" t="s">
        <v>525</v>
      </c>
      <c r="I5" t="str">
        <f>_xlfn.XLOOKUP(J5,dataset[Viewership],dataset[EpisodeTitle])</f>
        <v>Stress Relief</v>
      </c>
      <c r="J5">
        <f>MAX(dataset[Viewership])</f>
        <v>22.91</v>
      </c>
    </row>
    <row r="6" spans="2:10" x14ac:dyDescent="0.3">
      <c r="B6">
        <v>103</v>
      </c>
      <c r="C6" t="s">
        <v>500</v>
      </c>
      <c r="D6" t="s">
        <v>499</v>
      </c>
      <c r="E6">
        <v>90</v>
      </c>
      <c r="H6" t="s">
        <v>526</v>
      </c>
      <c r="I6" t="str">
        <f>_xlfn.XLOOKUP(J6,dataset[Rating+View],dataset[EpisodeTitle])</f>
        <v>Stress Relief</v>
      </c>
      <c r="J6">
        <f>MAX(dataset[Rating+View])</f>
        <v>32.61</v>
      </c>
    </row>
    <row r="7" spans="2:10" x14ac:dyDescent="0.3">
      <c r="B7">
        <v>104</v>
      </c>
      <c r="C7" t="s">
        <v>498</v>
      </c>
      <c r="D7" t="s">
        <v>497</v>
      </c>
      <c r="E7">
        <v>40</v>
      </c>
      <c r="H7" t="s">
        <v>527</v>
      </c>
      <c r="I7" t="str">
        <f>_xlfn.XLOOKUP(J7,dataset[Votes],dataset[EpisodeTitle])</f>
        <v>Finale</v>
      </c>
      <c r="J7">
        <f>MAX(dataset[Votes])</f>
        <v>10515</v>
      </c>
    </row>
    <row r="8" spans="2:10" x14ac:dyDescent="0.3">
      <c r="B8">
        <v>105</v>
      </c>
      <c r="C8" t="s">
        <v>496</v>
      </c>
      <c r="D8" t="s">
        <v>493</v>
      </c>
      <c r="E8">
        <v>70</v>
      </c>
    </row>
    <row r="9" spans="2:10" x14ac:dyDescent="0.3">
      <c r="B9">
        <v>106</v>
      </c>
      <c r="C9" t="s">
        <v>495</v>
      </c>
      <c r="D9" t="s">
        <v>493</v>
      </c>
      <c r="E9">
        <v>50</v>
      </c>
      <c r="H9" t="s">
        <v>8</v>
      </c>
    </row>
    <row r="10" spans="2:10" x14ac:dyDescent="0.3">
      <c r="B10">
        <v>107</v>
      </c>
      <c r="C10" t="s">
        <v>494</v>
      </c>
      <c r="D10" t="s">
        <v>493</v>
      </c>
      <c r="E10">
        <v>60</v>
      </c>
      <c r="H10" t="s">
        <v>529</v>
      </c>
      <c r="I10" s="3" t="s">
        <v>114</v>
      </c>
      <c r="J10">
        <f>_xlfn.XLOOKUP(I10,Calc!A4:A57,Calc!B4:B57)</f>
        <v>8.8249999999999993</v>
      </c>
    </row>
    <row r="11" spans="2:10" x14ac:dyDescent="0.3">
      <c r="B11">
        <v>108</v>
      </c>
      <c r="C11" t="s">
        <v>492</v>
      </c>
      <c r="D11" t="s">
        <v>486</v>
      </c>
      <c r="E11">
        <v>60</v>
      </c>
      <c r="H11" t="s">
        <v>530</v>
      </c>
      <c r="I11" s="3" t="s">
        <v>11</v>
      </c>
      <c r="J11">
        <f>_xlfn.XLOOKUP(I11,Calc!A4:A57,Calc!C4:C57)</f>
        <v>3</v>
      </c>
    </row>
    <row r="12" spans="2:10" x14ac:dyDescent="0.3">
      <c r="B12">
        <v>109</v>
      </c>
      <c r="C12" t="s">
        <v>491</v>
      </c>
      <c r="D12" t="s">
        <v>486</v>
      </c>
      <c r="E12">
        <v>50</v>
      </c>
      <c r="H12" t="s">
        <v>531</v>
      </c>
      <c r="I12" s="3" t="s">
        <v>158</v>
      </c>
      <c r="J12">
        <f>_xlfn.XLOOKUP(I12,Calc!A4:A57,Calc!E4:E57)</f>
        <v>1</v>
      </c>
    </row>
    <row r="13" spans="2:10" x14ac:dyDescent="0.3">
      <c r="B13">
        <v>110</v>
      </c>
      <c r="C13" t="s">
        <v>490</v>
      </c>
      <c r="D13" t="s">
        <v>489</v>
      </c>
      <c r="E13">
        <v>50</v>
      </c>
      <c r="I13" s="3" t="s">
        <v>535</v>
      </c>
      <c r="J13" t="s">
        <v>536</v>
      </c>
    </row>
    <row r="14" spans="2:10" x14ac:dyDescent="0.3">
      <c r="B14">
        <v>111</v>
      </c>
      <c r="C14" t="s">
        <v>469</v>
      </c>
      <c r="D14" t="s">
        <v>488</v>
      </c>
      <c r="E14">
        <v>30</v>
      </c>
      <c r="H14" t="s">
        <v>532</v>
      </c>
      <c r="I14">
        <v>7.43</v>
      </c>
      <c r="J14">
        <v>7.21</v>
      </c>
    </row>
    <row r="15" spans="2:10" x14ac:dyDescent="0.3">
      <c r="B15">
        <v>112</v>
      </c>
      <c r="C15" t="s">
        <v>487</v>
      </c>
      <c r="D15" t="s">
        <v>486</v>
      </c>
      <c r="E15">
        <v>60</v>
      </c>
      <c r="I15" s="3" t="s">
        <v>538</v>
      </c>
      <c r="J15" t="s">
        <v>539</v>
      </c>
    </row>
    <row r="16" spans="2:10" x14ac:dyDescent="0.3">
      <c r="B16">
        <v>113</v>
      </c>
      <c r="C16" t="s">
        <v>485</v>
      </c>
      <c r="D16" t="s">
        <v>484</v>
      </c>
      <c r="E16">
        <v>50</v>
      </c>
      <c r="H16" t="s">
        <v>533</v>
      </c>
      <c r="I16">
        <v>7.15</v>
      </c>
      <c r="J16">
        <v>7.64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Report Dashboard</vt:lpstr>
      <vt:lpstr>the_office_dataset</vt:lpstr>
      <vt:lpstr>Calc</vt:lpstr>
      <vt:lpstr>Emp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2022-12-01T12:23:42Z</dcterms:created>
  <dcterms:modified xsi:type="dcterms:W3CDTF">2022-12-14T03:39:00Z</dcterms:modified>
</cp:coreProperties>
</file>