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drawings/drawing7.xml" ContentType="application/vnd.openxmlformats-officedocument.drawing+xml"/>
  <Override PartName="/xl/tables/table7.xml" ContentType="application/vnd.openxmlformats-officedocument.spreadsheetml.table+xml"/>
  <Override PartName="/xl/queryTables/queryTable1.xml" ContentType="application/vnd.openxmlformats-officedocument.spreadsheetml.queryTable+xml"/>
  <Override PartName="/xl/comments2.xml" ContentType="application/vnd.openxmlformats-officedocument.spreadsheetml.comments+xml"/>
  <Override PartName="/xl/threadedComments/threadedComment2.xml" ContentType="application/vnd.ms-excel.threadedcomments+xml"/>
  <Override PartName="/xl/pivotTables/pivotTable3.xml" ContentType="application/vnd.openxmlformats-officedocument.spreadsheetml.pivotTable+xml"/>
  <Override PartName="/xl/drawings/drawing8.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9.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queryTables/queryTable4.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2f6f8d93927484d3/Documents/"/>
    </mc:Choice>
  </mc:AlternateContent>
  <xr:revisionPtr revIDLastSave="4707" documentId="8_{F01754F3-8FA3-4C85-83B2-B4570A56C59A}" xr6:coauthVersionLast="47" xr6:coauthVersionMax="47" xr10:uidLastSave="{065A9D6C-A791-4511-B824-32CEA64F77F2}"/>
  <bookViews>
    <workbookView xWindow="-108" yWindow="-108" windowWidth="23256" windowHeight="12456" tabRatio="1000" firstSheet="1" activeTab="1" xr2:uid="{DDFA4753-A32E-48EF-8D5A-DA5252FC639A}"/>
  </bookViews>
  <sheets>
    <sheet name="Excel 1" sheetId="1" r:id="rId1"/>
    <sheet name="Excel practice" sheetId="2" r:id="rId2"/>
    <sheet name="Arya" sheetId="23" r:id="rId3"/>
    <sheet name="Sheet1" sheetId="22" r:id="rId4"/>
    <sheet name="Excel 2" sheetId="4" r:id="rId5"/>
    <sheet name="Shortcuts" sheetId="24" r:id="rId6"/>
    <sheet name="Excel practice 2" sheetId="5" r:id="rId7"/>
    <sheet name="Excel 4" sheetId="12" r:id="rId8"/>
    <sheet name="Excel 3" sheetId="9" r:id="rId9"/>
    <sheet name="Sheet3" sheetId="18" r:id="rId10"/>
    <sheet name="Excel 5" sheetId="14" r:id="rId11"/>
    <sheet name="Sheet6" sheetId="21" r:id="rId12"/>
    <sheet name="Sheet2" sheetId="16" r:id="rId13"/>
    <sheet name="Excel Practice 5" sheetId="15" r:id="rId14"/>
    <sheet name="Sheet4" sheetId="25" r:id="rId15"/>
  </sheets>
  <definedNames>
    <definedName name="_Excelpart1">'Excel 3'!$A$53</definedName>
    <definedName name="_xlnm._FilterDatabase" localSheetId="0" hidden="1">'Excel 1'!$A$1:$P$23</definedName>
    <definedName name="_xlnm._FilterDatabase" localSheetId="4" hidden="1">'Excel 2'!$B$4:$G$14</definedName>
    <definedName name="_xlnm._FilterDatabase" localSheetId="7" hidden="1">'Excel 4'!$A$24:$E$24</definedName>
    <definedName name="_xlnm._FilterDatabase" localSheetId="1" hidden="1">'Excel practice'!$A$2:$I$2</definedName>
    <definedName name="Day">'Excel 3'!$C$3:$G$10</definedName>
    <definedName name="Deisy">'Excel 3'!$D$44</definedName>
    <definedName name="ExternalData_1" localSheetId="10" hidden="1">'Excel 5'!$A$1:$F$8</definedName>
    <definedName name="ExternalData_1" localSheetId="13" hidden="1">'Excel Practice 5'!$A$1:$M$16</definedName>
    <definedName name="ExternalData_1" localSheetId="12" hidden="1">Sheet2!$A$1:$K$21</definedName>
    <definedName name="ExternalData_1" localSheetId="14" hidden="1">Sheet4!$A$1:$G$28</definedName>
    <definedName name="_xlnm.Print_Area" localSheetId="0">'Excel 1'!$A$1:$J$22</definedName>
    <definedName name="Slicer_Conference">#N/A</definedName>
    <definedName name="Slicer_Division">#N/A</definedName>
    <definedName name="Slicer_Equipo">#N/A</definedName>
    <definedName name="Slicer_Positions">#N/A</definedName>
    <definedName name="Slicer_Puntos">#N/A</definedName>
  </definedNames>
  <calcPr calcId="191029"/>
  <pivotCaches>
    <pivotCache cacheId="0" r:id="rId16"/>
    <pivotCache cacheId="1"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6" i="2" l="1"/>
  <c r="D16" i="2"/>
  <c r="C16" i="2"/>
  <c r="B16" i="2"/>
  <c r="H22" i="2"/>
  <c r="H23" i="2"/>
  <c r="H24" i="2"/>
  <c r="H25" i="2"/>
  <c r="H26" i="2"/>
  <c r="B58" i="9"/>
  <c r="B59" i="9"/>
  <c r="B60" i="9"/>
  <c r="B61" i="9"/>
  <c r="B62" i="9"/>
  <c r="B57" i="9"/>
  <c r="B26" i="24"/>
  <c r="B25" i="24"/>
  <c r="J14" i="4"/>
  <c r="J12" i="4"/>
  <c r="J10" i="4" l="1"/>
  <c r="J5" i="4"/>
  <c r="G33" i="12"/>
  <c r="C22" i="4"/>
  <c r="I3" i="1"/>
  <c r="I6" i="1"/>
  <c r="I12" i="1"/>
  <c r="F15" i="1"/>
  <c r="F16" i="1"/>
  <c r="F8" i="5"/>
  <c r="F9" i="5"/>
  <c r="F10" i="5"/>
  <c r="F11" i="5"/>
  <c r="F7" i="5"/>
  <c r="G44" i="12"/>
  <c r="G45" i="12" s="1"/>
  <c r="G46" i="12" s="1"/>
  <c r="G47" i="12" s="1"/>
  <c r="G48" i="12" s="1"/>
  <c r="G49" i="12" s="1"/>
  <c r="G50" i="12" s="1"/>
  <c r="G51" i="12" s="1"/>
  <c r="G52" i="12" s="1"/>
  <c r="U5" i="4"/>
  <c r="T9" i="4" s="1"/>
  <c r="H3" i="12" l="1"/>
  <c r="E3" i="12"/>
  <c r="E4" i="12"/>
  <c r="E5" i="12"/>
  <c r="E6" i="12"/>
  <c r="E7" i="12"/>
  <c r="E8" i="12"/>
  <c r="E9" i="12"/>
  <c r="E10" i="12"/>
  <c r="E11" i="12"/>
  <c r="E2" i="12"/>
  <c r="G26" i="12"/>
  <c r="G30" i="12"/>
  <c r="F43" i="12"/>
  <c r="F44" i="12"/>
  <c r="F45" i="12"/>
  <c r="F46" i="12"/>
  <c r="F47" i="12"/>
  <c r="F48" i="12"/>
  <c r="F49" i="12"/>
  <c r="F50" i="12"/>
  <c r="F51" i="12"/>
  <c r="F52" i="12"/>
  <c r="D27" i="12"/>
  <c r="D32" i="12"/>
  <c r="D33" i="12"/>
  <c r="D26" i="12"/>
  <c r="D28" i="12"/>
  <c r="D30" i="12"/>
  <c r="D34" i="12"/>
  <c r="D29" i="12"/>
  <c r="D31" i="12"/>
  <c r="D35" i="12"/>
  <c r="D25" i="12"/>
  <c r="E19" i="12"/>
  <c r="E20" i="12"/>
  <c r="E21" i="12"/>
  <c r="E18" i="12"/>
  <c r="H20" i="4"/>
  <c r="J3" i="9"/>
  <c r="K3" i="9"/>
  <c r="L3" i="9"/>
  <c r="M3" i="9"/>
  <c r="N3" i="9"/>
  <c r="J4" i="9"/>
  <c r="K4" i="9"/>
  <c r="L4" i="9"/>
  <c r="M4" i="9"/>
  <c r="J5" i="9"/>
  <c r="K5" i="9"/>
  <c r="L5" i="9"/>
  <c r="M5" i="9"/>
  <c r="J6" i="9"/>
  <c r="K6" i="9"/>
  <c r="L6" i="9"/>
  <c r="M6" i="9"/>
  <c r="J7" i="9"/>
  <c r="K7" i="9"/>
  <c r="L7" i="9"/>
  <c r="M7" i="9"/>
  <c r="J8" i="9"/>
  <c r="K8" i="9"/>
  <c r="L8" i="9"/>
  <c r="M8" i="9"/>
  <c r="J9" i="9"/>
  <c r="K9" i="9"/>
  <c r="L9" i="9"/>
  <c r="M9" i="9"/>
  <c r="J10" i="9"/>
  <c r="K10" i="9"/>
  <c r="L10" i="9"/>
  <c r="M10" i="9"/>
  <c r="M20" i="9"/>
  <c r="L20" i="9"/>
  <c r="K20" i="9"/>
  <c r="J20" i="9"/>
  <c r="M19" i="9"/>
  <c r="L19" i="9"/>
  <c r="K19" i="9"/>
  <c r="J19" i="9"/>
  <c r="M18" i="9"/>
  <c r="L18" i="9"/>
  <c r="K18" i="9"/>
  <c r="J18" i="9"/>
  <c r="M17" i="9"/>
  <c r="L17" i="9"/>
  <c r="K17" i="9"/>
  <c r="J17" i="9"/>
  <c r="M16" i="9"/>
  <c r="L16" i="9"/>
  <c r="K16" i="9"/>
  <c r="J16" i="9"/>
  <c r="M15" i="9"/>
  <c r="L15" i="9"/>
  <c r="K15" i="9"/>
  <c r="J15" i="9"/>
  <c r="M14" i="9"/>
  <c r="L14" i="9"/>
  <c r="K14" i="9"/>
  <c r="J14" i="9"/>
  <c r="N13" i="9"/>
  <c r="M13" i="9"/>
  <c r="L13" i="9"/>
  <c r="K13" i="9"/>
  <c r="J13" i="9"/>
  <c r="G5" i="9"/>
  <c r="N15" i="9" s="1"/>
  <c r="G6" i="9"/>
  <c r="N16" i="9" s="1"/>
  <c r="G7" i="9"/>
  <c r="N17" i="9" s="1"/>
  <c r="G8" i="9"/>
  <c r="N18" i="9" s="1"/>
  <c r="G9" i="9"/>
  <c r="N19" i="9" s="1"/>
  <c r="G10" i="9"/>
  <c r="N20" i="9" s="1"/>
  <c r="G4" i="9"/>
  <c r="N14" i="9" s="1"/>
  <c r="H3" i="2"/>
  <c r="H4" i="2"/>
  <c r="H5" i="2"/>
  <c r="H6" i="2"/>
  <c r="H7" i="2"/>
  <c r="H8" i="2"/>
  <c r="H9" i="2"/>
  <c r="H10" i="2"/>
  <c r="H11" i="2"/>
  <c r="H12" i="2"/>
  <c r="N4" i="9" l="1"/>
  <c r="N6" i="9"/>
  <c r="N10" i="9"/>
  <c r="N5" i="9"/>
  <c r="N9" i="9"/>
  <c r="N8" i="9"/>
  <c r="N7" i="9"/>
  <c r="H23" i="5"/>
  <c r="H24" i="5"/>
  <c r="H25" i="5"/>
  <c r="H26" i="5"/>
  <c r="H27" i="5"/>
  <c r="D24" i="5"/>
  <c r="D25" i="5"/>
  <c r="D26" i="5"/>
  <c r="D27" i="5"/>
  <c r="D23" i="5"/>
  <c r="P8" i="5"/>
  <c r="Q8" i="5" s="1"/>
  <c r="P9" i="5"/>
  <c r="Q9" i="5" s="1"/>
  <c r="P10" i="5"/>
  <c r="P11" i="5"/>
  <c r="Q11" i="5" s="1"/>
  <c r="P7" i="5"/>
  <c r="Q7" i="5" s="1"/>
  <c r="Q10" i="5"/>
  <c r="K11" i="5"/>
  <c r="J8" i="5"/>
  <c r="K8" i="5" s="1"/>
  <c r="J9" i="5"/>
  <c r="K9" i="5" s="1"/>
  <c r="J10" i="5"/>
  <c r="K10" i="5" s="1"/>
  <c r="J11" i="5"/>
  <c r="J7" i="5"/>
  <c r="K7" i="5" s="1"/>
  <c r="D8" i="5"/>
  <c r="E8" i="5" s="1"/>
  <c r="D9" i="5"/>
  <c r="E9" i="5" s="1"/>
  <c r="D11" i="5"/>
  <c r="E11" i="5" s="1"/>
  <c r="D10" i="5"/>
  <c r="E10" i="5" s="1"/>
  <c r="D7" i="5"/>
  <c r="E7" i="5" s="1"/>
  <c r="C23" i="4"/>
  <c r="C24" i="4"/>
  <c r="C25" i="4"/>
  <c r="C21" i="4"/>
  <c r="I4" i="1"/>
  <c r="I5" i="1"/>
  <c r="I7" i="1"/>
  <c r="I8" i="1"/>
  <c r="I9" i="1"/>
  <c r="I10" i="1"/>
  <c r="I11" i="1"/>
  <c r="G12" i="1"/>
  <c r="G11" i="1"/>
  <c r="G4" i="1"/>
  <c r="G9" i="1"/>
  <c r="G10" i="1"/>
  <c r="Q35" i="4"/>
  <c r="S35" i="4" s="1"/>
  <c r="Q36" i="4"/>
  <c r="S36" i="4" s="1"/>
  <c r="Q37" i="4"/>
  <c r="S37" i="4" s="1"/>
  <c r="Q38" i="4"/>
  <c r="S38" i="4" s="1"/>
  <c r="Q39" i="4"/>
  <c r="S39" i="4" s="1"/>
  <c r="Q40" i="4"/>
  <c r="S40" i="4" s="1"/>
  <c r="Q41" i="4"/>
  <c r="S41" i="4" s="1"/>
  <c r="Q42" i="4"/>
  <c r="S42" i="4" s="1"/>
  <c r="Q43" i="4"/>
  <c r="S43" i="4" s="1"/>
  <c r="Q44" i="4"/>
  <c r="S44" i="4" s="1"/>
  <c r="P36" i="4"/>
  <c r="R36" i="4" s="1"/>
  <c r="T36" i="4" s="1"/>
  <c r="P37" i="4"/>
  <c r="R37" i="4" s="1"/>
  <c r="T37" i="4" s="1"/>
  <c r="P38" i="4"/>
  <c r="R38" i="4" s="1"/>
  <c r="T38" i="4" s="1"/>
  <c r="P39" i="4"/>
  <c r="R39" i="4" s="1"/>
  <c r="T39" i="4" s="1"/>
  <c r="P40" i="4"/>
  <c r="R40" i="4" s="1"/>
  <c r="T40" i="4" s="1"/>
  <c r="P41" i="4"/>
  <c r="R41" i="4" s="1"/>
  <c r="T41" i="4" s="1"/>
  <c r="P42" i="4"/>
  <c r="R42" i="4" s="1"/>
  <c r="T42" i="4" s="1"/>
  <c r="P43" i="4"/>
  <c r="R43" i="4" s="1"/>
  <c r="T43" i="4" s="1"/>
  <c r="P44" i="4"/>
  <c r="R44" i="4" s="1"/>
  <c r="T44" i="4" s="1"/>
  <c r="P35" i="4"/>
  <c r="R35" i="4" s="1"/>
  <c r="T35" i="4" s="1"/>
  <c r="N52" i="4"/>
  <c r="O52" i="4" s="1"/>
  <c r="P52" i="4" s="1"/>
  <c r="Q52" i="4" s="1"/>
  <c r="R52" i="4" s="1"/>
  <c r="S52" i="4" s="1"/>
  <c r="T52" i="4" s="1"/>
  <c r="N53" i="4"/>
  <c r="O53" i="4" s="1"/>
  <c r="P53" i="4" s="1"/>
  <c r="Q53" i="4" s="1"/>
  <c r="R53" i="4" s="1"/>
  <c r="S53" i="4" s="1"/>
  <c r="T53" i="4" s="1"/>
  <c r="N54" i="4"/>
  <c r="O54" i="4" s="1"/>
  <c r="P54" i="4" s="1"/>
  <c r="Q54" i="4" s="1"/>
  <c r="R54" i="4" s="1"/>
  <c r="S54" i="4" s="1"/>
  <c r="T54" i="4" s="1"/>
  <c r="N55" i="4"/>
  <c r="O55" i="4" s="1"/>
  <c r="P55" i="4" s="1"/>
  <c r="Q55" i="4" s="1"/>
  <c r="R55" i="4" s="1"/>
  <c r="S55" i="4" s="1"/>
  <c r="T55" i="4" s="1"/>
  <c r="N56" i="4"/>
  <c r="O56" i="4" s="1"/>
  <c r="P56" i="4" s="1"/>
  <c r="Q56" i="4" s="1"/>
  <c r="R56" i="4" s="1"/>
  <c r="N57" i="4"/>
  <c r="O57" i="4" s="1"/>
  <c r="P57" i="4" s="1"/>
  <c r="Q57" i="4" s="1"/>
  <c r="R57" i="4" s="1"/>
  <c r="S57" i="4" s="1"/>
  <c r="T57" i="4" s="1"/>
  <c r="N58" i="4"/>
  <c r="O58" i="4" s="1"/>
  <c r="P58" i="4" s="1"/>
  <c r="Q58" i="4" s="1"/>
  <c r="R58" i="4" s="1"/>
  <c r="S58" i="4" s="1"/>
  <c r="T58" i="4" s="1"/>
  <c r="N59" i="4"/>
  <c r="O59" i="4" s="1"/>
  <c r="P59" i="4" s="1"/>
  <c r="Q59" i="4" s="1"/>
  <c r="R59" i="4" s="1"/>
  <c r="S59" i="4" s="1"/>
  <c r="T59" i="4" s="1"/>
  <c r="N60" i="4"/>
  <c r="O60" i="4" s="1"/>
  <c r="P60" i="4" s="1"/>
  <c r="Q60" i="4" s="1"/>
  <c r="R60" i="4" s="1"/>
  <c r="S60" i="4" s="1"/>
  <c r="T60" i="4" s="1"/>
  <c r="N51" i="4"/>
  <c r="O51" i="4" s="1"/>
  <c r="P51" i="4" s="1"/>
  <c r="Q51" i="4" s="1"/>
  <c r="R51" i="4" s="1"/>
  <c r="S51" i="4" s="1"/>
  <c r="T51" i="4" s="1"/>
  <c r="E37" i="4"/>
  <c r="G37" i="4" s="1"/>
  <c r="J37" i="4" s="1"/>
  <c r="D36" i="4"/>
  <c r="F36" i="4" s="1"/>
  <c r="H36" i="4" s="1"/>
  <c r="K36" i="4" s="1"/>
  <c r="C52" i="4"/>
  <c r="D52" i="4" s="1"/>
  <c r="E52" i="4" s="1"/>
  <c r="F52" i="4" s="1"/>
  <c r="G52" i="4" s="1"/>
  <c r="H52" i="4" s="1"/>
  <c r="C53" i="4"/>
  <c r="D53" i="4" s="1"/>
  <c r="E53" i="4" s="1"/>
  <c r="F53" i="4" s="1"/>
  <c r="G53" i="4" s="1"/>
  <c r="H53" i="4" s="1"/>
  <c r="C54" i="4"/>
  <c r="D54" i="4" s="1"/>
  <c r="E54" i="4" s="1"/>
  <c r="C55" i="4"/>
  <c r="D55" i="4" s="1"/>
  <c r="E55" i="4" s="1"/>
  <c r="F55" i="4" s="1"/>
  <c r="G55" i="4" s="1"/>
  <c r="H55" i="4" s="1"/>
  <c r="C56" i="4"/>
  <c r="D56" i="4" s="1"/>
  <c r="E56" i="4" s="1"/>
  <c r="F56" i="4" s="1"/>
  <c r="G56" i="4" s="1"/>
  <c r="H56" i="4" s="1"/>
  <c r="C57" i="4"/>
  <c r="D57" i="4" s="1"/>
  <c r="E57" i="4" s="1"/>
  <c r="F57" i="4" s="1"/>
  <c r="G57" i="4" s="1"/>
  <c r="C58" i="4"/>
  <c r="D58" i="4" s="1"/>
  <c r="E58" i="4" s="1"/>
  <c r="F58" i="4" s="1"/>
  <c r="G58" i="4" s="1"/>
  <c r="H58" i="4" s="1"/>
  <c r="C59" i="4"/>
  <c r="D59" i="4" s="1"/>
  <c r="E59" i="4" s="1"/>
  <c r="F59" i="4" s="1"/>
  <c r="G59" i="4" s="1"/>
  <c r="H59" i="4" s="1"/>
  <c r="C60" i="4"/>
  <c r="D60" i="4" s="1"/>
  <c r="E60" i="4" s="1"/>
  <c r="F60" i="4" s="1"/>
  <c r="G60" i="4" s="1"/>
  <c r="H60" i="4" s="1"/>
  <c r="C51" i="4"/>
  <c r="D51" i="4" s="1"/>
  <c r="E51" i="4" s="1"/>
  <c r="F51" i="4" s="1"/>
  <c r="G51" i="4" s="1"/>
  <c r="H51" i="4" s="1"/>
  <c r="E35" i="4"/>
  <c r="G35" i="4" s="1"/>
  <c r="J35" i="4" s="1"/>
  <c r="E36" i="4"/>
  <c r="G36" i="4" s="1"/>
  <c r="J36" i="4" s="1"/>
  <c r="E38" i="4"/>
  <c r="G38" i="4" s="1"/>
  <c r="J38" i="4" s="1"/>
  <c r="E39" i="4"/>
  <c r="G39" i="4"/>
  <c r="J39" i="4" s="1"/>
  <c r="E40" i="4"/>
  <c r="G40" i="4" s="1"/>
  <c r="J40" i="4" s="1"/>
  <c r="E41" i="4"/>
  <c r="G41" i="4" s="1"/>
  <c r="J41" i="4" s="1"/>
  <c r="E42" i="4"/>
  <c r="G42" i="4" s="1"/>
  <c r="J42" i="4" s="1"/>
  <c r="E43" i="4"/>
  <c r="G43" i="4" s="1"/>
  <c r="J43" i="4" s="1"/>
  <c r="E44" i="4"/>
  <c r="G44" i="4" s="1"/>
  <c r="J44" i="4" s="1"/>
  <c r="D37" i="4"/>
  <c r="F37" i="4" s="1"/>
  <c r="H37" i="4" s="1"/>
  <c r="K37" i="4" s="1"/>
  <c r="D38" i="4"/>
  <c r="F38" i="4" s="1"/>
  <c r="H38" i="4" s="1"/>
  <c r="K38" i="4" s="1"/>
  <c r="D39" i="4"/>
  <c r="F39" i="4" s="1"/>
  <c r="H39" i="4" s="1"/>
  <c r="K39" i="4" s="1"/>
  <c r="D40" i="4"/>
  <c r="F40" i="4" s="1"/>
  <c r="H40" i="4" s="1"/>
  <c r="K40" i="4" s="1"/>
  <c r="D41" i="4"/>
  <c r="F41" i="4" s="1"/>
  <c r="H41" i="4" s="1"/>
  <c r="K41" i="4" s="1"/>
  <c r="D42" i="4"/>
  <c r="F42" i="4" s="1"/>
  <c r="H42" i="4" s="1"/>
  <c r="K42" i="4" s="1"/>
  <c r="D43" i="4"/>
  <c r="F43" i="4" s="1"/>
  <c r="H43" i="4" s="1"/>
  <c r="K43" i="4" s="1"/>
  <c r="D44" i="4"/>
  <c r="F44" i="4" s="1"/>
  <c r="H44" i="4" s="1"/>
  <c r="K44" i="4" s="1"/>
  <c r="D35" i="4"/>
  <c r="F35" i="4" s="1"/>
  <c r="H35" i="4" s="1"/>
  <c r="K35" i="4" s="1"/>
  <c r="T12" i="4"/>
  <c r="E22" i="4"/>
  <c r="E23" i="4"/>
  <c r="E24" i="4"/>
  <c r="E25" i="4"/>
  <c r="E21" i="4"/>
  <c r="D22" i="4"/>
  <c r="D23" i="4"/>
  <c r="D24" i="4"/>
  <c r="D25" i="4"/>
  <c r="D21" i="4"/>
  <c r="F3" i="2"/>
  <c r="F4" i="2"/>
  <c r="F5" i="2"/>
  <c r="F6" i="2"/>
  <c r="F7" i="2"/>
  <c r="F8" i="2"/>
  <c r="F9" i="2"/>
  <c r="F10" i="2"/>
  <c r="F11" i="2"/>
  <c r="F12" i="2"/>
  <c r="F20" i="1"/>
  <c r="F19" i="1"/>
  <c r="G6" i="1"/>
  <c r="S56" i="4" l="1"/>
  <c r="T56" i="4" s="1"/>
  <c r="F54" i="4"/>
  <c r="G54" i="4" s="1"/>
  <c r="H54" i="4" s="1"/>
  <c r="T10" i="4"/>
  <c r="G8" i="1"/>
  <c r="G7" i="1"/>
  <c r="E19" i="1"/>
  <c r="G5" i="1"/>
  <c r="G3" i="1"/>
  <c r="E20" i="1"/>
  <c r="T11" i="4"/>
  <c r="T30" i="4"/>
  <c r="T27" i="4"/>
  <c r="T22" i="4"/>
  <c r="T19" i="4"/>
  <c r="T23" i="4"/>
  <c r="T18" i="4"/>
  <c r="T17" i="4"/>
  <c r="T26" i="4"/>
  <c r="T16" i="4"/>
  <c r="T25" i="4"/>
  <c r="T15" i="4"/>
  <c r="T24" i="4"/>
  <c r="T14" i="4"/>
  <c r="T29" i="4"/>
  <c r="T21" i="4"/>
  <c r="T13" i="4"/>
  <c r="T28" i="4"/>
  <c r="T20" i="4"/>
  <c r="H57" i="4"/>
  <c r="H19" i="1" l="1"/>
  <c r="H15" i="1"/>
  <c r="K3" i="1" a="1"/>
  <c r="K3" i="1" s="1"/>
  <c r="H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tc={6CF62E0E-CD90-4702-9F61-0EE52BFC6D78}</author>
    <author>tc={B799E31B-1A0F-4B47-ADBE-E3219FB26325}</author>
  </authors>
  <commentList>
    <comment ref="D36" authorId="0" shapeId="0" xr:uid="{6CF62E0E-CD90-4702-9F61-0EE52BFC6D78}">
      <text>
        <t xml:space="preserve">[Threaded comment]
Your version of Excel allows you to read this threaded comment; however, any edits to it will get removed if the file is opened in a newer version of Excel. Learn more: https://go.microsoft.com/fwlink/?linkid=870924
Comment:
    In this case I am using F4 to use the Absolute which means I am locking the Cells I want so this way the operation will be multiply by the specific number I want.
Reply:
    If I want all the numbers to be multiply by the column or Vertically I need the Dólar Sigh in the first position 
 </t>
      </text>
    </comment>
    <comment ref="C51" authorId="1" shapeId="0" xr:uid="{B799E31B-1A0F-4B47-ADBE-E3219FB26325}">
      <text>
        <t xml:space="preserve">[Threaded comment]
Your version of Excel allows you to read this threaded comment; however, any edits to it will get removed if the file is opened in a newer version of Excel. Learn more: https://go.microsoft.com/fwlink/?linkid=870924
Comment:
    In this case the Dólar sigh will be twice 
Reply:
    We have to Use the F4 for the formula.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tc={C394CA44-3829-4B80-AF18-7B778C6A7F96}</author>
  </authors>
  <commentList>
    <comment ref="H5" authorId="0" shapeId="0" xr:uid="{C394CA44-3829-4B80-AF18-7B778C6A7F96}">
      <text>
        <t xml:space="preserve">[Threaded comment]
Your version of Excel allows you to read this threaded comment; however, any edits to it will get removed if the file is opened in a newer version of Excel. Learn more: https://go.microsoft.com/fwlink/?linkid=870924
Comment:
    This is to review import Data from the web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6F3AA4-F1FF-43DB-9101-F3621E10CD9F}" keepAlive="1" name="Query - Document" description="Connection to the 'Document' query in the workbook." type="5" refreshedVersion="0" background="1" saveData="1">
    <dbPr connection="Provider=Microsoft.Mashup.OleDb.1;Data Source=$Workbook$;Location=Document;Extended Properties=&quot;&quot;" command="SELECT * FROM [Document]"/>
  </connection>
  <connection id="2" xr16:uid="{E57553F5-1107-4FCE-BD35-7F5F39105247}" keepAlive="1" interval="10"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3" xr16:uid="{B9E62ED2-6247-4F7D-958C-A5442588FF64}"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4" xr16:uid="{9656859C-95EF-4D74-9B02-0B8E48970EE2}"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5" xr16:uid="{D215280A-C497-4DF2-845F-B3746200959E}" keepAlive="1" interval="10" name="Query - wheather times" description="Connection to the 'wheather times' query in the workbook." type="5" refreshedVersion="8" background="1" saveData="1">
    <dbPr connection="Provider=Microsoft.Mashup.OleDb.1;Data Source=$Workbook$;Location=&quot;wheather times&quot;;Extended Properties=&quot;&quot;" command="SELECT * FROM [wheather tim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<sst xmlns="http://schemas.openxmlformats.org/spreadsheetml/2006/main" count="841" uniqueCount="520">
  <si>
    <t>Rank</t>
  </si>
  <si>
    <t>Title</t>
  </si>
  <si>
    <t>Worldwide</t>
  </si>
  <si>
    <t>Domistic</t>
  </si>
  <si>
    <t>Overseas</t>
  </si>
  <si>
    <t>Year</t>
  </si>
  <si>
    <t>Studio in the US</t>
  </si>
  <si>
    <t>Avatar</t>
  </si>
  <si>
    <t>Titanic</t>
  </si>
  <si>
    <t>Star wars:the fox</t>
  </si>
  <si>
    <t>Jurassic World</t>
  </si>
  <si>
    <t xml:space="preserve">Marvels </t>
  </si>
  <si>
    <t>Furious 7</t>
  </si>
  <si>
    <t xml:space="preserve">Avengers:age of </t>
  </si>
  <si>
    <t>Harry poter</t>
  </si>
  <si>
    <t>Star wars:the la</t>
  </si>
  <si>
    <t>Frozen</t>
  </si>
  <si>
    <t>BV</t>
  </si>
  <si>
    <t>PAR</t>
  </si>
  <si>
    <t>FOX</t>
  </si>
  <si>
    <t>WB</t>
  </si>
  <si>
    <t>UNI</t>
  </si>
  <si>
    <t>TOP GROSSING MOVIES OF ALL TIME</t>
  </si>
  <si>
    <t>Total</t>
  </si>
  <si>
    <t xml:space="preserve">Avarage </t>
  </si>
  <si>
    <t>Campaz</t>
  </si>
  <si>
    <t>Estupiñan</t>
  </si>
  <si>
    <t>Anthony</t>
  </si>
  <si>
    <t>Deisy</t>
  </si>
  <si>
    <t>Castro</t>
  </si>
  <si>
    <t>Jimenes</t>
  </si>
  <si>
    <t>Daniela</t>
  </si>
  <si>
    <t>Gil</t>
  </si>
  <si>
    <t>Ashsg</t>
  </si>
  <si>
    <t>Max</t>
  </si>
  <si>
    <t>Min</t>
  </si>
  <si>
    <r>
      <rPr>
        <u/>
        <sz val="11"/>
        <color theme="1"/>
        <rFont val="Calibri"/>
        <family val="2"/>
        <scheme val="minor"/>
      </rPr>
      <t>Wrokbook</t>
    </r>
    <r>
      <rPr>
        <sz val="11"/>
        <color theme="1"/>
        <rFont val="Calibri"/>
        <family val="2"/>
        <scheme val="minor"/>
      </rPr>
      <t xml:space="preserve"> means the whole thing </t>
    </r>
  </si>
  <si>
    <t>0:00 Start
1:07 Starting up
1:27 Recent documents and pinning documents
1:54 Templates
2:34 Layout - Tabs, ribbons, and groups in Microsoft Excel
3:48 Rows, Columns, Cells and Ranges
5:49 Worksheets in Microsoft Excel
6:52 View and zooming
7:30 Inputting Data
10:56 Formatting Data
13:38 Wrapping Text
14:22 Insert Row/ Merge &amp; Center cells
15:41 Currency formatting
16:20 Print view
17:02 Add cell borders and colors
18:18 Basic formulas in Microsoft Excel
21:17 Copy formula
23:45 Freeze Pane
24:52 Basic Microsoft Excel functions
28:59 “Tell Me” in Microsoft Excel
29:43 Inserting charts in Microsoft Excel</t>
  </si>
  <si>
    <t xml:space="preserve">Title </t>
  </si>
  <si>
    <t>Studio</t>
  </si>
  <si>
    <t xml:space="preserve">Domestic </t>
  </si>
  <si>
    <t>Avengers:Endgame</t>
  </si>
  <si>
    <t>Star Wars: The Force Awakens</t>
  </si>
  <si>
    <t>Avengers: infinity  War</t>
  </si>
  <si>
    <t>Marvel The Avengers</t>
  </si>
  <si>
    <t>Avengers:Age of Ultron</t>
  </si>
  <si>
    <t>Black Panther</t>
  </si>
  <si>
    <t>0:00 Start                                                                                                                                                                           0:52 AutoFilling cells in Excel                                                                                                                                  4:18 Add your own autofill                                                                                                                                    5:49 Sorting data in Excel                                                                                                                                                    8:56 Using filters in Microsoft Excel                                                                                                                            12:45 Round functions in Excel                                                                                                                                        15:40 Relative Relative cell references                                                                                                                        17:14 Absolute Relative cell references                                                                                                        18:55 Absolute Absolute cell references                                                                                                                 20:17 Relative Absolute cell references</t>
  </si>
  <si>
    <t>Round</t>
  </si>
  <si>
    <t>Round Up</t>
  </si>
  <si>
    <t xml:space="preserve">Round Down </t>
  </si>
  <si>
    <t>Days Worked</t>
  </si>
  <si>
    <t xml:space="preserve">Days no Worked </t>
  </si>
  <si>
    <t xml:space="preserve">Relative And Absolute </t>
  </si>
  <si>
    <t xml:space="preserve">Shortcuts </t>
  </si>
  <si>
    <t>Screenshots</t>
  </si>
  <si>
    <t>To take  a whole collumn or Wor</t>
  </si>
  <si>
    <t>To take a range</t>
  </si>
  <si>
    <t>Ctrl + A</t>
  </si>
  <si>
    <t>Ctrl + Shift + arrow</t>
  </si>
  <si>
    <t>TRANSPORTE Y LOGISTICA</t>
  </si>
  <si>
    <t>Capacidad del bus</t>
  </si>
  <si>
    <t>Empresa</t>
  </si>
  <si>
    <t>cantidad de persinas por viaje</t>
  </si>
  <si>
    <t>cant de buses a necesitar Redondeo</t>
  </si>
  <si>
    <t xml:space="preserve">Cantidad de buses a Necesitar </t>
  </si>
  <si>
    <t>Empresa A</t>
  </si>
  <si>
    <t>Empresa B</t>
  </si>
  <si>
    <t>Empresa C</t>
  </si>
  <si>
    <t>Empresa D</t>
  </si>
  <si>
    <t xml:space="preserve">Capacidad del Avión </t>
  </si>
  <si>
    <t xml:space="preserve">Cantidad de Aviones a Necesitar </t>
  </si>
  <si>
    <t>Capacidad Del Hotel</t>
  </si>
  <si>
    <t>Hotel A</t>
  </si>
  <si>
    <t>Hotel B</t>
  </si>
  <si>
    <t>Hotel  C</t>
  </si>
  <si>
    <t>Hotel D</t>
  </si>
  <si>
    <t>Hotel E</t>
  </si>
  <si>
    <t>cantidad de personas por viaje</t>
  </si>
  <si>
    <t>cantidad de visitantes</t>
  </si>
  <si>
    <t xml:space="preserve">Cantidad de Hoteless a Necesitar </t>
  </si>
  <si>
    <t>cant de Hoteles a necesitar Redondeo</t>
  </si>
  <si>
    <t>Round UP</t>
  </si>
  <si>
    <t>Round Down</t>
  </si>
  <si>
    <t>Avance Del Proyecto</t>
  </si>
  <si>
    <t xml:space="preserve">Sector </t>
  </si>
  <si>
    <t>Casas Contruidad</t>
  </si>
  <si>
    <t>Cantidad de casas a Pagar</t>
  </si>
  <si>
    <t>A</t>
  </si>
  <si>
    <t>B</t>
  </si>
  <si>
    <t>D</t>
  </si>
  <si>
    <t>E</t>
  </si>
  <si>
    <t>Avance de TV Arreglados</t>
  </si>
  <si>
    <t>Team A</t>
  </si>
  <si>
    <t>Team B</t>
  </si>
  <si>
    <t>Team C</t>
  </si>
  <si>
    <t>Team D</t>
  </si>
  <si>
    <t>Team E</t>
  </si>
  <si>
    <t xml:space="preserve">Teams </t>
  </si>
  <si>
    <t>Tv fixed</t>
  </si>
  <si>
    <t>Cantidad de TV a Pagar</t>
  </si>
  <si>
    <t>Monday</t>
  </si>
  <si>
    <t>Tuesday</t>
  </si>
  <si>
    <t>Wednesday</t>
  </si>
  <si>
    <t>Thursday</t>
  </si>
  <si>
    <t>Friday</t>
  </si>
  <si>
    <t>Saturday</t>
  </si>
  <si>
    <t>Sunday</t>
  </si>
  <si>
    <t>Day</t>
  </si>
  <si>
    <t>Online unit Sold</t>
  </si>
  <si>
    <t>In Store</t>
  </si>
  <si>
    <t>Avr Price</t>
  </si>
  <si>
    <t>Revenue</t>
  </si>
  <si>
    <t>Ptice</t>
  </si>
  <si>
    <t xml:space="preserve">witget 1 </t>
  </si>
  <si>
    <t>Witget 2</t>
  </si>
  <si>
    <t>witget 3</t>
  </si>
  <si>
    <t>witget 4</t>
  </si>
  <si>
    <t>witget 5</t>
  </si>
  <si>
    <t>witget 6</t>
  </si>
  <si>
    <t>witget 7</t>
  </si>
  <si>
    <t>witget 8</t>
  </si>
  <si>
    <t>Amoung Increase</t>
  </si>
  <si>
    <t>Porcentage Increase</t>
  </si>
  <si>
    <t>To flash fill</t>
  </si>
  <si>
    <t>Ctrl + E</t>
  </si>
  <si>
    <t>First Name</t>
  </si>
  <si>
    <t xml:space="preserve">Last Name </t>
  </si>
  <si>
    <t>Phone Number</t>
  </si>
  <si>
    <t>Cristian</t>
  </si>
  <si>
    <t>Estupinan</t>
  </si>
  <si>
    <t>Wilson</t>
  </si>
  <si>
    <t>Zamora</t>
  </si>
  <si>
    <t xml:space="preserve">Deisy </t>
  </si>
  <si>
    <t>Nancy</t>
  </si>
  <si>
    <t xml:space="preserve">Ronald </t>
  </si>
  <si>
    <t xml:space="preserve">Correo Electronicos </t>
  </si>
  <si>
    <t>Cristianestupinan@gmail.com</t>
  </si>
  <si>
    <t>Wilsonzamora@gmail.com</t>
  </si>
  <si>
    <t>Anthonycampaz@gmail.com</t>
  </si>
  <si>
    <t>Deisycastro@gmail.com</t>
  </si>
  <si>
    <t>Nancyestupinan@gmail.com</t>
  </si>
  <si>
    <t>Ronaldcampaz@gmail.com</t>
  </si>
  <si>
    <t>first name last name</t>
  </si>
  <si>
    <t>Directory</t>
  </si>
  <si>
    <t>To put an link in excel</t>
  </si>
  <si>
    <t>Ctrl + K</t>
  </si>
  <si>
    <t xml:space="preserve">Leo Messi </t>
  </si>
  <si>
    <t>hallo</t>
  </si>
  <si>
    <t>castro</t>
  </si>
  <si>
    <t>calle</t>
  </si>
  <si>
    <t xml:space="preserve">jaime  </t>
  </si>
  <si>
    <t>jaime calle</t>
  </si>
  <si>
    <t>hallo castro</t>
  </si>
  <si>
    <t>jaimecalle@gmail.com</t>
  </si>
  <si>
    <t>hallocastro@gmail.com</t>
  </si>
  <si>
    <t>Window +  shift + S</t>
  </si>
  <si>
    <t>Excel1</t>
  </si>
  <si>
    <t>Excel2</t>
  </si>
  <si>
    <t>Excel3</t>
  </si>
  <si>
    <t>John</t>
  </si>
  <si>
    <t>Eric</t>
  </si>
  <si>
    <t>Lynda</t>
  </si>
  <si>
    <t>Ronaldo</t>
  </si>
  <si>
    <t>Messi</t>
  </si>
  <si>
    <t>Neymar</t>
  </si>
  <si>
    <t>Ashlly</t>
  </si>
  <si>
    <t>Ned Stark</t>
  </si>
  <si>
    <t>Arya</t>
  </si>
  <si>
    <t>Sansa</t>
  </si>
  <si>
    <t>Name</t>
  </si>
  <si>
    <t>john</t>
  </si>
  <si>
    <t>grades</t>
  </si>
  <si>
    <t>Item</t>
  </si>
  <si>
    <t>Quantity</t>
  </si>
  <si>
    <t>Apples</t>
  </si>
  <si>
    <t>Orange</t>
  </si>
  <si>
    <t>Bananas</t>
  </si>
  <si>
    <t>Grapes</t>
  </si>
  <si>
    <t>IF Result (With Else)</t>
  </si>
  <si>
    <t>Age</t>
  </si>
  <si>
    <t>Grades</t>
  </si>
  <si>
    <t>Sport</t>
  </si>
  <si>
    <t>Location Played</t>
  </si>
  <si>
    <t>Football</t>
  </si>
  <si>
    <t>Basketball</t>
  </si>
  <si>
    <t>Baseball</t>
  </si>
  <si>
    <t>Hockey</t>
  </si>
  <si>
    <t>Golf</t>
  </si>
  <si>
    <t>Track</t>
  </si>
  <si>
    <t>Swimming</t>
  </si>
  <si>
    <t>Volleyball</t>
  </si>
  <si>
    <t>Badminton</t>
  </si>
  <si>
    <t>Surfing</t>
  </si>
  <si>
    <t>Outdoor</t>
  </si>
  <si>
    <t xml:space="preserve">si </t>
  </si>
  <si>
    <t>no</t>
  </si>
  <si>
    <t>quizas</t>
  </si>
  <si>
    <t xml:space="preserve">Promoter </t>
  </si>
  <si>
    <t>Results</t>
  </si>
  <si>
    <t>Cedula</t>
  </si>
  <si>
    <t>Cedula Estrangeria</t>
  </si>
  <si>
    <t>Pasaporte</t>
  </si>
  <si>
    <t>Identificaciòn</t>
  </si>
  <si>
    <t>Favorite Music</t>
  </si>
  <si>
    <t>Tax ID</t>
  </si>
  <si>
    <t>Bachata</t>
  </si>
  <si>
    <t>Classic</t>
  </si>
  <si>
    <t>Pop</t>
  </si>
  <si>
    <t>Trap</t>
  </si>
  <si>
    <t>Shortcuts</t>
  </si>
  <si>
    <t>Players</t>
  </si>
  <si>
    <t>Conference</t>
  </si>
  <si>
    <t>NFC</t>
  </si>
  <si>
    <t>AFC</t>
  </si>
  <si>
    <t>NFEC</t>
  </si>
  <si>
    <t>Division</t>
  </si>
  <si>
    <t>North</t>
  </si>
  <si>
    <t>East</t>
  </si>
  <si>
    <t>West</t>
  </si>
  <si>
    <t>South</t>
  </si>
  <si>
    <t>Gole Scored</t>
  </si>
  <si>
    <t>Column1</t>
  </si>
  <si>
    <t>Student Name</t>
  </si>
  <si>
    <t>Regueton</t>
  </si>
  <si>
    <t>Salsa</t>
  </si>
  <si>
    <t>Column2</t>
  </si>
  <si>
    <t>Student Code</t>
  </si>
  <si>
    <t>ronaldo</t>
  </si>
  <si>
    <t>SSN</t>
  </si>
  <si>
    <t>Favorite Class</t>
  </si>
  <si>
    <t>Chemistry</t>
  </si>
  <si>
    <t>Computer Science</t>
  </si>
  <si>
    <t>Math</t>
  </si>
  <si>
    <t>History</t>
  </si>
  <si>
    <t>Drawing</t>
  </si>
  <si>
    <t>Average</t>
  </si>
  <si>
    <t>arya</t>
  </si>
  <si>
    <t/>
  </si>
  <si>
    <t>Last</t>
  </si>
  <si>
    <t>Today's change</t>
  </si>
  <si>
    <t>Low 52-week High</t>
  </si>
  <si>
    <t>Session</t>
  </si>
  <si>
    <t>2</t>
  </si>
  <si>
    <t>S&amp;P 500</t>
  </si>
  <si>
    <t>Today_x000D_
3,491.58Oct 13 20224,818.62Jan 04 2022</t>
  </si>
  <si>
    <t>Closed</t>
  </si>
  <si>
    <t>Dow</t>
  </si>
  <si>
    <t>Today_x000D_
28,660.94Oct 13 202236,952.65Jan 05 2022</t>
  </si>
  <si>
    <t>FT Wilshire 5000 Index</t>
  </si>
  <si>
    <t>Nikkei</t>
  </si>
  <si>
    <t>Hang Seng</t>
  </si>
  <si>
    <t>DAX</t>
  </si>
  <si>
    <t>FTSE 100</t>
  </si>
  <si>
    <t>Today_x000D_
6,707.62Oct 13 20227,687.27Feb 10 2022</t>
  </si>
  <si>
    <t>Conditions</t>
  </si>
  <si>
    <t>Conditions Temperature</t>
  </si>
  <si>
    <t>Conditions Weather</t>
  </si>
  <si>
    <t>Comfort Feels Like</t>
  </si>
  <si>
    <t>Comfort Wind</t>
  </si>
  <si>
    <t>Comfort</t>
  </si>
  <si>
    <t>Comfort Humidity</t>
  </si>
  <si>
    <t>Precipitation Chance</t>
  </si>
  <si>
    <t>Precipitation Amount</t>
  </si>
  <si>
    <t>Sun UV</t>
  </si>
  <si>
    <t>Sun Sunrise</t>
  </si>
  <si>
    <t>Sun Sunset</t>
  </si>
  <si>
    <t>↑</t>
  </si>
  <si>
    <t>3 (Moderate)</t>
  </si>
  <si>
    <t>17 °C</t>
  </si>
  <si>
    <t>5 (Moderate)</t>
  </si>
  <si>
    <t>18 °C</t>
  </si>
  <si>
    <t>7 (High)</t>
  </si>
  <si>
    <t>3 km/h</t>
  </si>
  <si>
    <t>NX</t>
  </si>
  <si>
    <t>To add an emoji</t>
  </si>
  <si>
    <t>Window + period (.)</t>
  </si>
  <si>
    <t>Data</t>
  </si>
  <si>
    <t>Equipo</t>
  </si>
  <si>
    <t>Forma</t>
  </si>
  <si>
    <t>ARS Arsenal</t>
  </si>
  <si>
    <t>EGGGG</t>
  </si>
  <si>
    <t>MCI Manchester City</t>
  </si>
  <si>
    <t>GPGGG</t>
  </si>
  <si>
    <t>TOT Tottenham Hotspur</t>
  </si>
  <si>
    <t>PPGGP</t>
  </si>
  <si>
    <t>NEW Newcastle United</t>
  </si>
  <si>
    <t>GGEGG</t>
  </si>
  <si>
    <t>CHE Chelsea</t>
  </si>
  <si>
    <t>EEGGG</t>
  </si>
  <si>
    <t>MUN Manchester United</t>
  </si>
  <si>
    <t>EGEGP</t>
  </si>
  <si>
    <t>FUL Fulham</t>
  </si>
  <si>
    <t>GGEPP</t>
  </si>
  <si>
    <t>LIV Liverpool</t>
  </si>
  <si>
    <t>PGGPE</t>
  </si>
  <si>
    <t>BHA Brighton &amp; Hove Albion</t>
  </si>
  <si>
    <t>PEPPE</t>
  </si>
  <si>
    <t>BRE Brentford</t>
  </si>
  <si>
    <t>PEGPE</t>
  </si>
  <si>
    <t>EVE Everton</t>
  </si>
  <si>
    <t>GPPPG</t>
  </si>
  <si>
    <t>CRY Crystal Palace</t>
  </si>
  <si>
    <t>PGEGP</t>
  </si>
  <si>
    <t>BOU Bournemouth</t>
  </si>
  <si>
    <t>AVL Aston Villa</t>
  </si>
  <si>
    <t>GPPEE</t>
  </si>
  <si>
    <t>SOU Southampton</t>
  </si>
  <si>
    <t>EGEPP</t>
  </si>
  <si>
    <t>LEI Leicester City</t>
  </si>
  <si>
    <t>GGEPG</t>
  </si>
  <si>
    <t>WHU West Ham United</t>
  </si>
  <si>
    <t>LEE Leeds United</t>
  </si>
  <si>
    <t>PPPPE</t>
  </si>
  <si>
    <t>WOL Wolverhampton Wanderers</t>
  </si>
  <si>
    <t>PPGPP</t>
  </si>
  <si>
    <t>NFO Nottingham Forest</t>
  </si>
  <si>
    <t>GEPEP</t>
  </si>
  <si>
    <t>Positions</t>
  </si>
  <si>
    <t>Partidos Jugados</t>
  </si>
  <si>
    <t>Ganados</t>
  </si>
  <si>
    <t>Empates</t>
  </si>
  <si>
    <t>Perdidos</t>
  </si>
  <si>
    <t>Goles A Favor</t>
  </si>
  <si>
    <t>Goles En contra</t>
  </si>
  <si>
    <t>Diferencia de Goles</t>
  </si>
  <si>
    <t>Puntos</t>
  </si>
  <si>
    <t>Column12</t>
  </si>
  <si>
    <t>sansa</t>
  </si>
  <si>
    <t>Company</t>
  </si>
  <si>
    <t>AT&amp;T</t>
  </si>
  <si>
    <t>Verizon</t>
  </si>
  <si>
    <t>Date</t>
  </si>
  <si>
    <t>T-mobile</t>
  </si>
  <si>
    <t>Price</t>
  </si>
  <si>
    <t>Most Item Sold</t>
  </si>
  <si>
    <t>Iphone 11</t>
  </si>
  <si>
    <t>GPEGG</t>
  </si>
  <si>
    <t>PPEGE</t>
  </si>
  <si>
    <t>Row Labels</t>
  </si>
  <si>
    <t>Grand Total</t>
  </si>
  <si>
    <t>Sum of Puntos</t>
  </si>
  <si>
    <t>5 km/h</t>
  </si>
  <si>
    <t>19 / 10 °C</t>
  </si>
  <si>
    <t>19 / 11 °C</t>
  </si>
  <si>
    <t xml:space="preserve">anthony is the best </t>
  </si>
  <si>
    <t xml:space="preserve">Anthony is my love because he is my boy </t>
  </si>
  <si>
    <t xml:space="preserve">deisy te amo, you are the best thing </t>
  </si>
  <si>
    <t>China you are my mother</t>
  </si>
  <si>
    <t xml:space="preserve">Anthony you are the best in the world </t>
  </si>
  <si>
    <t>Wilson is my cousin forever</t>
  </si>
  <si>
    <t>monday</t>
  </si>
  <si>
    <t>tuesday</t>
  </si>
  <si>
    <t>wednesday</t>
  </si>
  <si>
    <t>thursday</t>
  </si>
  <si>
    <t>friday</t>
  </si>
  <si>
    <t>Subjet</t>
  </si>
  <si>
    <t>Vlookup</t>
  </si>
  <si>
    <t>Hlookp</t>
  </si>
  <si>
    <t xml:space="preserve">Pivettable </t>
  </si>
  <si>
    <t>favorite food</t>
  </si>
  <si>
    <t>vegetables</t>
  </si>
  <si>
    <t>fruits</t>
  </si>
  <si>
    <t>Grains</t>
  </si>
  <si>
    <t>Seafood</t>
  </si>
  <si>
    <t>Dairy Food</t>
  </si>
  <si>
    <t>ARYA</t>
  </si>
  <si>
    <t>Drop down manu</t>
  </si>
  <si>
    <t xml:space="preserve">Pivottable </t>
  </si>
  <si>
    <t>Sum of Worldwide</t>
  </si>
  <si>
    <t>avatar</t>
  </si>
  <si>
    <t>directory</t>
  </si>
  <si>
    <t>table</t>
  </si>
  <si>
    <t>9 km/h</t>
  </si>
  <si>
    <t>8 km/h</t>
  </si>
  <si>
    <t>To add or remove firters</t>
  </si>
  <si>
    <t xml:space="preserve">To Create a Table </t>
  </si>
  <si>
    <t xml:space="preserve">Ctrl + shift + L </t>
  </si>
  <si>
    <t>Ctrl + T</t>
  </si>
  <si>
    <t xml:space="preserve">To do the Sum Formula automatly </t>
  </si>
  <si>
    <t>Alt + =</t>
  </si>
  <si>
    <t>Formulas</t>
  </si>
  <si>
    <t>ALT + Enter</t>
  </si>
  <si>
    <r>
      <t xml:space="preserve">Name of the  Shortcuts
</t>
    </r>
    <r>
      <rPr>
        <sz val="8"/>
        <color theme="1"/>
        <rFont val="Calibri"/>
        <family val="2"/>
        <scheme val="minor"/>
      </rPr>
      <t>Important</t>
    </r>
  </si>
  <si>
    <r>
      <t xml:space="preserve">To add info in the same cell 
</t>
    </r>
    <r>
      <rPr>
        <sz val="8"/>
        <color theme="1"/>
        <rFont val="Calibri"/>
        <family val="2"/>
        <scheme val="minor"/>
      </rPr>
      <t>(Remember)</t>
    </r>
  </si>
  <si>
    <t>Insert chart on same sheet</t>
  </si>
  <si>
    <t>Alt + F1</t>
  </si>
  <si>
    <t>To Insert a Coloum or Row</t>
  </si>
  <si>
    <t>Ctrl + symbol Plus(+)</t>
  </si>
  <si>
    <t>To highlight an entire row or column</t>
  </si>
  <si>
    <t>Ctrl + Space</t>
  </si>
  <si>
    <t xml:space="preserve">To hide a column </t>
  </si>
  <si>
    <t>Ctrl + 0</t>
  </si>
  <si>
    <t xml:space="preserve">To hide an entire row </t>
  </si>
  <si>
    <t>Ctrl + 9</t>
  </si>
  <si>
    <t xml:space="preserve">to put the info in lower cases </t>
  </si>
  <si>
    <t>ANTHONY</t>
  </si>
  <si>
    <t>to Put the info in upper cases</t>
  </si>
  <si>
    <t>campaz</t>
  </si>
  <si>
    <t xml:space="preserve">To capitalize the first letter </t>
  </si>
  <si>
    <t>proper</t>
  </si>
  <si>
    <t>A few tstorms. Cloudy.</t>
  </si>
  <si>
    <t>Majors</t>
  </si>
  <si>
    <t>EURUSD</t>
  </si>
  <si>
    <t>GBPUSD</t>
  </si>
  <si>
    <t>AUDUSD</t>
  </si>
  <si>
    <t>USDJPY</t>
  </si>
  <si>
    <t>USDTRY</t>
  </si>
  <si>
    <t>DXY</t>
  </si>
  <si>
    <t>USDCNY</t>
  </si>
  <si>
    <t>USDZAR</t>
  </si>
  <si>
    <t>USDHKD</t>
  </si>
  <si>
    <t>USDPKR</t>
  </si>
  <si>
    <t>NZDUSD</t>
  </si>
  <si>
    <t>USDCHF</t>
  </si>
  <si>
    <t>USDCAD</t>
  </si>
  <si>
    <t>USDMXN</t>
  </si>
  <si>
    <t>USDINR</t>
  </si>
  <si>
    <t>USDBRL</t>
  </si>
  <si>
    <t>USDRUB</t>
  </si>
  <si>
    <t>USDKRW</t>
  </si>
  <si>
    <t>USDSEK</t>
  </si>
  <si>
    <t>USDPLN</t>
  </si>
  <si>
    <t>USDNOK</t>
  </si>
  <si>
    <t>USDDKK</t>
  </si>
  <si>
    <t>USDSGD</t>
  </si>
  <si>
    <t>USDILS</t>
  </si>
  <si>
    <t>USDCLP</t>
  </si>
  <si>
    <t>USDCZK</t>
  </si>
  <si>
    <t>USDHUF</t>
  </si>
  <si>
    <t>Cristian Estupinan</t>
  </si>
  <si>
    <t>Wilson Zamora</t>
  </si>
  <si>
    <t>Anthony Campaz</t>
  </si>
  <si>
    <t>Deisy Castro</t>
  </si>
  <si>
    <t>Nancy Estupinan</t>
  </si>
  <si>
    <t>Ronald Campaz</t>
  </si>
  <si>
    <t>Isolated tstorms. Cloudy.</t>
  </si>
  <si>
    <t>10 km/h</t>
  </si>
  <si>
    <t>19 °C</t>
  </si>
  <si>
    <t>Daniela Gil</t>
  </si>
  <si>
    <t xml:space="preserve">Second Last Name </t>
  </si>
  <si>
    <t xml:space="preserve">Member ID </t>
  </si>
  <si>
    <t xml:space="preserve">Carlos </t>
  </si>
  <si>
    <t>Gonzalez</t>
  </si>
  <si>
    <t>Cabrera</t>
  </si>
  <si>
    <t>Carlos Gonzalez</t>
  </si>
  <si>
    <t>Emir</t>
  </si>
  <si>
    <t>Garcia</t>
  </si>
  <si>
    <t>Emir Estupiñan</t>
  </si>
  <si>
    <t xml:space="preserve">Customer Name  </t>
  </si>
  <si>
    <t>Scoring Rate</t>
  </si>
  <si>
    <t>State</t>
  </si>
  <si>
    <t>Customer Name</t>
  </si>
  <si>
    <t xml:space="preserve">Age </t>
  </si>
  <si>
    <t>Scoring</t>
  </si>
  <si>
    <t>+122.48_x000D_
+3.09%</t>
  </si>
  <si>
    <t>+737.24_x000D_
+2.18%</t>
  </si>
  <si>
    <t>+1,233.06_x000D_
+3.07%</t>
  </si>
  <si>
    <t>Today_x000D_
37,064.71Sep 26 202248,493.90Dec 23 2021</t>
  </si>
  <si>
    <t>Today_x000D_
24,681.74Mar 09 202229,388.16Jan 05 2022</t>
  </si>
  <si>
    <t>Today_x000D_
14,597.31Oct 31 202225,050.59Feb 10 2022</t>
  </si>
  <si>
    <t>+41.59_x000D_
+0.29%</t>
  </si>
  <si>
    <t>Today_x000D_
11,862.84Sep 28 202216,285.35Jan 05 2022</t>
  </si>
  <si>
    <t>+61.05_x000D_
+0.81%</t>
  </si>
  <si>
    <t>jue_x000D_
1 de dic</t>
  </si>
  <si>
    <t>19 / 9 °C</t>
  </si>
  <si>
    <t>Showers late. Clearing skies.</t>
  </si>
  <si>
    <t>14 km/h</t>
  </si>
  <si>
    <t>1.6 mm</t>
  </si>
  <si>
    <t>vie_x000D_
2 de dic</t>
  </si>
  <si>
    <t>19 / 8 °C</t>
  </si>
  <si>
    <t>Isolated tstorms late. Mostly cloudy.</t>
  </si>
  <si>
    <t>13 km/h</t>
  </si>
  <si>
    <t>3.7 mm</t>
  </si>
  <si>
    <t>sab_x000D_
3 de dic</t>
  </si>
  <si>
    <t>21 / 7 °C</t>
  </si>
  <si>
    <t>Rain showers. Broken clouds.</t>
  </si>
  <si>
    <t>12 km/h</t>
  </si>
  <si>
    <t>7.8 mm</t>
  </si>
  <si>
    <t>dom_x000D_
4 de dic</t>
  </si>
  <si>
    <t>2.7 mm</t>
  </si>
  <si>
    <t>lun_x000D_
5 de dic</t>
  </si>
  <si>
    <t>Isolated tstorms. Mostly cloudy.</t>
  </si>
  <si>
    <t>2.8 mm</t>
  </si>
  <si>
    <t>mar_x000D_
6 de dic</t>
  </si>
  <si>
    <t>20 / 8 °C</t>
  </si>
  <si>
    <t>Light showers. Partly cloudy.</t>
  </si>
  <si>
    <t>1.5 mm</t>
  </si>
  <si>
    <t>mie_x000D_
7 de dic</t>
  </si>
  <si>
    <t>22 / 6 °C</t>
  </si>
  <si>
    <t>Showers late. Scattered clouds.</t>
  </si>
  <si>
    <t>20 °C</t>
  </si>
  <si>
    <t>1.1 mm</t>
  </si>
  <si>
    <t>jue_x000D_
8 de dic</t>
  </si>
  <si>
    <t>Light showers. Mostly cloudy.</t>
  </si>
  <si>
    <t>4 km/h</t>
  </si>
  <si>
    <t>3.1 mm</t>
  </si>
  <si>
    <t>vie_x000D_
9 de dic</t>
  </si>
  <si>
    <t>Light showers. Cloudy.</t>
  </si>
  <si>
    <t>3.4 mm</t>
  </si>
  <si>
    <t>sab_x000D_
10 de dic</t>
  </si>
  <si>
    <t>Clearing skies.</t>
  </si>
  <si>
    <t>0.1 mm</t>
  </si>
  <si>
    <t>dom_x000D_
11 de dic</t>
  </si>
  <si>
    <t>Sprinkles late. Broken clouds.</t>
  </si>
  <si>
    <t>0.6 mm</t>
  </si>
  <si>
    <t>lun_x000D_
12 de dic</t>
  </si>
  <si>
    <t>3.2 mm</t>
  </si>
  <si>
    <t>mar_x000D_
13 de dic</t>
  </si>
  <si>
    <t>Tstorms late. Cloudy.</t>
  </si>
  <si>
    <t>6.0 mm</t>
  </si>
  <si>
    <t>mie_x000D_
14 de dic</t>
  </si>
  <si>
    <t>3.3 mm</t>
  </si>
  <si>
    <t>jue_x000D_
15 de dic</t>
  </si>
  <si>
    <t>20 / 11 °C</t>
  </si>
  <si>
    <t>Opens in  &lt; 1 min</t>
  </si>
  <si>
    <t>+323.60_x000D_
+1.16%</t>
  </si>
  <si>
    <t>Closes in 1 hr 53 min</t>
  </si>
  <si>
    <t>+280.73_x000D_
+1.51%</t>
  </si>
  <si>
    <t>Opens in 3 hr 53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</si>
</sst>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F400]h:mm:ss\ AM/PM"/>
    <numFmt numFmtId="165" formatCode="&quot;$&quot;#,##0.00"/>
  </numFmts>
  <fonts count="19" x14ac:knownFonts="1">
    <font>
      <sz val="11"/>
      <color theme="1"/>
      <name val="Calibri"/>
      <family val="2"/>
      <scheme val="minor"/>
    </font>
    <font>
      <sz val="11"/>
      <color theme="1"/>
      <name val="Calibri"/>
      <family val="2"/>
      <scheme val="minor"/>
    </font>
    <font>
      <b/>
      <sz val="15"/>
      <color theme="3"/>
      <name val="Calibri"/>
      <family val="2"/>
      <scheme val="minor"/>
    </font>
    <font>
      <sz val="11"/>
      <color rgb="FF002060"/>
      <name val="Calibri"/>
      <family val="2"/>
      <scheme val="minor"/>
    </font>
    <font>
      <u/>
      <sz val="11"/>
      <color theme="10"/>
      <name val="Calibri"/>
      <family val="2"/>
      <scheme val="minor"/>
    </font>
    <font>
      <sz val="8"/>
      <name val="Calibri"/>
      <family val="2"/>
      <scheme val="minor"/>
    </font>
    <font>
      <b/>
      <i/>
      <u/>
      <sz val="11"/>
      <color theme="1"/>
      <name val="Calibri"/>
      <family val="2"/>
      <scheme val="minor"/>
    </font>
    <font>
      <u/>
      <sz val="11"/>
      <color theme="1"/>
      <name val="Calibri"/>
      <family val="2"/>
      <scheme val="minor"/>
    </font>
    <font>
      <b/>
      <i/>
      <sz val="11"/>
      <color theme="1"/>
      <name val="Calibri"/>
      <family val="2"/>
      <scheme val="minor"/>
    </font>
    <font>
      <sz val="14"/>
      <color theme="8" tint="-0.249977111117893"/>
      <name val="Roboto"/>
    </font>
    <font>
      <sz val="18"/>
      <color theme="1"/>
      <name val="Calibri"/>
      <family val="2"/>
      <scheme val="minor"/>
    </font>
    <font>
      <i/>
      <sz val="11"/>
      <color theme="1"/>
      <name val="Calibri"/>
      <family val="2"/>
      <scheme val="minor"/>
    </font>
    <font>
      <b/>
      <sz val="11"/>
      <color theme="3"/>
      <name val="Calibri"/>
      <family val="2"/>
      <scheme val="minor"/>
    </font>
    <font>
      <sz val="11"/>
      <color theme="0"/>
      <name val="Calibri"/>
      <family val="2"/>
      <scheme val="minor"/>
    </font>
    <font>
      <sz val="36"/>
      <color theme="1"/>
      <name val="Calibri"/>
      <family val="2"/>
      <scheme val="minor"/>
    </font>
    <font>
      <b/>
      <sz val="11"/>
      <color rgb="FF3F3F3F"/>
      <name val="Calibri"/>
      <family val="2"/>
      <scheme val="minor"/>
    </font>
    <font>
      <b/>
      <sz val="11"/>
      <color theme="0"/>
      <name val="Calibri"/>
      <family val="2"/>
      <scheme val="minor"/>
    </font>
    <font>
      <sz val="8"/>
      <color theme="1"/>
      <name val="Calibri"/>
      <family val="2"/>
      <scheme val="minor"/>
    </font>
    <font>
      <sz val="16"/>
      <color theme="1"/>
      <name val="Calibri"/>
      <family val="2"/>
      <scheme val="minor"/>
    </font>
  </fonts>
  <fills count="21">
    <fill>
      <patternFill patternType="none"/>
    </fill>
    <fill>
      <patternFill patternType="gray125"/>
    </fill>
    <fill>
      <patternFill patternType="solid">
        <fgColor theme="4" tint="0.79998168889431442"/>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2F2F2"/>
      </patternFill>
    </fill>
    <fill>
      <patternFill patternType="solid">
        <fgColor rgb="FFA5A5A5"/>
      </patternFill>
    </fill>
    <fill>
      <patternFill patternType="solid">
        <fgColor theme="7"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theme="2" tint="-0.249977111117893"/>
        <bgColor indexed="64"/>
      </patternFill>
    </fill>
  </fills>
  <borders count="10">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bottom/>
      <diagonal/>
    </border>
  </borders>
  <cellStyleXfs count="12">
    <xf numFmtId="0" fontId="0" fillId="0" borderId="0"/>
    <xf numFmtId="44" fontId="1" fillId="0" borderId="0" applyFont="0" applyFill="0" applyBorder="0" applyAlignment="0" applyProtection="0"/>
    <xf numFmtId="0" fontId="2" fillId="0" borderId="1" applyNumberFormat="0" applyFill="0" applyAlignment="0" applyProtection="0"/>
    <xf numFmtId="0" fontId="4" fillId="0" borderId="0" applyNumberFormat="0" applyFill="0" applyBorder="0" applyAlignment="0" applyProtection="0"/>
    <xf numFmtId="0" fontId="12" fillId="0" borderId="6" applyNumberFormat="0" applyFill="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5" fillId="15" borderId="7" applyNumberFormat="0" applyAlignment="0" applyProtection="0"/>
    <xf numFmtId="0" fontId="16" fillId="16" borderId="8" applyNumberFormat="0" applyAlignment="0" applyProtection="0"/>
    <xf numFmtId="9" fontId="1" fillId="0" borderId="0" applyFont="0" applyFill="0" applyBorder="0" applyAlignment="0" applyProtection="0"/>
  </cellStyleXfs>
  <cellXfs count="81">
    <xf numFmtId="0" fontId="0" fillId="0" borderId="0" xfId="0"/>
    <xf numFmtId="0" fontId="0" fillId="0" borderId="0" xfId="0" applyAlignment="1">
      <alignment wrapText="1"/>
    </xf>
    <xf numFmtId="0" fontId="3" fillId="2" borderId="3" xfId="0" applyFont="1" applyFill="1" applyBorder="1"/>
    <xf numFmtId="0" fontId="3" fillId="2" borderId="4" xfId="0" applyFont="1" applyFill="1" applyBorder="1" applyAlignment="1">
      <alignment wrapText="1"/>
    </xf>
    <xf numFmtId="0" fontId="3" fillId="2" borderId="4" xfId="0" applyFont="1" applyFill="1" applyBorder="1"/>
    <xf numFmtId="0" fontId="3" fillId="2" borderId="5" xfId="0" applyFont="1" applyFill="1" applyBorder="1"/>
    <xf numFmtId="0" fontId="0" fillId="3" borderId="2" xfId="0" applyFill="1" applyBorder="1" applyAlignment="1">
      <alignment horizontal="center"/>
    </xf>
    <xf numFmtId="0" fontId="0" fillId="0" borderId="2" xfId="0" applyBorder="1" applyAlignment="1">
      <alignment horizontal="center" wrapText="1"/>
    </xf>
    <xf numFmtId="0" fontId="0" fillId="0" borderId="2" xfId="0" applyBorder="1" applyAlignment="1">
      <alignment horizontal="center"/>
    </xf>
    <xf numFmtId="44" fontId="0" fillId="0" borderId="2" xfId="1" applyFont="1" applyBorder="1" applyAlignment="1">
      <alignment horizontal="center"/>
    </xf>
    <xf numFmtId="10" fontId="0" fillId="0" borderId="2" xfId="1" applyNumberFormat="1" applyFont="1" applyBorder="1" applyAlignment="1">
      <alignment horizontal="center"/>
    </xf>
    <xf numFmtId="10" fontId="0" fillId="0" borderId="2" xfId="0" applyNumberFormat="1" applyBorder="1" applyAlignment="1">
      <alignment horizontal="center"/>
    </xf>
    <xf numFmtId="44" fontId="0" fillId="0" borderId="0" xfId="0" applyNumberFormat="1"/>
    <xf numFmtId="44" fontId="0" fillId="0" borderId="0" xfId="1" applyFont="1"/>
    <xf numFmtId="0" fontId="4" fillId="0" borderId="0" xfId="3"/>
    <xf numFmtId="0" fontId="0" fillId="0" borderId="2" xfId="0" applyFill="1" applyBorder="1" applyAlignment="1">
      <alignment horizontal="center"/>
    </xf>
    <xf numFmtId="44" fontId="0" fillId="0" borderId="2" xfId="0" applyNumberFormat="1" applyBorder="1"/>
    <xf numFmtId="44" fontId="0" fillId="0" borderId="2" xfId="1" applyFont="1" applyBorder="1"/>
    <xf numFmtId="0" fontId="0" fillId="0" borderId="0" xfId="0" applyAlignment="1">
      <alignment horizontal="center"/>
    </xf>
    <xf numFmtId="0" fontId="8" fillId="0" borderId="2" xfId="0" applyFont="1" applyBorder="1" applyAlignment="1">
      <alignment horizontal="center"/>
    </xf>
    <xf numFmtId="0" fontId="0" fillId="0" borderId="2" xfId="0" applyBorder="1"/>
    <xf numFmtId="44" fontId="11" fillId="0" borderId="0" xfId="1" applyFont="1"/>
    <xf numFmtId="0" fontId="1" fillId="5" borderId="0" xfId="5" applyAlignment="1">
      <alignment horizontal="center" vertical="center"/>
    </xf>
    <xf numFmtId="0" fontId="1" fillId="5" borderId="0" xfId="5" applyAlignment="1">
      <alignment horizontal="center" wrapText="1"/>
    </xf>
    <xf numFmtId="0" fontId="1" fillId="7" borderId="0" xfId="7" applyAlignment="1">
      <alignment horizontal="center" wrapText="1"/>
    </xf>
    <xf numFmtId="0" fontId="12" fillId="0" borderId="6" xfId="4"/>
    <xf numFmtId="0" fontId="12" fillId="0" borderId="6" xfId="4" applyAlignment="1">
      <alignment horizontal="center"/>
    </xf>
    <xf numFmtId="2" fontId="12" fillId="0" borderId="6" xfId="4" applyNumberFormat="1" applyAlignment="1">
      <alignment horizontal="center"/>
    </xf>
    <xf numFmtId="0" fontId="1" fillId="6" borderId="0" xfId="6" applyAlignment="1">
      <alignment horizontal="center" vertical="center" wrapText="1"/>
    </xf>
    <xf numFmtId="0" fontId="1" fillId="8" borderId="0" xfId="8" applyAlignment="1">
      <alignment horizontal="center" vertical="center" wrapText="1"/>
    </xf>
    <xf numFmtId="0" fontId="13" fillId="10" borderId="2" xfId="0" applyFont="1" applyFill="1" applyBorder="1"/>
    <xf numFmtId="0" fontId="0" fillId="9" borderId="2" xfId="0" applyFill="1" applyBorder="1"/>
    <xf numFmtId="0" fontId="0" fillId="11" borderId="0" xfId="0" applyFill="1" applyAlignment="1"/>
    <xf numFmtId="0" fontId="0" fillId="11" borderId="0" xfId="0" applyFill="1"/>
    <xf numFmtId="44" fontId="0" fillId="0" borderId="0" xfId="1" applyFont="1" applyAlignment="1">
      <alignment wrapText="1"/>
    </xf>
    <xf numFmtId="0" fontId="14" fillId="2" borderId="0" xfId="0" applyFont="1" applyFill="1"/>
    <xf numFmtId="0" fontId="0" fillId="0" borderId="0" xfId="0" applyFill="1"/>
    <xf numFmtId="0" fontId="0" fillId="0" borderId="0" xfId="0" applyAlignment="1">
      <alignment horizontal="right"/>
    </xf>
    <xf numFmtId="39" fontId="0" fillId="0" borderId="0" xfId="1" applyNumberFormat="1" applyFont="1"/>
    <xf numFmtId="44" fontId="0" fillId="0" borderId="2" xfId="1" applyFont="1" applyFill="1" applyBorder="1" applyAlignment="1">
      <alignment horizontal="center"/>
    </xf>
    <xf numFmtId="10" fontId="0" fillId="0" borderId="2" xfId="1" applyNumberFormat="1" applyFont="1" applyFill="1" applyBorder="1" applyAlignment="1">
      <alignment horizontal="center"/>
    </xf>
    <xf numFmtId="0" fontId="0" fillId="4" borderId="0" xfId="0" applyFill="1"/>
    <xf numFmtId="0" fontId="0" fillId="0" borderId="2" xfId="0" applyBorder="1" applyAlignment="1">
      <alignment horizontal="right"/>
    </xf>
    <xf numFmtId="0" fontId="0" fillId="12" borderId="2" xfId="0" applyFill="1" applyBorder="1"/>
    <xf numFmtId="0" fontId="0" fillId="13" borderId="2" xfId="0" applyFill="1" applyBorder="1"/>
    <xf numFmtId="0" fontId="0" fillId="0" borderId="0" xfId="0" applyFill="1" applyBorder="1" applyAlignment="1">
      <alignment horizontal="right"/>
    </xf>
    <xf numFmtId="0" fontId="0" fillId="14" borderId="2" xfId="0" applyFill="1" applyBorder="1" applyAlignment="1">
      <alignment horizontal="right"/>
    </xf>
    <xf numFmtId="0" fontId="16" fillId="16" borderId="8" xfId="10"/>
    <xf numFmtId="0" fontId="15" fillId="15" borderId="7" xfId="9"/>
    <xf numFmtId="0" fontId="0" fillId="12" borderId="9" xfId="0" applyFill="1" applyBorder="1"/>
    <xf numFmtId="0" fontId="0" fillId="0" borderId="0" xfId="0" applyNumberFormat="1"/>
    <xf numFmtId="164" fontId="0" fillId="0" borderId="0" xfId="0" applyNumberFormat="1"/>
    <xf numFmtId="0" fontId="0" fillId="0" borderId="0" xfId="0" applyAlignment="1">
      <alignment horizontal="left"/>
    </xf>
    <xf numFmtId="16" fontId="0" fillId="0" borderId="0" xfId="0" applyNumberFormat="1"/>
    <xf numFmtId="0" fontId="0" fillId="0" borderId="0" xfId="0" pivotButton="1"/>
    <xf numFmtId="0" fontId="0" fillId="0" borderId="0" xfId="0" applyAlignment="1">
      <alignment horizontal="left" indent="1"/>
    </xf>
    <xf numFmtId="0" fontId="2" fillId="0" borderId="1" xfId="2" applyAlignment="1">
      <alignment horizontal="center"/>
    </xf>
    <xf numFmtId="0" fontId="0" fillId="0" borderId="0" xfId="0" applyAlignment="1">
      <alignment horizontal="left"/>
    </xf>
    <xf numFmtId="0" fontId="3" fillId="2" borderId="0" xfId="0" applyFont="1" applyFill="1" applyBorder="1"/>
    <xf numFmtId="0" fontId="0" fillId="0" borderId="0" xfId="0" applyBorder="1" applyAlignment="1">
      <alignment horizontal="center"/>
    </xf>
    <xf numFmtId="14" fontId="6" fillId="0" borderId="2" xfId="0" applyNumberFormat="1" applyFont="1" applyBorder="1" applyAlignment="1">
      <alignment horizontal="center" wrapText="1"/>
    </xf>
    <xf numFmtId="0" fontId="0" fillId="0" borderId="2" xfId="0" applyFont="1" applyBorder="1" applyAlignment="1">
      <alignment horizontal="center"/>
    </xf>
    <xf numFmtId="0" fontId="0" fillId="0" borderId="0" xfId="0" applyAlignment="1"/>
    <xf numFmtId="10" fontId="0" fillId="0" borderId="0" xfId="11" applyNumberFormat="1" applyFont="1"/>
    <xf numFmtId="0" fontId="3" fillId="2" borderId="4" xfId="0" applyFont="1" applyFill="1" applyBorder="1" applyAlignment="1">
      <alignment horizontal="center" wrapText="1"/>
    </xf>
    <xf numFmtId="0" fontId="10" fillId="0" borderId="0" xfId="0" applyFont="1" applyBorder="1" applyAlignment="1">
      <alignment horizontal="center" vertical="center"/>
    </xf>
    <xf numFmtId="0" fontId="0" fillId="17" borderId="0" xfId="0" applyFill="1"/>
    <xf numFmtId="14" fontId="0" fillId="0" borderId="0" xfId="0" applyNumberFormat="1"/>
    <xf numFmtId="0" fontId="0" fillId="0" borderId="0" xfId="0" applyAlignment="1">
      <alignment horizontal="center" vertical="center"/>
    </xf>
    <xf numFmtId="0" fontId="0" fillId="0" borderId="0" xfId="0" applyAlignment="1">
      <alignment horizontal="center" vertical="center" wrapText="1"/>
    </xf>
    <xf numFmtId="0" fontId="0" fillId="19" borderId="2" xfId="0" applyFill="1" applyBorder="1"/>
    <xf numFmtId="0" fontId="18" fillId="20" borderId="2" xfId="0" applyFont="1" applyFill="1" applyBorder="1" applyAlignment="1">
      <alignment horizontal="center" vertical="center" wrapText="1"/>
    </xf>
    <xf numFmtId="0" fontId="0" fillId="20" borderId="2" xfId="0" applyFill="1" applyBorder="1" applyAlignment="1">
      <alignment horizontal="center"/>
    </xf>
    <xf numFmtId="0" fontId="2" fillId="0" borderId="1" xfId="2" applyAlignment="1">
      <alignment horizontal="center"/>
    </xf>
    <xf numFmtId="165" fontId="0" fillId="0" borderId="0" xfId="0" applyNumberFormat="1" applyAlignment="1">
      <alignment horizontal="left" wrapText="1"/>
    </xf>
    <xf numFmtId="0" fontId="0" fillId="0" borderId="0" xfId="0" applyAlignment="1">
      <alignment horizontal="right" vertical="top" wrapText="1"/>
    </xf>
    <xf numFmtId="0" fontId="9" fillId="0" borderId="0" xfId="0" applyFont="1" applyAlignment="1">
      <alignment horizontal="center" vertical="center" wrapText="1"/>
    </xf>
    <xf numFmtId="0" fontId="10" fillId="0" borderId="2" xfId="0" applyFont="1" applyBorder="1" applyAlignment="1">
      <alignment horizontal="center" vertical="center"/>
    </xf>
    <xf numFmtId="0" fontId="0" fillId="18" borderId="0" xfId="0" applyFill="1" applyAlignment="1">
      <alignment horizontal="center"/>
    </xf>
    <xf numFmtId="0" fontId="2" fillId="0" borderId="1" xfId="2" applyAlignment="1">
      <alignment horizontal="center" vertical="center" wrapText="1"/>
    </xf>
    <xf numFmtId="0" fontId="0" fillId="11" borderId="0" xfId="0" applyFill="1" applyAlignment="1">
      <alignment horizontal="center"/>
    </xf>
  </cellXfs>
  <cellStyles count="12">
    <cellStyle name="20% - Accent1" xfId="5" builtinId="30"/>
    <cellStyle name="20% - Accent6" xfId="7" builtinId="50"/>
    <cellStyle name="40% - Accent1" xfId="6" builtinId="31"/>
    <cellStyle name="40% - Accent6" xfId="8" builtinId="51"/>
    <cellStyle name="Check Cell" xfId="10" builtinId="23"/>
    <cellStyle name="Currency" xfId="1" builtinId="4"/>
    <cellStyle name="Heading 1" xfId="2" builtinId="16"/>
    <cellStyle name="Heading 3" xfId="4" builtinId="18"/>
    <cellStyle name="Hyperlink" xfId="3" builtinId="8"/>
    <cellStyle name="Normal" xfId="0" builtinId="0"/>
    <cellStyle name="Output" xfId="9" builtinId="21"/>
    <cellStyle name="Percent" xfId="11" builtinId="5"/>
  </cellStyles>
  <dxfs count="63">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rgb="FF92D050"/>
        </patternFill>
      </fill>
    </dxf>
    <dxf>
      <numFmt numFmtId="0" formatCode="General"/>
    </dxf>
    <dxf>
      <numFmt numFmtId="0" formatCode="General"/>
    </dxf>
    <dxf>
      <alignment horizontal="right" vertical="bottom" textRotation="0" wrapText="0" indent="0" justifyLastLine="0" shrinkToFit="0" readingOrder="0"/>
    </dxf>
    <dxf>
      <alignment horizontal="right"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dxf>
    <dxf>
      <alignment horizontal="center" vertical="center" textRotation="0" wrapText="1" indent="0" justifyLastLine="0" shrinkToFit="0" readingOrder="0"/>
    </dxf>
    <dxf>
      <alignment horizontal="center"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006100"/>
      </font>
      <fill>
        <patternFill>
          <bgColor rgb="FFC6EFCE"/>
        </patternFill>
      </fill>
    </dxf>
    <dxf>
      <numFmt numFmtId="34" formatCode="_(&quot;$&quot;* #,##0.00_);_(&quot;$&quot;* \(#,##0.00\);_(&quot;$&quot;* &quot;-&quot;??_);_(@_)"/>
    </dxf>
    <dxf>
      <fill>
        <patternFill>
          <bgColor rgb="FF92D050"/>
        </patternFill>
      </fill>
      <border>
        <left/>
        <right/>
        <top/>
        <bottom/>
        <vertical/>
        <horizontal/>
      </border>
    </dxf>
    <dxf>
      <fill>
        <patternFill>
          <bgColor theme="9"/>
        </patternFill>
      </fill>
    </dxf>
    <dxf>
      <font>
        <color rgb="FF9C0006"/>
      </font>
      <fill>
        <patternFill>
          <bgColor rgb="FFFFC7CE"/>
        </patternFill>
      </fill>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bgColor theme="9"/>
        </patternFill>
      </fill>
    </dxf>
    <dxf>
      <fill>
        <patternFill>
          <bgColor rgb="FFFF0000"/>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AEEEC0"/>
      <color rgb="FFFF66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sheetMetadata" Target="metadata.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pexels.com/photo/adidas-ball-game-grass-39362/" TargetMode="External"/><Relationship Id="rId1" Type="http://schemas.openxmlformats.org/officeDocument/2006/relationships/image" Target="../media/image1.jpeg"/><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www.facebook.com/leomessi"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https://www.youtube.com/watch?v=Xe4U_-o_EWw"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https://www.uhc.com/find-a-doctor&#231;"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es.wikipedia.org/wiki/C%C3%ADrculo"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https://www.youtube.com/watch?v=NdUZx_yyEqY"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media/image10.gif"/></Relationships>
</file>

<file path=xl/drawings/drawing1.xml><?xml version="1.0" encoding="utf-8"?>
<xdr:wsDr xmlns:xdr="http://schemas.openxmlformats.org/drawingml/2006/spreadsheetDrawing" xmlns:a="http://schemas.openxmlformats.org/drawingml/2006/main">
  <xdr:twoCellAnchor editAs="oneCell">
    <xdr:from>
      <xdr:col>16</xdr:col>
      <xdr:colOff>89646</xdr:colOff>
      <xdr:row>0</xdr:row>
      <xdr:rowOff>155193</xdr:rowOff>
    </xdr:from>
    <xdr:to>
      <xdr:col>20</xdr:col>
      <xdr:colOff>555810</xdr:colOff>
      <xdr:row>9</xdr:row>
      <xdr:rowOff>24303</xdr:rowOff>
    </xdr:to>
    <xdr:pic>
      <xdr:nvPicPr>
        <xdr:cNvPr id="5" name="Picture 4">
          <a:extLst>
            <a:ext uri="{FF2B5EF4-FFF2-40B4-BE49-F238E27FC236}">
              <a16:creationId xmlns:a16="http://schemas.microsoft.com/office/drawing/2014/main" id="{42D965BB-D938-D54F-0B12-889904B800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9764058" y="155193"/>
          <a:ext cx="2707341" cy="1803992"/>
        </a:xfrm>
        <a:prstGeom prst="rect">
          <a:avLst/>
        </a:prstGeom>
      </xdr:spPr>
    </xdr:pic>
    <xdr:clientData/>
  </xdr:twoCellAnchor>
  <xdr:twoCellAnchor editAs="oneCell">
    <xdr:from>
      <xdr:col>16</xdr:col>
      <xdr:colOff>145923</xdr:colOff>
      <xdr:row>9</xdr:row>
      <xdr:rowOff>156883</xdr:rowOff>
    </xdr:from>
    <xdr:to>
      <xdr:col>17</xdr:col>
      <xdr:colOff>430117</xdr:colOff>
      <xdr:row>21</xdr:row>
      <xdr:rowOff>377868</xdr:rowOff>
    </xdr:to>
    <xdr:pic>
      <xdr:nvPicPr>
        <xdr:cNvPr id="7" name="Graphic 6" descr="Curly hair boy">
          <a:extLst>
            <a:ext uri="{FF2B5EF4-FFF2-40B4-BE49-F238E27FC236}">
              <a16:creationId xmlns:a16="http://schemas.microsoft.com/office/drawing/2014/main" id="{56EE6F8B-AA66-D3D8-F28E-CCD16F04C7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20335" y="2091765"/>
          <a:ext cx="844489" cy="25842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0</xdr:colOff>
      <xdr:row>16</xdr:row>
      <xdr:rowOff>0</xdr:rowOff>
    </xdr:from>
    <xdr:to>
      <xdr:col>25</xdr:col>
      <xdr:colOff>305193</xdr:colOff>
      <xdr:row>30</xdr:row>
      <xdr:rowOff>91670</xdr:rowOff>
    </xdr:to>
    <xdr:pic>
      <xdr:nvPicPr>
        <xdr:cNvPr id="2" name="Picture 1">
          <a:hlinkClick xmlns:r="http://schemas.openxmlformats.org/officeDocument/2006/relationships" r:id="rId1"/>
          <a:extLst>
            <a:ext uri="{FF2B5EF4-FFF2-40B4-BE49-F238E27FC236}">
              <a16:creationId xmlns:a16="http://schemas.microsoft.com/office/drawing/2014/main" id="{67F5E9AB-9745-2EA7-F20C-36CA0F52DFC7}"/>
            </a:ext>
          </a:extLst>
        </xdr:cNvPr>
        <xdr:cNvPicPr>
          <a:picLocks noChangeAspect="1"/>
        </xdr:cNvPicPr>
      </xdr:nvPicPr>
      <xdr:blipFill>
        <a:blip xmlns:r="http://schemas.openxmlformats.org/officeDocument/2006/relationships" r:embed="rId2"/>
        <a:stretch>
          <a:fillRect/>
        </a:stretch>
      </xdr:blipFill>
      <xdr:spPr>
        <a:xfrm>
          <a:off x="14988540" y="3329940"/>
          <a:ext cx="4534293" cy="26519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768423</xdr:colOff>
      <xdr:row>6</xdr:row>
      <xdr:rowOff>76552</xdr:rowOff>
    </xdr:to>
    <xdr:pic>
      <xdr:nvPicPr>
        <xdr:cNvPr id="2" name="Picture 1">
          <a:hlinkClick xmlns:r="http://schemas.openxmlformats.org/officeDocument/2006/relationships" r:id="rId1"/>
          <a:extLst>
            <a:ext uri="{FF2B5EF4-FFF2-40B4-BE49-F238E27FC236}">
              <a16:creationId xmlns:a16="http://schemas.microsoft.com/office/drawing/2014/main" id="{102D952B-0724-4EFB-9E6A-AC9D5E67A3A5}"/>
            </a:ext>
          </a:extLst>
        </xdr:cNvPr>
        <xdr:cNvPicPr>
          <a:picLocks noChangeAspect="1"/>
        </xdr:cNvPicPr>
      </xdr:nvPicPr>
      <xdr:blipFill>
        <a:blip xmlns:r="http://schemas.openxmlformats.org/officeDocument/2006/relationships" r:embed="rId2"/>
        <a:stretch>
          <a:fillRect/>
        </a:stretch>
      </xdr:blipFill>
      <xdr:spPr>
        <a:xfrm>
          <a:off x="0" y="0"/>
          <a:ext cx="2962983" cy="15776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114300</xdr:colOff>
      <xdr:row>5</xdr:row>
      <xdr:rowOff>30480</xdr:rowOff>
    </xdr:from>
    <xdr:to>
      <xdr:col>5</xdr:col>
      <xdr:colOff>1028700</xdr:colOff>
      <xdr:row>5</xdr:row>
      <xdr:rowOff>541020</xdr:rowOff>
    </xdr:to>
    <xdr:pic>
      <xdr:nvPicPr>
        <xdr:cNvPr id="3" name="Graphic 2" descr="Aspiration outline">
          <a:extLst>
            <a:ext uri="{FF2B5EF4-FFF2-40B4-BE49-F238E27FC236}">
              <a16:creationId xmlns:a16="http://schemas.microsoft.com/office/drawing/2014/main" id="{0DE4268F-FAF1-7CA5-643C-AD7164F984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68440" y="975360"/>
          <a:ext cx="914400" cy="5105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38100</xdr:colOff>
      <xdr:row>39</xdr:row>
      <xdr:rowOff>121920</xdr:rowOff>
    </xdr:from>
    <xdr:to>
      <xdr:col>8</xdr:col>
      <xdr:colOff>754380</xdr:colOff>
      <xdr:row>53</xdr:row>
      <xdr:rowOff>28575</xdr:rowOff>
    </xdr:to>
    <mc:AlternateContent xmlns:mc="http://schemas.openxmlformats.org/markup-compatibility/2006" xmlns:sle15="http://schemas.microsoft.com/office/drawing/2012/slicer">
      <mc:Choice Requires="sle15">
        <xdr:graphicFrame macro="">
          <xdr:nvGraphicFramePr>
            <xdr:cNvPr id="2" name="Conference">
              <a:extLst>
                <a:ext uri="{FF2B5EF4-FFF2-40B4-BE49-F238E27FC236}">
                  <a16:creationId xmlns:a16="http://schemas.microsoft.com/office/drawing/2014/main" id="{9599C278-D56A-457E-6F57-6881D778C188}"/>
                </a:ext>
              </a:extLst>
            </xdr:cNvPr>
            <xdr:cNvGraphicFramePr/>
          </xdr:nvGraphicFramePr>
          <xdr:xfrm>
            <a:off x="0" y="0"/>
            <a:ext cx="0" cy="0"/>
          </xdr:xfrm>
          <a:graphic>
            <a:graphicData uri="http://schemas.microsoft.com/office/drawing/2010/slicer">
              <sle:slicer xmlns:sle="http://schemas.microsoft.com/office/drawing/2010/slicer" name="Conference"/>
            </a:graphicData>
          </a:graphic>
        </xdr:graphicFrame>
      </mc:Choice>
      <mc:Fallback xmlns="">
        <xdr:sp macro="" textlink="">
          <xdr:nvSpPr>
            <xdr:cNvPr id="0" name=""/>
            <xdr:cNvSpPr>
              <a:spLocks noTextEdit="1"/>
            </xdr:cNvSpPr>
          </xdr:nvSpPr>
          <xdr:spPr>
            <a:xfrm>
              <a:off x="6766560" y="7345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190500</xdr:colOff>
      <xdr:row>39</xdr:row>
      <xdr:rowOff>91440</xdr:rowOff>
    </xdr:from>
    <xdr:to>
      <xdr:col>11</xdr:col>
      <xdr:colOff>449580</xdr:colOff>
      <xdr:row>52</xdr:row>
      <xdr:rowOff>180975</xdr:rowOff>
    </xdr:to>
    <mc:AlternateContent xmlns:mc="http://schemas.openxmlformats.org/markup-compatibility/2006" xmlns:sle15="http://schemas.microsoft.com/office/drawing/2012/slicer">
      <mc:Choice Requires="sle15">
        <xdr:graphicFrame macro="">
          <xdr:nvGraphicFramePr>
            <xdr:cNvPr id="3" name="Division">
              <a:extLst>
                <a:ext uri="{FF2B5EF4-FFF2-40B4-BE49-F238E27FC236}">
                  <a16:creationId xmlns:a16="http://schemas.microsoft.com/office/drawing/2014/main" id="{9F284CE3-637E-E075-B153-5ECBA5319917}"/>
                </a:ext>
              </a:extLst>
            </xdr:cNvPr>
            <xdr:cNvGraphicFramePr/>
          </xdr:nvGraphicFramePr>
          <xdr:xfrm>
            <a:off x="0" y="0"/>
            <a:ext cx="0" cy="0"/>
          </xdr:xfrm>
          <a:graphic>
            <a:graphicData uri="http://schemas.microsoft.com/office/drawing/2010/slicer">
              <sle:slicer xmlns:sle="http://schemas.microsoft.com/office/drawing/2010/slicer" name="Division"/>
            </a:graphicData>
          </a:graphic>
        </xdr:graphicFrame>
      </mc:Choice>
      <mc:Fallback xmlns="">
        <xdr:sp macro="" textlink="">
          <xdr:nvSpPr>
            <xdr:cNvPr id="0" name=""/>
            <xdr:cNvSpPr>
              <a:spLocks noTextEdit="1"/>
            </xdr:cNvSpPr>
          </xdr:nvSpPr>
          <xdr:spPr>
            <a:xfrm>
              <a:off x="9144000" y="7315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7</xdr:col>
      <xdr:colOff>550344</xdr:colOff>
      <xdr:row>24</xdr:row>
      <xdr:rowOff>60961</xdr:rowOff>
    </xdr:from>
    <xdr:to>
      <xdr:col>13</xdr:col>
      <xdr:colOff>434340</xdr:colOff>
      <xdr:row>34</xdr:row>
      <xdr:rowOff>76201</xdr:rowOff>
    </xdr:to>
    <xdr:pic>
      <xdr:nvPicPr>
        <xdr:cNvPr id="5" name="Picture 4">
          <a:hlinkClick xmlns:r="http://schemas.openxmlformats.org/officeDocument/2006/relationships" r:id="rId1"/>
          <a:extLst>
            <a:ext uri="{FF2B5EF4-FFF2-40B4-BE49-F238E27FC236}">
              <a16:creationId xmlns:a16="http://schemas.microsoft.com/office/drawing/2014/main" id="{4BFD75E1-45C4-D1D4-4476-1A99E924903D}"/>
            </a:ext>
          </a:extLst>
        </xdr:cNvPr>
        <xdr:cNvPicPr>
          <a:picLocks noChangeAspect="1"/>
        </xdr:cNvPicPr>
      </xdr:nvPicPr>
      <xdr:blipFill>
        <a:blip xmlns:r="http://schemas.openxmlformats.org/officeDocument/2006/relationships" r:embed="rId2"/>
        <a:stretch>
          <a:fillRect/>
        </a:stretch>
      </xdr:blipFill>
      <xdr:spPr>
        <a:xfrm>
          <a:off x="7278804" y="4457701"/>
          <a:ext cx="4897956" cy="19278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594360</xdr:colOff>
      <xdr:row>38</xdr:row>
      <xdr:rowOff>114300</xdr:rowOff>
    </xdr:from>
    <xdr:to>
      <xdr:col>10</xdr:col>
      <xdr:colOff>701040</xdr:colOff>
      <xdr:row>52</xdr:row>
      <xdr:rowOff>60960</xdr:rowOff>
    </xdr:to>
    <xdr:sp macro="" textlink="">
      <xdr:nvSpPr>
        <xdr:cNvPr id="2" name="Flowchart: Decision 1">
          <a:hlinkClick xmlns:r="http://schemas.openxmlformats.org/officeDocument/2006/relationships" r:id="rId1"/>
          <a:extLst>
            <a:ext uri="{FF2B5EF4-FFF2-40B4-BE49-F238E27FC236}">
              <a16:creationId xmlns:a16="http://schemas.microsoft.com/office/drawing/2014/main" id="{DAEC9455-BAEF-C156-952B-569AA7692FB6}"/>
            </a:ext>
          </a:extLst>
        </xdr:cNvPr>
        <xdr:cNvSpPr/>
      </xdr:nvSpPr>
      <xdr:spPr>
        <a:xfrm>
          <a:off x="5448300" y="7063740"/>
          <a:ext cx="3604260" cy="250698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514746</xdr:colOff>
      <xdr:row>5</xdr:row>
      <xdr:rowOff>38100</xdr:rowOff>
    </xdr:from>
    <xdr:to>
      <xdr:col>13</xdr:col>
      <xdr:colOff>153228</xdr:colOff>
      <xdr:row>17</xdr:row>
      <xdr:rowOff>175755</xdr:rowOff>
    </xdr:to>
    <xdr:pic>
      <xdr:nvPicPr>
        <xdr:cNvPr id="2" name="Picture 1">
          <a:hlinkClick xmlns:r="http://schemas.openxmlformats.org/officeDocument/2006/relationships" r:id="rId1"/>
          <a:extLst>
            <a:ext uri="{FF2B5EF4-FFF2-40B4-BE49-F238E27FC236}">
              <a16:creationId xmlns:a16="http://schemas.microsoft.com/office/drawing/2014/main" id="{6A6E0578-4AED-E203-1A7D-E623581270EF}"/>
            </a:ext>
          </a:extLst>
        </xdr:cNvPr>
        <xdr:cNvPicPr>
          <a:picLocks noChangeAspect="1"/>
        </xdr:cNvPicPr>
      </xdr:nvPicPr>
      <xdr:blipFill>
        <a:blip xmlns:r="http://schemas.openxmlformats.org/officeDocument/2006/relationships" r:embed="rId2"/>
        <a:stretch>
          <a:fillRect/>
        </a:stretch>
      </xdr:blipFill>
      <xdr:spPr>
        <a:xfrm>
          <a:off x="8134746" y="952500"/>
          <a:ext cx="3905682" cy="233221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10</xdr:col>
      <xdr:colOff>443971</xdr:colOff>
      <xdr:row>1</xdr:row>
      <xdr:rowOff>149372</xdr:rowOff>
    </xdr:from>
    <xdr:to>
      <xdr:col>11</xdr:col>
      <xdr:colOff>1651503</xdr:colOff>
      <xdr:row>15</xdr:row>
      <xdr:rowOff>56027</xdr:rowOff>
    </xdr:to>
    <mc:AlternateContent xmlns:mc="http://schemas.openxmlformats.org/markup-compatibility/2006" xmlns:sle15="http://schemas.microsoft.com/office/drawing/2012/slicer">
      <mc:Choice Requires="sle15">
        <xdr:graphicFrame macro="">
          <xdr:nvGraphicFramePr>
            <xdr:cNvPr id="2" name="Equipo">
              <a:extLst>
                <a:ext uri="{FF2B5EF4-FFF2-40B4-BE49-F238E27FC236}">
                  <a16:creationId xmlns:a16="http://schemas.microsoft.com/office/drawing/2014/main" id="{CEAF47AC-AC7C-67BA-87EE-15DDAC71BD78}"/>
                </a:ext>
              </a:extLst>
            </xdr:cNvPr>
            <xdr:cNvGraphicFramePr/>
          </xdr:nvGraphicFramePr>
          <xdr:xfrm>
            <a:off x="0" y="0"/>
            <a:ext cx="0" cy="0"/>
          </xdr:xfrm>
          <a:graphic>
            <a:graphicData uri="http://schemas.microsoft.com/office/drawing/2010/slicer">
              <sle:slicer xmlns:sle="http://schemas.microsoft.com/office/drawing/2010/slicer" name="Equipo"/>
            </a:graphicData>
          </a:graphic>
        </xdr:graphicFrame>
      </mc:Choice>
      <mc:Fallback xmlns="">
        <xdr:sp macro="" textlink="">
          <xdr:nvSpPr>
            <xdr:cNvPr id="0" name=""/>
            <xdr:cNvSpPr>
              <a:spLocks noTextEdit="1"/>
            </xdr:cNvSpPr>
          </xdr:nvSpPr>
          <xdr:spPr>
            <a:xfrm>
              <a:off x="11111971" y="335442"/>
              <a:ext cx="1827765" cy="251163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1572350</xdr:colOff>
      <xdr:row>1</xdr:row>
      <xdr:rowOff>177210</xdr:rowOff>
    </xdr:from>
    <xdr:to>
      <xdr:col>16</xdr:col>
      <xdr:colOff>282943</xdr:colOff>
      <xdr:row>15</xdr:row>
      <xdr:rowOff>82933</xdr:rowOff>
    </xdr:to>
    <mc:AlternateContent xmlns:mc="http://schemas.openxmlformats.org/markup-compatibility/2006" xmlns:sle15="http://schemas.microsoft.com/office/drawing/2012/slicer">
      <mc:Choice Requires="sle15">
        <xdr:graphicFrame macro="">
          <xdr:nvGraphicFramePr>
            <xdr:cNvPr id="3" name="Puntos">
              <a:extLst>
                <a:ext uri="{FF2B5EF4-FFF2-40B4-BE49-F238E27FC236}">
                  <a16:creationId xmlns:a16="http://schemas.microsoft.com/office/drawing/2014/main" id="{22237C52-CF27-0108-44ED-2AF9455B26D8}"/>
                </a:ext>
              </a:extLst>
            </xdr:cNvPr>
            <xdr:cNvGraphicFramePr/>
          </xdr:nvGraphicFramePr>
          <xdr:xfrm>
            <a:off x="0" y="0"/>
            <a:ext cx="0" cy="0"/>
          </xdr:xfrm>
          <a:graphic>
            <a:graphicData uri="http://schemas.microsoft.com/office/drawing/2010/slicer">
              <sle:slicer xmlns:sle="http://schemas.microsoft.com/office/drawing/2010/slicer" name="Puntos"/>
            </a:graphicData>
          </a:graphic>
        </xdr:graphicFrame>
      </mc:Choice>
      <mc:Fallback xmlns="">
        <xdr:sp macro="" textlink="">
          <xdr:nvSpPr>
            <xdr:cNvPr id="0" name=""/>
            <xdr:cNvSpPr>
              <a:spLocks noTextEdit="1"/>
            </xdr:cNvSpPr>
          </xdr:nvSpPr>
          <xdr:spPr>
            <a:xfrm>
              <a:off x="12860583" y="363280"/>
              <a:ext cx="1820616" cy="25107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1239</xdr:colOff>
      <xdr:row>1</xdr:row>
      <xdr:rowOff>142309</xdr:rowOff>
    </xdr:from>
    <xdr:to>
      <xdr:col>21</xdr:col>
      <xdr:colOff>37820</xdr:colOff>
      <xdr:row>15</xdr:row>
      <xdr:rowOff>106914</xdr:rowOff>
    </xdr:to>
    <mc:AlternateContent xmlns:mc="http://schemas.openxmlformats.org/markup-compatibility/2006" xmlns:sle15="http://schemas.microsoft.com/office/drawing/2012/slicer">
      <mc:Choice Requires="sle15">
        <xdr:graphicFrame macro="">
          <xdr:nvGraphicFramePr>
            <xdr:cNvPr id="4" name="Positions">
              <a:extLst>
                <a:ext uri="{FF2B5EF4-FFF2-40B4-BE49-F238E27FC236}">
                  <a16:creationId xmlns:a16="http://schemas.microsoft.com/office/drawing/2014/main" id="{1671AFAC-ACD9-D583-5DFB-C8F2F9041BFA}"/>
                </a:ext>
              </a:extLst>
            </xdr:cNvPr>
            <xdr:cNvGraphicFramePr/>
          </xdr:nvGraphicFramePr>
          <xdr:xfrm>
            <a:off x="0" y="0"/>
            <a:ext cx="0" cy="0"/>
          </xdr:xfrm>
          <a:graphic>
            <a:graphicData uri="http://schemas.microsoft.com/office/drawing/2010/slicer">
              <sle:slicer xmlns:sle="http://schemas.microsoft.com/office/drawing/2010/slicer" name="Positions"/>
            </a:graphicData>
          </a:graphic>
        </xdr:graphicFrame>
      </mc:Choice>
      <mc:Fallback xmlns="">
        <xdr:sp macro="" textlink="">
          <xdr:nvSpPr>
            <xdr:cNvPr id="0" name=""/>
            <xdr:cNvSpPr>
              <a:spLocks noTextEdit="1"/>
            </xdr:cNvSpPr>
          </xdr:nvSpPr>
          <xdr:spPr>
            <a:xfrm>
              <a:off x="14762774" y="328379"/>
              <a:ext cx="1835255" cy="256958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243840</xdr:colOff>
      <xdr:row>0</xdr:row>
      <xdr:rowOff>0</xdr:rowOff>
    </xdr:from>
    <xdr:to>
      <xdr:col>20</xdr:col>
      <xdr:colOff>76200</xdr:colOff>
      <xdr:row>12</xdr:row>
      <xdr:rowOff>76200</xdr:rowOff>
    </xdr:to>
    <xdr:pic>
      <xdr:nvPicPr>
        <xdr:cNvPr id="2" name="Picture 1">
          <a:extLst>
            <a:ext uri="{FF2B5EF4-FFF2-40B4-BE49-F238E27FC236}">
              <a16:creationId xmlns:a16="http://schemas.microsoft.com/office/drawing/2014/main" id="{872AE71D-8E04-7CA2-A676-3B7DE4490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297400" y="0"/>
          <a:ext cx="227076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Anthony Campaz Estupiñan" id="{AEFDF309-7292-45CB-8A99-2D19BAD2BE82}" userId="2f6f8d93927484d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Campaz Estupiñan" refreshedDate="44858.813496527779" createdVersion="8" refreshedVersion="8" minRefreshableVersion="3" recordCount="20" xr:uid="{48A6239C-08DC-4615-A7EB-68022EE16D53}">
  <cacheSource type="worksheet">
    <worksheetSource name="Table_0__2"/>
  </cacheSource>
  <cacheFields count="11">
    <cacheField name="Positions" numFmtId="0">
      <sharedItems containsSemiMixedTypes="0" containsString="0" containsNumber="1" containsInteger="1" minValue="1" maxValue="20" count="20">
        <n v="1"/>
        <n v="2"/>
        <n v="3"/>
        <n v="4"/>
        <n v="5"/>
        <n v="6"/>
        <n v="7"/>
        <n v="8"/>
        <n v="9"/>
        <n v="10"/>
        <n v="11"/>
        <n v="12"/>
        <n v="13"/>
        <n v="14"/>
        <n v="15"/>
        <n v="16"/>
        <n v="17"/>
        <n v="18"/>
        <n v="19"/>
        <n v="20"/>
      </sharedItems>
    </cacheField>
    <cacheField name="Equipo" numFmtId="0">
      <sharedItems count="20">
        <s v="ARS Arsenal"/>
        <s v="MCI Manchester City"/>
        <s v="TOT Tottenham Hotspur"/>
        <s v="NEW Newcastle United"/>
        <s v="CHE Chelsea"/>
        <s v="MUN Manchester United"/>
        <s v="FUL Fulham"/>
        <s v="LIV Liverpool"/>
        <s v="BHA Brighton &amp; Hove Albion"/>
        <s v="WHU West Ham United"/>
        <s v="BRE Brentford"/>
        <s v="EVE Everton"/>
        <s v="CRY Crystal Palace"/>
        <s v="BOU Bournemouth"/>
        <s v="AVL Aston Villa"/>
        <s v="SOU Southampton"/>
        <s v="LEI Leicester City"/>
        <s v="LEE Leeds United"/>
        <s v="WOL Wolverhampton Wanderers"/>
        <s v="NFO Nottingham Forest"/>
      </sharedItems>
    </cacheField>
    <cacheField name="Partidos Jugados" numFmtId="0">
      <sharedItems containsSemiMixedTypes="0" containsString="0" containsNumber="1" containsInteger="1" minValue="11" maxValue="12"/>
    </cacheField>
    <cacheField name="Ganados" numFmtId="0">
      <sharedItems containsSemiMixedTypes="0" containsString="0" containsNumber="1" containsInteger="1" minValue="2" maxValue="9"/>
    </cacheField>
    <cacheField name="Empates" numFmtId="0">
      <sharedItems containsSemiMixedTypes="0" containsString="0" containsNumber="1" containsInteger="1" minValue="1" maxValue="6"/>
    </cacheField>
    <cacheField name="Perdidos" numFmtId="0">
      <sharedItems containsSemiMixedTypes="0" containsString="0" containsNumber="1" containsInteger="1" minValue="1" maxValue="7"/>
    </cacheField>
    <cacheField name="Goles A Favor" numFmtId="0">
      <sharedItems containsSemiMixedTypes="0" containsString="0" containsNumber="1" containsInteger="1" minValue="5" maxValue="36"/>
    </cacheField>
    <cacheField name="Goles En contra" numFmtId="0">
      <sharedItems containsSemiMixedTypes="0" containsString="0" containsNumber="1" containsInteger="1" minValue="10" maxValue="25"/>
    </cacheField>
    <cacheField name="Diferencia de Goles" numFmtId="0">
      <sharedItems containsSemiMixedTypes="0" containsString="0" containsNumber="1" containsInteger="1" minValue="-15" maxValue="25"/>
    </cacheField>
    <cacheField name="Puntos" numFmtId="0">
      <sharedItems containsSemiMixedTypes="0" containsString="0" containsNumber="1" containsInteger="1" minValue="9" maxValue="28"/>
    </cacheField>
    <cacheField name="Forma"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Campaz Estupiñan" refreshedDate="44868.809916319442" createdVersion="8" refreshedVersion="8" minRefreshableVersion="3" recordCount="10" xr:uid="{994F93FC-615D-4552-BBB4-696EAA06107A}">
  <cacheSource type="worksheet">
    <worksheetSource ref="A4:G14" sheet="Excel 2"/>
  </cacheSource>
  <cacheFields count="7">
    <cacheField name="Name" numFmtId="0">
      <sharedItems count="9">
        <s v="John"/>
        <s v="Ronaldo"/>
        <s v="Arya"/>
        <s v="Messi"/>
        <s v="Ned Stark"/>
        <s v="Neymar"/>
        <s v="Eric"/>
        <s v="Lynda"/>
        <s v="Ashlly"/>
      </sharedItems>
    </cacheField>
    <cacheField name="Title " numFmtId="0">
      <sharedItems count="10">
        <s v="Avatar"/>
        <s v="Avengers: infinity  War"/>
        <s v="Avengers:Age of Ultron"/>
        <s v="Avengers:Endgame"/>
        <s v="Black Panther"/>
        <s v="Furious 7"/>
        <s v="Jurassic World"/>
        <s v="Marvel The Avengers"/>
        <s v="Star Wars: The Force Awakens"/>
        <s v="Titanic"/>
      </sharedItems>
    </cacheField>
    <cacheField name="Studio" numFmtId="0">
      <sharedItems/>
    </cacheField>
    <cacheField name="Worldwide" numFmtId="44">
      <sharedItems containsSemiMixedTypes="0" containsString="0" containsNumber="1" minValue="1346.9" maxValue="2794.6" count="10">
        <n v="2789.7"/>
        <n v="2048.4"/>
        <n v="1405.4"/>
        <n v="2794.6"/>
        <n v="1346.9"/>
        <n v="1516"/>
        <n v="1671.7"/>
        <n v="1518.8"/>
        <n v="2068.1999999999998"/>
        <n v="2187.5"/>
      </sharedItems>
    </cacheField>
    <cacheField name="Domestic " numFmtId="44">
      <sharedItems containsSemiMixedTypes="0" containsString="0" containsNumber="1" minValue="353" maxValue="936.7"/>
    </cacheField>
    <cacheField name="Overseas" numFmtId="44">
      <sharedItems containsSemiMixedTypes="0" containsString="0" containsNumber="1" minValue="646.9" maxValue="2029.2"/>
    </cacheField>
    <cacheField name="grades" numFmtId="39">
      <sharedItems containsSemiMixedTypes="0" containsString="0" containsNumber="1" containsInteger="1" minValue="5" maxValue="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11"/>
    <n v="9"/>
    <n v="1"/>
    <n v="1"/>
    <n v="25"/>
    <n v="11"/>
    <n v="14"/>
    <n v="28"/>
    <s v="EGGGG"/>
  </r>
  <r>
    <x v="1"/>
    <x v="1"/>
    <n v="11"/>
    <n v="8"/>
    <n v="2"/>
    <n v="1"/>
    <n v="36"/>
    <n v="11"/>
    <n v="25"/>
    <n v="26"/>
    <s v="GPGGG"/>
  </r>
  <r>
    <x v="2"/>
    <x v="2"/>
    <n v="12"/>
    <n v="7"/>
    <n v="2"/>
    <n v="3"/>
    <n v="23"/>
    <n v="14"/>
    <n v="9"/>
    <n v="23"/>
    <s v="PPGGP"/>
  </r>
  <r>
    <x v="3"/>
    <x v="3"/>
    <n v="12"/>
    <n v="5"/>
    <n v="6"/>
    <n v="1"/>
    <n v="20"/>
    <n v="10"/>
    <n v="10"/>
    <n v="21"/>
    <s v="GGEGG"/>
  </r>
  <r>
    <x v="4"/>
    <x v="4"/>
    <n v="11"/>
    <n v="6"/>
    <n v="3"/>
    <n v="2"/>
    <n v="16"/>
    <n v="11"/>
    <n v="5"/>
    <n v="21"/>
    <s v="EEGGG"/>
  </r>
  <r>
    <x v="5"/>
    <x v="5"/>
    <n v="11"/>
    <n v="6"/>
    <n v="2"/>
    <n v="3"/>
    <n v="16"/>
    <n v="16"/>
    <n v="0"/>
    <n v="20"/>
    <s v="EGEGP"/>
  </r>
  <r>
    <x v="6"/>
    <x v="6"/>
    <n v="12"/>
    <n v="5"/>
    <n v="3"/>
    <n v="4"/>
    <n v="22"/>
    <n v="22"/>
    <n v="0"/>
    <n v="18"/>
    <s v="GGEPP"/>
  </r>
  <r>
    <x v="7"/>
    <x v="7"/>
    <n v="11"/>
    <n v="4"/>
    <n v="4"/>
    <n v="3"/>
    <n v="22"/>
    <n v="13"/>
    <n v="9"/>
    <n v="16"/>
    <s v="PGGPE"/>
  </r>
  <r>
    <x v="8"/>
    <x v="8"/>
    <n v="11"/>
    <n v="4"/>
    <n v="3"/>
    <n v="4"/>
    <n v="15"/>
    <n v="14"/>
    <n v="1"/>
    <n v="15"/>
    <s v="PEPPE"/>
  </r>
  <r>
    <x v="9"/>
    <x v="9"/>
    <n v="12"/>
    <n v="4"/>
    <n v="2"/>
    <n v="6"/>
    <n v="11"/>
    <n v="12"/>
    <n v="-1"/>
    <n v="14"/>
    <s v="GPEGG"/>
  </r>
  <r>
    <x v="10"/>
    <x v="10"/>
    <n v="12"/>
    <n v="3"/>
    <n v="5"/>
    <n v="4"/>
    <n v="18"/>
    <n v="21"/>
    <n v="-3"/>
    <n v="14"/>
    <s v="PEGPE"/>
  </r>
  <r>
    <x v="11"/>
    <x v="11"/>
    <n v="12"/>
    <n v="3"/>
    <n v="4"/>
    <n v="5"/>
    <n v="11"/>
    <n v="12"/>
    <n v="-1"/>
    <n v="13"/>
    <s v="GPPPG"/>
  </r>
  <r>
    <x v="12"/>
    <x v="12"/>
    <n v="11"/>
    <n v="3"/>
    <n v="4"/>
    <n v="4"/>
    <n v="12"/>
    <n v="16"/>
    <n v="-4"/>
    <n v="13"/>
    <s v="PGEGP"/>
  </r>
  <r>
    <x v="13"/>
    <x v="13"/>
    <n v="12"/>
    <n v="3"/>
    <n v="4"/>
    <n v="5"/>
    <n v="10"/>
    <n v="25"/>
    <n v="-15"/>
    <n v="13"/>
    <s v="PPEGE"/>
  </r>
  <r>
    <x v="14"/>
    <x v="14"/>
    <n v="12"/>
    <n v="3"/>
    <n v="3"/>
    <n v="6"/>
    <n v="11"/>
    <n v="16"/>
    <n v="-5"/>
    <n v="12"/>
    <s v="GPPEE"/>
  </r>
  <r>
    <x v="15"/>
    <x v="15"/>
    <n v="12"/>
    <n v="3"/>
    <n v="3"/>
    <n v="6"/>
    <n v="11"/>
    <n v="19"/>
    <n v="-8"/>
    <n v="12"/>
    <s v="EGEPP"/>
  </r>
  <r>
    <x v="16"/>
    <x v="16"/>
    <n v="12"/>
    <n v="3"/>
    <n v="2"/>
    <n v="7"/>
    <n v="21"/>
    <n v="24"/>
    <n v="-3"/>
    <n v="11"/>
    <s v="GGEPG"/>
  </r>
  <r>
    <x v="17"/>
    <x v="17"/>
    <n v="11"/>
    <n v="2"/>
    <n v="3"/>
    <n v="6"/>
    <n v="13"/>
    <n v="18"/>
    <n v="-5"/>
    <n v="9"/>
    <s v="PPPPE"/>
  </r>
  <r>
    <x v="18"/>
    <x v="18"/>
    <n v="12"/>
    <n v="2"/>
    <n v="3"/>
    <n v="7"/>
    <n v="5"/>
    <n v="18"/>
    <n v="-13"/>
    <n v="9"/>
    <s v="PPGPP"/>
  </r>
  <r>
    <x v="19"/>
    <x v="19"/>
    <n v="12"/>
    <n v="2"/>
    <n v="3"/>
    <n v="7"/>
    <n v="8"/>
    <n v="23"/>
    <n v="-15"/>
    <n v="9"/>
    <s v="GEPEP"/>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s v="FOX"/>
    <x v="0"/>
    <n v="760.5"/>
    <n v="2029.2"/>
    <n v="10"/>
  </r>
  <r>
    <x v="1"/>
    <x v="1"/>
    <s v="BV"/>
    <x v="1"/>
    <n v="760.5"/>
    <n v="1369.5"/>
    <n v="5"/>
  </r>
  <r>
    <x v="2"/>
    <x v="2"/>
    <s v="BV"/>
    <x v="2"/>
    <n v="459"/>
    <n v="946.4"/>
    <n v="6"/>
  </r>
  <r>
    <x v="3"/>
    <x v="3"/>
    <s v="BV"/>
    <x v="3"/>
    <n v="857.5"/>
    <n v="1560"/>
    <n v="10"/>
  </r>
  <r>
    <x v="4"/>
    <x v="4"/>
    <s v="BV"/>
    <x v="4"/>
    <n v="700"/>
    <n v="646.9"/>
    <n v="8"/>
  </r>
  <r>
    <x v="5"/>
    <x v="5"/>
    <s v="UNI"/>
    <x v="5"/>
    <n v="353"/>
    <n v="1163"/>
    <n v="9"/>
  </r>
  <r>
    <x v="2"/>
    <x v="6"/>
    <s v="UNI"/>
    <x v="6"/>
    <n v="652.29999999999995"/>
    <n v="1019.4"/>
    <n v="7"/>
  </r>
  <r>
    <x v="6"/>
    <x v="7"/>
    <s v="BV"/>
    <x v="7"/>
    <n v="623.4"/>
    <n v="895"/>
    <n v="10"/>
  </r>
  <r>
    <x v="7"/>
    <x v="8"/>
    <s v="BV"/>
    <x v="8"/>
    <n v="936.7"/>
    <n v="895"/>
    <n v="10"/>
  </r>
  <r>
    <x v="8"/>
    <x v="9"/>
    <s v="PAR"/>
    <x v="9"/>
    <n v="659.4"/>
    <n v="659.4"/>
    <n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1E8166-E55E-4949-AC81-C1D84208185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7">
    <pivotField axis="axisPage" showAll="0">
      <items count="10">
        <item x="2"/>
        <item h="1" x="8"/>
        <item h="1" x="6"/>
        <item h="1" x="0"/>
        <item h="1" x="7"/>
        <item h="1" x="3"/>
        <item h="1" x="4"/>
        <item h="1" x="5"/>
        <item h="1" x="1"/>
        <item t="default"/>
      </items>
    </pivotField>
    <pivotField axis="axisRow" showAll="0">
      <items count="11">
        <item x="0"/>
        <item x="1"/>
        <item x="2"/>
        <item x="3"/>
        <item x="4"/>
        <item x="5"/>
        <item x="6"/>
        <item x="7"/>
        <item x="8"/>
        <item x="9"/>
        <item t="default"/>
      </items>
    </pivotField>
    <pivotField showAll="0"/>
    <pivotField dataField="1" numFmtId="44" showAll="0">
      <items count="11">
        <item x="4"/>
        <item x="2"/>
        <item x="5"/>
        <item x="7"/>
        <item x="6"/>
        <item x="1"/>
        <item x="8"/>
        <item x="9"/>
        <item x="0"/>
        <item x="3"/>
        <item t="default"/>
      </items>
    </pivotField>
    <pivotField numFmtId="44" showAll="0"/>
    <pivotField numFmtId="44" showAll="0"/>
    <pivotField numFmtId="39" showAll="0"/>
  </pivotFields>
  <rowFields count="1">
    <field x="1"/>
  </rowFields>
  <rowItems count="3">
    <i>
      <x v="2"/>
    </i>
    <i>
      <x v="6"/>
    </i>
    <i t="grand">
      <x/>
    </i>
  </rowItems>
  <colItems count="1">
    <i/>
  </colItems>
  <pageFields count="1">
    <pageField fld="0" item="0" hier="-1"/>
  </pageFields>
  <dataFields count="1">
    <dataField name="Sum of Worldwid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1E8166-E55E-4949-AC81-C1D84208185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7">
    <pivotField axis="axisPage" multipleItemSelectionAllowed="1" showAll="0">
      <items count="10">
        <item x="2"/>
        <item h="1" x="8"/>
        <item h="1" x="6"/>
        <item h="1" x="0"/>
        <item h="1" x="7"/>
        <item h="1" x="3"/>
        <item h="1" x="4"/>
        <item h="1" x="5"/>
        <item h="1" x="1"/>
        <item t="default"/>
      </items>
    </pivotField>
    <pivotField axis="axisRow" showAll="0">
      <items count="11">
        <item x="0"/>
        <item x="1"/>
        <item x="2"/>
        <item x="3"/>
        <item x="4"/>
        <item x="5"/>
        <item x="6"/>
        <item x="7"/>
        <item x="8"/>
        <item x="9"/>
        <item t="default"/>
      </items>
    </pivotField>
    <pivotField showAll="0"/>
    <pivotField dataField="1" numFmtId="44" showAll="0">
      <items count="11">
        <item x="4"/>
        <item x="2"/>
        <item x="5"/>
        <item x="7"/>
        <item x="6"/>
        <item x="1"/>
        <item x="8"/>
        <item x="9"/>
        <item x="0"/>
        <item x="3"/>
        <item t="default"/>
      </items>
    </pivotField>
    <pivotField numFmtId="44" showAll="0"/>
    <pivotField numFmtId="44" showAll="0"/>
    <pivotField numFmtId="39" showAll="0"/>
  </pivotFields>
  <rowFields count="1">
    <field x="1"/>
  </rowFields>
  <rowItems count="3">
    <i>
      <x v="2"/>
    </i>
    <i>
      <x v="6"/>
    </i>
    <i t="grand">
      <x/>
    </i>
  </rowItems>
  <colItems count="1">
    <i/>
  </colItems>
  <pageFields count="1">
    <pageField fld="0" hier="-1"/>
  </pageFields>
  <dataFields count="1">
    <dataField name="Sum of Worldwid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273D7D-407F-4B7F-8F84-D67EE7946BFC}"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3:B44" firstHeaderRow="1" firstDataRow="1" firstDataCol="1"/>
  <pivotFields count="11">
    <pivotField axis="axisRow" showAll="0">
      <items count="21">
        <item x="0"/>
        <item x="1"/>
        <item x="2"/>
        <item x="3"/>
        <item x="4"/>
        <item x="5"/>
        <item x="6"/>
        <item x="7"/>
        <item x="8"/>
        <item x="9"/>
        <item x="10"/>
        <item x="11"/>
        <item x="12"/>
        <item x="13"/>
        <item x="14"/>
        <item x="15"/>
        <item x="16"/>
        <item x="17"/>
        <item x="18"/>
        <item x="19"/>
        <item t="default"/>
      </items>
    </pivotField>
    <pivotField axis="axisRow" showAll="0">
      <items count="21">
        <item x="0"/>
        <item x="14"/>
        <item x="8"/>
        <item x="13"/>
        <item x="10"/>
        <item x="4"/>
        <item x="12"/>
        <item x="11"/>
        <item x="6"/>
        <item x="17"/>
        <item x="16"/>
        <item x="7"/>
        <item x="1"/>
        <item x="5"/>
        <item x="3"/>
        <item x="19"/>
        <item x="15"/>
        <item x="2"/>
        <item x="9"/>
        <item x="18"/>
        <item t="default"/>
      </items>
    </pivotField>
    <pivotField showAll="0"/>
    <pivotField showAll="0"/>
    <pivotField showAll="0"/>
    <pivotField showAll="0"/>
    <pivotField showAll="0"/>
    <pivotField showAll="0"/>
    <pivotField showAll="0"/>
    <pivotField dataField="1" multipleItemSelectionAllowed="1" showAll="0"/>
    <pivotField showAll="0"/>
  </pivotFields>
  <rowFields count="2">
    <field x="0"/>
    <field x="1"/>
  </rowFields>
  <rowItems count="41">
    <i>
      <x/>
    </i>
    <i r="1">
      <x/>
    </i>
    <i>
      <x v="1"/>
    </i>
    <i r="1">
      <x v="12"/>
    </i>
    <i>
      <x v="2"/>
    </i>
    <i r="1">
      <x v="17"/>
    </i>
    <i>
      <x v="3"/>
    </i>
    <i r="1">
      <x v="14"/>
    </i>
    <i>
      <x v="4"/>
    </i>
    <i r="1">
      <x v="5"/>
    </i>
    <i>
      <x v="5"/>
    </i>
    <i r="1">
      <x v="13"/>
    </i>
    <i>
      <x v="6"/>
    </i>
    <i r="1">
      <x v="8"/>
    </i>
    <i>
      <x v="7"/>
    </i>
    <i r="1">
      <x v="11"/>
    </i>
    <i>
      <x v="8"/>
    </i>
    <i r="1">
      <x v="2"/>
    </i>
    <i>
      <x v="9"/>
    </i>
    <i r="1">
      <x v="18"/>
    </i>
    <i>
      <x v="10"/>
    </i>
    <i r="1">
      <x v="4"/>
    </i>
    <i>
      <x v="11"/>
    </i>
    <i r="1">
      <x v="7"/>
    </i>
    <i>
      <x v="12"/>
    </i>
    <i r="1">
      <x v="6"/>
    </i>
    <i>
      <x v="13"/>
    </i>
    <i r="1">
      <x v="3"/>
    </i>
    <i>
      <x v="14"/>
    </i>
    <i r="1">
      <x v="1"/>
    </i>
    <i>
      <x v="15"/>
    </i>
    <i r="1">
      <x v="16"/>
    </i>
    <i>
      <x v="16"/>
    </i>
    <i r="1">
      <x v="10"/>
    </i>
    <i>
      <x v="17"/>
    </i>
    <i r="1">
      <x v="9"/>
    </i>
    <i>
      <x v="18"/>
    </i>
    <i r="1">
      <x v="19"/>
    </i>
    <i>
      <x v="19"/>
    </i>
    <i r="1">
      <x v="15"/>
    </i>
    <i t="grand">
      <x/>
    </i>
  </rowItems>
  <colItems count="1">
    <i/>
  </colItems>
  <dataFields count="1">
    <dataField name="Sum of Puntos" fld="9" baseField="1" baseItem="11"/>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6B5B04C9-ACA9-4B80-8B8C-3627608A2548}" autoFormatId="16" applyNumberFormats="0" applyBorderFormats="0" applyFontFormats="0" applyPatternFormats="0" applyAlignmentFormats="0" applyWidthHeightFormats="0">
  <queryTableRefresh nextId="7">
    <queryTableFields count="6">
      <queryTableField id="1" name="Column1" tableColumnId="1"/>
      <queryTableField id="2" name="Last" tableColumnId="2"/>
      <queryTableField id="3" name="Today's change" tableColumnId="3"/>
      <queryTableField id="4" name="Low 52-week High" tableColumnId="4"/>
      <queryTableField id="5" name="Session" tableColumnId="5"/>
      <queryTableField id="6" name="2"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DED2AF76-C75D-40D0-9DE9-2B640136EAE8}" autoFormatId="16" applyNumberFormats="0" applyBorderFormats="0" applyFontFormats="0" applyPatternFormats="0" applyAlignmentFormats="0" applyWidthHeightFormats="0">
  <queryTableRefresh nextId="31">
    <queryTableFields count="11">
      <queryTableField id="13" name="Positions" tableColumnId="13"/>
      <queryTableField id="3" name="Equipo" tableColumnId="3"/>
      <queryTableField id="14" name="Partidos Jugados" tableColumnId="14"/>
      <queryTableField id="15" name="Ganados" tableColumnId="15"/>
      <queryTableField id="16" name="Empates" tableColumnId="16"/>
      <queryTableField id="17" name="Perdidos" tableColumnId="17"/>
      <queryTableField id="18" name="Goles A Favor" tableColumnId="18"/>
      <queryTableField id="19" name="Goles En contra" tableColumnId="19"/>
      <queryTableField id="20" name="Diferencia de Goles" tableColumnId="20"/>
      <queryTableField id="21" name="Puntos" tableColumnId="21"/>
      <queryTableField id="12" name="Forma"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AA92F3E0-1D0E-407E-BDF0-4F8269D66702}" autoFormatId="16" applyNumberFormats="0" applyBorderFormats="0" applyFontFormats="0" applyPatternFormats="0" applyAlignmentFormats="0" applyWidthHeightFormats="0">
  <queryTableRefresh nextId="14">
    <queryTableFields count="13">
      <queryTableField id="1" name="Day" tableColumnId="1"/>
      <queryTableField id="2" name="Conditions" tableColumnId="2"/>
      <queryTableField id="3" name="Conditions Temperature" tableColumnId="3"/>
      <queryTableField id="4" name="Conditions Weather" tableColumnId="4"/>
      <queryTableField id="5" name="Comfort Feels Like" tableColumnId="5"/>
      <queryTableField id="6" name="Comfort Wind" tableColumnId="6"/>
      <queryTableField id="7" name="Comfort" tableColumnId="7"/>
      <queryTableField id="8" name="Comfort Humidity" tableColumnId="8"/>
      <queryTableField id="9" name="Precipitation Chance" tableColumnId="9"/>
      <queryTableField id="10" name="Precipitation Amount" tableColumnId="10"/>
      <queryTableField id="11" name="Sun UV" tableColumnId="11"/>
      <queryTableField id="12" name="Sun Sunrise" tableColumnId="12"/>
      <queryTableField id="13" name="Sun Sunset"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759EE392-2171-4904-81C9-CCED601BE364}" autoFormatId="16" applyNumberFormats="0" applyBorderFormats="0" applyFontFormats="0" applyPatternFormats="0" applyAlignmentFormats="0" applyWidthHeightFormats="0">
  <queryTableRefresh nextId="8">
    <queryTableFields count="7">
      <queryTableField id="1" name="Majors" tableColumnId="1"/>
      <queryTableField id="2" name="Price" tableColumnId="2"/>
      <queryTableField id="3" name="Column1" tableColumnId="3"/>
      <queryTableField id="4" name="2" tableColumnId="4"/>
      <queryTableField id="5" name="Day" tableColumnId="5"/>
      <queryTableField id="6" name="Year" tableColumnId="6"/>
      <queryTableField id="7" name="Dat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ference" xr10:uid="{0A3CB534-2B90-4C7C-8559-061E175815EC}" sourceName="Conference">
  <extLst>
    <x:ext xmlns:x15="http://schemas.microsoft.com/office/spreadsheetml/2010/11/main" uri="{2F2917AC-EB37-4324-AD4E-5DD8C200BD13}">
      <x15:tableSlicerCache tableId="2"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655632CA-1E65-43AF-901B-BBBEB11F9996}" sourceName="Division">
  <extLst>
    <x:ext xmlns:x15="http://schemas.microsoft.com/office/spreadsheetml/2010/11/main" uri="{2F2917AC-EB37-4324-AD4E-5DD8C200BD13}">
      <x15:tableSlicerCache tableId="2"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quipo" xr10:uid="{9215441A-E606-4FF5-816D-EDDD8895DC3A}" sourceName="Equipo">
  <extLst>
    <x:ext xmlns:x15="http://schemas.microsoft.com/office/spreadsheetml/2010/11/main" uri="{2F2917AC-EB37-4324-AD4E-5DD8C200BD13}">
      <x15:tableSlicerCache tableId="6"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ntos" xr10:uid="{04A2BD3F-D347-4A76-8383-C60BEB76DEEF}" sourceName="Puntos">
  <extLst>
    <x:ext xmlns:x15="http://schemas.microsoft.com/office/spreadsheetml/2010/11/main" uri="{2F2917AC-EB37-4324-AD4E-5DD8C200BD13}">
      <x15:tableSlicerCache tableId="6" column="2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s" xr10:uid="{3022009E-E5DC-4CEA-89C2-373E2214564F}" sourceName="Positions">
  <extLst>
    <x:ext xmlns:x15="http://schemas.microsoft.com/office/spreadsheetml/2010/11/main" uri="{2F2917AC-EB37-4324-AD4E-5DD8C200BD13}">
      <x15:tableSlicerCache tableId="6" column="1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ference" xr10:uid="{2EB20C24-A934-4591-B5F5-B7079D512A8B}" cache="Slicer_Conference" caption="Conference" style="SlicerStyleLight3" rowHeight="234950"/>
  <slicer name="Division" xr10:uid="{F1A7B381-7C29-4763-A1EA-05A969D2A594}" cache="Slicer_Division" caption="Division"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quipo" xr10:uid="{691D4102-76F2-4DBD-9A2D-9195224C5979}" cache="Slicer_Equipo" caption="Equipo" style="SlicerStyleLight6" rowHeight="234950"/>
  <slicer name="Puntos" xr10:uid="{E5BCBDA0-04C4-407A-986B-4C27C2C90BD4}" cache="Slicer_Puntos" caption="Puntos" style="SlicerStyleLight4" rowHeight="234950"/>
  <slicer name="Positions" xr10:uid="{3C42B3F5-4AC5-49AD-BDD7-8D31110F2231}" cache="Slicer_Positions" caption="Positions"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05362EA-4034-4F3A-91AE-D2B439F50868}" name="Table13" displayName="Table13" ref="A21:H26" totalsRowShown="0" dataDxfId="58">
  <autoFilter ref="A21:H26" xr:uid="{D05362EA-4034-4F3A-91AE-D2B439F50868}"/>
  <tableColumns count="8">
    <tableColumn id="10" xr3:uid="{D95F150F-1969-4197-8F60-37C7DF417344}" name="Member ID " dataDxfId="57"/>
    <tableColumn id="1" xr3:uid="{8964A555-C460-41C7-A3DD-61EF3BDD3E38}" name="First Name" dataDxfId="56"/>
    <tableColumn id="2" xr3:uid="{F1EC3B3C-9FF1-42BF-B94C-F131E994970F}" name="Last Name " dataDxfId="55"/>
    <tableColumn id="3" xr3:uid="{B470901C-2404-4E9A-BC9A-60B4C38A34A2}" name="Second Last Name " dataDxfId="54"/>
    <tableColumn id="4" xr3:uid="{F8B7AF6F-C6A2-4003-9250-6C38D58BC7D3}" name="Customer Name  " dataDxfId="53"/>
    <tableColumn id="8" xr3:uid="{6B81C8C3-A3B4-4FB6-9034-FC7D8F921247}" name="Age" dataDxfId="52"/>
    <tableColumn id="7" xr3:uid="{E208CF81-A554-42FB-B32A-B8D249FDEE1C}" name="Scoring Rate" dataDxfId="51"/>
    <tableColumn id="9" xr3:uid="{B3D43592-8A7D-4962-827D-8E48CA2348BA}" name="State" dataDxfId="50">
      <calculatedColumnFormula>IF(Table13[[#This Row],[Scoring Rate]]&gt;=600,"Good","Bad")</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D7096AC-46BE-499C-8E0F-E690F5E8FABF}" name="Table11" displayName="Table11" ref="R7:T30" totalsRowShown="0">
  <autoFilter ref="R7:T30" xr:uid="{8D7096AC-46BE-499C-8E0F-E690F5E8FABF}">
    <filterColumn colId="0" hiddenButton="1"/>
    <filterColumn colId="1" hiddenButton="1"/>
    <filterColumn colId="2" hiddenButton="1"/>
  </autoFilter>
  <tableColumns count="3">
    <tableColumn id="1" xr3:uid="{724DD431-89FA-4AA0-96FA-E9DE5F422117}" name="Days Worked"/>
    <tableColumn id="2" xr3:uid="{DF955EFF-8A5F-4887-B585-AC587E18BA84}" name="Days no Worked "/>
    <tableColumn id="3" xr3:uid="{4D2CF1EB-9A99-48ED-9FB3-DE0A56384AA0}" name="Column1" dataDxfId="46">
      <calculatedColumnFormula>R8*$U$5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9A80A56-0B7D-4F83-B10F-397A3E7046B4}" name="Table8" displayName="Table8" ref="A9:B27" totalsRowShown="0">
  <autoFilter ref="A9:B27" xr:uid="{F9A80A56-0B7D-4F83-B10F-397A3E7046B4}"/>
  <tableColumns count="2">
    <tableColumn id="1" xr3:uid="{8F24D190-51CF-458F-97DF-A43838083E64}" name="Name of the  Shortcuts_x000a_Important"/>
    <tableColumn id="2" xr3:uid="{1A7FC1CD-92D5-48F4-A27D-E1808CC34141}" name="Formulas"/>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91C65A-BC1A-49DC-8D0C-08980995501E}" name="Table3" displayName="Table3" ref="B22:D27" totalsRowShown="0" headerRowDxfId="42" headerRowCellStyle="40% - Accent1">
  <autoFilter ref="B22:D27" xr:uid="{7891C65A-BC1A-49DC-8D0C-08980995501E}"/>
  <tableColumns count="3">
    <tableColumn id="1" xr3:uid="{ECECCDE9-D81D-4412-9A6A-CA368BC3A282}" name="Sector "/>
    <tableColumn id="2" xr3:uid="{5CCC15BE-E247-4FF9-A916-49687200097D}" name="Casas Contruidad"/>
    <tableColumn id="3" xr3:uid="{A34EE0D9-D96B-421F-9BF7-26A191595132}" name="Cantidad de casas a Pagar">
      <calculatedColumnFormula>ROUNDDOWN(C23,0)</calculatedColumnFormula>
    </tableColumn>
  </tableColumns>
  <tableStyleInfo name="TableStyleLight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5ACC5D-2DE8-4548-BC42-03122C6D622B}" name="Table36" displayName="Table36" ref="F22:H27" totalsRowShown="0" headerRowDxfId="41" headerRowCellStyle="40% - Accent1">
  <autoFilter ref="F22:H27" xr:uid="{765ACC5D-2DE8-4548-BC42-03122C6D622B}"/>
  <tableColumns count="3">
    <tableColumn id="1" xr3:uid="{FD4DA7A2-C4DD-404F-B439-E92E2EBA177A}" name="Teams "/>
    <tableColumn id="2" xr3:uid="{90F4D943-1ABB-4829-AB7B-C2CE9BEE644A}" name="Tv fixed"/>
    <tableColumn id="3" xr3:uid="{68647D6E-B938-4122-8B41-E7F8F7909224}" name="Cantidad de TV a Pagar" dataDxfId="40">
      <calculatedColumnFormula>ROUNDDOWN(Table36[[#This Row],[Tv fixed]],0)</calculatedColumnFormula>
    </tableColumn>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C342B9-09FF-49BF-8797-9DEB33EEA1AD}" name="Table2" displayName="Table2" ref="A42:G52" totalsRowShown="0">
  <autoFilter ref="A42:G52" xr:uid="{32C342B9-09FF-49BF-8797-9DEB33EEA1AD}"/>
  <sortState xmlns:xlrd2="http://schemas.microsoft.com/office/spreadsheetml/2017/richdata2" ref="A43:D52">
    <sortCondition ref="A42:A52"/>
  </sortState>
  <tableColumns count="7">
    <tableColumn id="1" xr3:uid="{3F797ED6-C594-49FF-A545-CDA0FC0A2635}" name="Players" dataDxfId="27"/>
    <tableColumn id="7" xr3:uid="{C3CE21FB-48B2-4821-A0F8-83B2966728D1}" name="Column2" dataDxfId="26"/>
    <tableColumn id="2" xr3:uid="{EA23488F-11FF-419E-9220-109D3171BD84}" name="Conference"/>
    <tableColumn id="3" xr3:uid="{DF25BF80-A406-419A-A91C-82FC6B72DEF7}" name="Division"/>
    <tableColumn id="5" xr3:uid="{B33BCE6A-D780-4573-81B8-2F825E3113BD}" name="Gole Scored"/>
    <tableColumn id="6" xr3:uid="{6ED70C5F-09C9-4C07-BB6B-2D7C1C68C75B}" name="Column1" dataDxfId="25">
      <calculatedColumnFormula>IF(Table2[[#This Row],[Gole Scored]]&gt;300,"Excellent","Oportunities")</calculatedColumnFormula>
    </tableColumn>
    <tableColumn id="4" xr3:uid="{5CC75F54-97CA-4FDE-890F-F70B60C27A9A}" name="Column12" dataDxfId="24">
      <calculatedColumnFormula>VLOOKUP(G42,Table2[[#All],[Players]:[Column1]],5,FALSE)</calculatedColumnFormula>
    </tableColumn>
  </tableColumns>
  <tableStyleInfo name="TableStyleDark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61ACBBD-8CE3-4E26-9836-F30603A1F894}" name="Table_0" displayName="Table_0" ref="A1:F8" tableType="queryTable" totalsRowShown="0">
  <autoFilter ref="A1:F8" xr:uid="{361ACBBD-8CE3-4E26-9836-F30603A1F894}"/>
  <tableColumns count="6">
    <tableColumn id="1" xr3:uid="{5683D7B9-460C-4D3E-B6DA-C449ECE3A09B}" uniqueName="1" name="Column1" queryTableFieldId="1" dataDxfId="4"/>
    <tableColumn id="2" xr3:uid="{E6D11760-F786-44B5-B38D-6D74446CA9F5}" uniqueName="2" name="Last" queryTableFieldId="2"/>
    <tableColumn id="3" xr3:uid="{BC4F1D4E-E889-4CEB-9921-B5D0D742B57B}" uniqueName="3" name="Today's change" queryTableFieldId="3" dataDxfId="3"/>
    <tableColumn id="4" xr3:uid="{D41B0CEC-0680-425F-8A85-12C05F740C92}" uniqueName="4" name="Low 52-week High" queryTableFieldId="4" dataDxfId="2"/>
    <tableColumn id="5" xr3:uid="{332031EB-8877-4A93-BA99-1244CBF1A981}" uniqueName="5" name="Session" queryTableFieldId="5" dataDxfId="1"/>
    <tableColumn id="6" xr3:uid="{D56B7D5D-5983-4155-935E-C91FAECB939C}" uniqueName="6" name="2" queryTableFieldId="6" dataDxfId="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5E1E06D-1690-420F-BF83-7112547CE971}" name="Table_0__2" displayName="Table_0__2" ref="A1:K21" tableType="queryTable" headerRowCellStyle="Normal" dataCellStyle="Normal" totalsRowCellStyle="Normal">
  <autoFilter ref="A1:K21" xr:uid="{75E1E06D-1690-420F-BF83-7112547CE971}"/>
  <tableColumns count="11">
    <tableColumn id="13" xr3:uid="{9A98F9FD-5577-4497-9BB8-CE2326B10777}" uniqueName="13" name="Positions" totalsRowLabel="Total" queryTableFieldId="13" dataCellStyle="Normal"/>
    <tableColumn id="3" xr3:uid="{9F73C3BF-F5B6-4DCB-99AD-5BCEEE0B1DB5}" uniqueName="3" name="Equipo" queryTableFieldId="3" dataCellStyle="Normal"/>
    <tableColumn id="14" xr3:uid="{D722763A-3CF4-493B-8CF8-293989F06494}" uniqueName="14" name="Partidos Jugados" queryTableFieldId="14" dataCellStyle="Normal"/>
    <tableColumn id="15" xr3:uid="{2BE489E3-DA09-4954-AB74-F8A909A4D5CF}" uniqueName="15" name="Ganados" queryTableFieldId="15" dataCellStyle="Normal"/>
    <tableColumn id="16" xr3:uid="{9AEA7C7B-DB91-4581-8E01-1576A187B815}" uniqueName="16" name="Empates" queryTableFieldId="16" dataCellStyle="Normal"/>
    <tableColumn id="17" xr3:uid="{36D38ED8-1212-4DE5-9145-B9C7ECB0F1E4}" uniqueName="17" name="Perdidos" queryTableFieldId="17" dataCellStyle="Normal"/>
    <tableColumn id="18" xr3:uid="{223ED664-B034-4D13-AE1D-A2A851C41963}" uniqueName="18" name="Goles A Favor" queryTableFieldId="18" dataCellStyle="Normal"/>
    <tableColumn id="19" xr3:uid="{01603939-B251-44DD-8B5B-ABF27F7462B8}" uniqueName="19" name="Goles En contra" queryTableFieldId="19" dataCellStyle="Normal"/>
    <tableColumn id="20" xr3:uid="{F2E245E1-C573-4A52-AAB7-9C27FD41C1DC}" uniqueName="20" name="Diferencia de Goles" totalsRowFunction="sum" queryTableFieldId="20" dataCellStyle="Normal"/>
    <tableColumn id="21" xr3:uid="{8DE5FC59-196E-406C-989F-41C610333191}" uniqueName="21" name="Puntos" queryTableFieldId="21" dataCellStyle="Normal"/>
    <tableColumn id="12" xr3:uid="{A185178C-4B0B-48D2-B2A7-C0209FA257C7}" uniqueName="12" name="Forma" totalsRowFunction="count" queryTableFieldId="12" dataCellStyle="Normal"/>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3968C0-E9A8-4B1E-A94E-B74B99C0CD08}" name="wheather_times" displayName="wheather_times" ref="A1:M16" tableType="queryTable" totalsRowShown="0">
  <autoFilter ref="A1:M16" xr:uid="{533968C0-E9A8-4B1E-A94E-B74B99C0CD08}"/>
  <tableColumns count="13">
    <tableColumn id="1" xr3:uid="{012F42A7-08DF-427A-B444-7C8D06B0DD55}" uniqueName="1" name="Day" queryTableFieldId="1" dataDxfId="15"/>
    <tableColumn id="2" xr3:uid="{13652031-11B2-4058-9ACE-4D8C72C09175}" uniqueName="2" name="Conditions" queryTableFieldId="2" dataDxfId="14"/>
    <tableColumn id="3" xr3:uid="{3962D7D1-90CE-4B4F-9457-A6EC9614FD6F}" uniqueName="3" name="Conditions Temperature" queryTableFieldId="3" dataDxfId="13"/>
    <tableColumn id="4" xr3:uid="{49BDF3DE-AB2F-46F2-A642-049BA3AB883F}" uniqueName="4" name="Conditions Weather" queryTableFieldId="4" dataDxfId="12"/>
    <tableColumn id="5" xr3:uid="{B6AC6378-08F8-4720-8A8B-B48F1A76D74D}" uniqueName="5" name="Comfort Feels Like" queryTableFieldId="5" dataDxfId="11"/>
    <tableColumn id="6" xr3:uid="{91BE490D-8BDE-4692-A83D-835F1DB14DDD}" uniqueName="6" name="Comfort Wind" queryTableFieldId="6" dataDxfId="10"/>
    <tableColumn id="7" xr3:uid="{6BA6DEC7-13D8-472E-8B78-030D87C18306}" uniqueName="7" name="Comfort" queryTableFieldId="7" dataDxfId="9"/>
    <tableColumn id="8" xr3:uid="{F0338FAC-83F9-4797-9388-0C31E2D5EAE5}" uniqueName="8" name="Comfort Humidity" queryTableFieldId="8"/>
    <tableColumn id="9" xr3:uid="{F5EC84C8-7A14-4BEB-A665-D05991237F32}" uniqueName="9" name="Precipitation Chance" queryTableFieldId="9"/>
    <tableColumn id="10" xr3:uid="{1EEB6409-DE0C-4EA7-A76F-7F79210D76DA}" uniqueName="10" name="Precipitation Amount" queryTableFieldId="10" dataDxfId="8"/>
    <tableColumn id="11" xr3:uid="{CDC142E4-99BE-4CA1-9B6F-4E1D03D0AA57}" uniqueName="11" name="Sun UV" queryTableFieldId="11" dataDxfId="7"/>
    <tableColumn id="12" xr3:uid="{C29252DB-FCB5-42CD-8041-43152524B606}" uniqueName="12" name="Sun Sunrise" queryTableFieldId="12" dataDxfId="6"/>
    <tableColumn id="13" xr3:uid="{EB79C30D-629E-401D-A7EC-FDB0792B8E89}" uniqueName="13" name="Sun Sunset" queryTableFieldId="13" dataDxf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FAE286-02F9-4931-9065-D68E0F89EAF1}" name="Table4" displayName="Table4" ref="I21:Q31" totalsRowShown="0">
  <autoFilter ref="I21:Q31" xr:uid="{87FAE286-02F9-4931-9065-D68E0F89EAF1}"/>
  <tableColumns count="9">
    <tableColumn id="1" xr3:uid="{B669AE20-0125-4396-AF50-55EDFAD8FC90}" name="Rank"/>
    <tableColumn id="2" xr3:uid="{A059EA3B-39B0-43C0-A68F-5A795676A04E}" name="Title"/>
    <tableColumn id="3" xr3:uid="{5E355C78-58DE-40DE-B147-39FD85961807}" name="Studio in the US"/>
    <tableColumn id="4" xr3:uid="{86421893-A572-409F-8796-009644CDAA77}" name="Worldwide"/>
    <tableColumn id="5" xr3:uid="{11BFA061-98EF-4D6F-9AEA-6F07BBBC0870}" name="Domistic"/>
    <tableColumn id="6" xr3:uid="{1B0BF278-4F49-46E7-A626-473C0DDBC8B0}" name="Column1"/>
    <tableColumn id="7" xr3:uid="{77609433-E7AA-40A7-932F-24537839DDB8}" name="Overseas"/>
    <tableColumn id="8" xr3:uid="{D32C5B8C-C9BB-4304-A7BC-FEEED7C580CC}" name="Column2"/>
    <tableColumn id="9" xr3:uid="{D2FBAD17-D012-42BD-891B-17C4F18FD52F}" name="Year"/>
  </tableColumns>
  <tableStyleInfo name="TableStyleMedium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6F7972-3EEE-4EF2-A562-BFE34BFAF2B1}" name="Table_0__3" displayName="Table_0__3" ref="A1:G28" tableType="queryTable" totalsRowShown="0">
  <autoFilter ref="A1:G28" xr:uid="{AE6F7972-3EEE-4EF2-A562-BFE34BFAF2B1}"/>
  <tableColumns count="7">
    <tableColumn id="1" xr3:uid="{640CEEC9-36EC-49D2-86E3-C9FB5D0E1F21}" uniqueName="1" name="Majors" queryTableFieldId="1" dataDxfId="18"/>
    <tableColumn id="2" xr3:uid="{701E57E2-3F41-4C86-9BD3-630999EA3A77}" uniqueName="2" name="Price" queryTableFieldId="2"/>
    <tableColumn id="3" xr3:uid="{F359CEC7-5078-4F33-B23B-5602E3D565BC}" uniqueName="3" name="Column1" queryTableFieldId="3" dataDxfId="17"/>
    <tableColumn id="4" xr3:uid="{06FCD896-CA66-4539-88FF-0570A9DE62BF}" uniqueName="4" name="2" queryTableFieldId="4"/>
    <tableColumn id="5" xr3:uid="{CF5F5C4E-209A-40D9-B492-A64681137EE1}" uniqueName="5" name="Day" queryTableFieldId="5"/>
    <tableColumn id="6" xr3:uid="{F4309115-5DD4-4B59-BA9C-09942EA25754}" uniqueName="6" name="Year" queryTableFieldId="6"/>
    <tableColumn id="7" xr3:uid="{A7EBAB2F-02EC-499C-8EA8-DAD6238EFF16}" uniqueName="7" name="Date" queryTableFieldId="7"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36" dT="2022-10-06T02:27:29.31" personId="{AEFDF309-7292-45CB-8A99-2D19BAD2BE82}" id="{6CF62E0E-CD90-4702-9F61-0EE52BFC6D78}">
    <text>In this case I am using F4 to use the Absolute which means I am locking the Cells I want so this way the operation will be multiply by the specific number I want.</text>
  </threadedComment>
  <threadedComment ref="D36" dT="2022-10-06T02:33:18.62" personId="{AEFDF309-7292-45CB-8A99-2D19BAD2BE82}" id="{BB35A0D6-DDA2-4287-847D-ED0AFF6860D3}" parentId="{6CF62E0E-CD90-4702-9F61-0EE52BFC6D78}">
    <text xml:space="preserve">If I want all the numbers to be multiply by the column or Vertically I need the Dólar Sigh in the first position 
 </text>
  </threadedComment>
  <threadedComment ref="C51" dT="2022-10-06T02:34:58.15" personId="{AEFDF309-7292-45CB-8A99-2D19BAD2BE82}" id="{B799E31B-1A0F-4B47-ADBE-E3219FB26325}">
    <text xml:space="preserve">In this case the Dólar sigh will be twice 
</text>
  </threadedComment>
  <threadedComment ref="C51" dT="2022-10-07T01:04:39.61" personId="{AEFDF309-7292-45CB-8A99-2D19BAD2BE82}" id="{295AACC2-D44F-4B7D-A423-EBB501C96FBF}" parentId="{B799E31B-1A0F-4B47-ADBE-E3219FB26325}">
    <text xml:space="preserve">We have to Use the F4 for the formula.
</text>
  </threadedComment>
</ThreadedComments>
</file>

<file path=xl/threadedComments/threadedComment2.xml><?xml version="1.0" encoding="utf-8"?>
<ThreadedComments xmlns="http://schemas.microsoft.com/office/spreadsheetml/2018/threadedcomments" xmlns:x="http://schemas.openxmlformats.org/spreadsheetml/2006/main">
  <threadedComment ref="H5" dT="2022-10-20T00:34:50.03" personId="{AEFDF309-7292-45CB-8A99-2D19BAD2BE82}" id="{C394CA44-3829-4B80-AF18-7B778C6A7F96}">
    <text xml:space="preserve">This is to review import Data from the web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8" Type="http://schemas.openxmlformats.org/officeDocument/2006/relationships/hyperlink" Target="mailto:jaimecalle@gmail.com" TargetMode="External"/><Relationship Id="rId3" Type="http://schemas.openxmlformats.org/officeDocument/2006/relationships/hyperlink" Target="mailto:Anthonycampaz@gmail.com" TargetMode="External"/><Relationship Id="rId7" Type="http://schemas.openxmlformats.org/officeDocument/2006/relationships/hyperlink" Target="https://www.facebook.com/leomessi" TargetMode="External"/><Relationship Id="rId2" Type="http://schemas.openxmlformats.org/officeDocument/2006/relationships/hyperlink" Target="mailto:Wilsonzamora@gmail.com" TargetMode="External"/><Relationship Id="rId1" Type="http://schemas.openxmlformats.org/officeDocument/2006/relationships/hyperlink" Target="mailto:Cristianestupinan@gmail.com" TargetMode="External"/><Relationship Id="rId6" Type="http://schemas.openxmlformats.org/officeDocument/2006/relationships/hyperlink" Target="mailto:Ronaldcampaz@gmail.com" TargetMode="External"/><Relationship Id="rId11" Type="http://schemas.openxmlformats.org/officeDocument/2006/relationships/drawing" Target="../drawings/drawing6.xml"/><Relationship Id="rId5" Type="http://schemas.openxmlformats.org/officeDocument/2006/relationships/hyperlink" Target="mailto:Nancyestupinan@gmail.com" TargetMode="External"/><Relationship Id="rId10" Type="http://schemas.openxmlformats.org/officeDocument/2006/relationships/printerSettings" Target="../printerSettings/printerSettings7.bin"/><Relationship Id="rId4" Type="http://schemas.openxmlformats.org/officeDocument/2006/relationships/hyperlink" Target="mailto:Deisycastro@gmail.com" TargetMode="External"/><Relationship Id="rId9" Type="http://schemas.openxmlformats.org/officeDocument/2006/relationships/hyperlink" Target="mailto:hallocastro@gmail.com"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2.vml"/><Relationship Id="rId1" Type="http://schemas.openxmlformats.org/officeDocument/2006/relationships/drawing" Target="../drawings/drawing7.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5C56-AF89-48F8-B47B-BC9F8CA71102}">
  <dimension ref="A1:P23"/>
  <sheetViews>
    <sheetView zoomScale="122" zoomScaleNormal="122" workbookViewId="0">
      <selection activeCell="E13" sqref="E13"/>
    </sheetView>
  </sheetViews>
  <sheetFormatPr defaultColWidth="8.21875" defaultRowHeight="14.4" x14ac:dyDescent="0.3"/>
  <cols>
    <col min="1" max="1" width="5" bestFit="1" customWidth="1"/>
    <col min="2" max="2" width="38.109375" style="1" customWidth="1"/>
    <col min="3" max="3" width="16" style="1" customWidth="1"/>
    <col min="4" max="4" width="14.21875" bestFit="1" customWidth="1"/>
    <col min="5" max="5" width="12.109375" bestFit="1" customWidth="1"/>
    <col min="6" max="6" width="11" bestFit="1" customWidth="1"/>
    <col min="7" max="7" width="10.109375" bestFit="1" customWidth="1"/>
    <col min="8" max="8" width="12.109375" bestFit="1" customWidth="1"/>
    <col min="9" max="9" width="7.44140625" bestFit="1" customWidth="1"/>
    <col min="10" max="10" width="7.77734375" bestFit="1" customWidth="1"/>
    <col min="11" max="11" width="7.77734375" customWidth="1"/>
    <col min="12" max="12" width="10.6640625" bestFit="1" customWidth="1"/>
    <col min="13" max="13" width="8.5546875" bestFit="1" customWidth="1"/>
    <col min="14" max="14" width="2" bestFit="1" customWidth="1"/>
  </cols>
  <sheetData>
    <row r="1" spans="1:16" ht="20.399999999999999" thickBot="1" x14ac:dyDescent="0.45">
      <c r="A1" s="73" t="s">
        <v>22</v>
      </c>
      <c r="B1" s="73"/>
      <c r="C1" s="73"/>
      <c r="D1" s="73"/>
      <c r="E1" s="73"/>
      <c r="F1" s="73"/>
      <c r="G1" s="73"/>
      <c r="H1" s="73"/>
      <c r="I1" s="73"/>
      <c r="J1" s="73"/>
      <c r="K1" s="56"/>
    </row>
    <row r="2" spans="1:16" ht="15" customHeight="1" thickTop="1" x14ac:dyDescent="0.3">
      <c r="A2" s="2" t="s">
        <v>0</v>
      </c>
      <c r="B2" s="64" t="s">
        <v>1</v>
      </c>
      <c r="C2" s="3"/>
      <c r="D2" s="4" t="s">
        <v>6</v>
      </c>
      <c r="E2" s="4" t="s">
        <v>2</v>
      </c>
      <c r="F2" s="4" t="s">
        <v>3</v>
      </c>
      <c r="G2" s="4"/>
      <c r="H2" s="4" t="s">
        <v>4</v>
      </c>
      <c r="I2" s="4"/>
      <c r="J2" s="5" t="s">
        <v>5</v>
      </c>
      <c r="K2" s="58"/>
      <c r="L2" s="74" t="s">
        <v>37</v>
      </c>
      <c r="M2" s="74"/>
      <c r="N2" s="74"/>
      <c r="O2" s="74"/>
      <c r="P2" s="74"/>
    </row>
    <row r="3" spans="1:16" x14ac:dyDescent="0.3">
      <c r="A3" s="6">
        <v>1</v>
      </c>
      <c r="B3" s="61" t="s">
        <v>7</v>
      </c>
      <c r="C3" s="60">
        <v>44844</v>
      </c>
      <c r="D3" s="8" t="s">
        <v>19</v>
      </c>
      <c r="E3" s="9">
        <v>2785</v>
      </c>
      <c r="F3" s="9">
        <v>900</v>
      </c>
      <c r="G3" s="10">
        <f t="shared" ref="G3:G12" si="0">F3/E3</f>
        <v>0.3231597845601436</v>
      </c>
      <c r="H3" s="9">
        <v>2027.5</v>
      </c>
      <c r="I3" s="11">
        <f>H3/E3</f>
        <v>0.7280071813285458</v>
      </c>
      <c r="J3" s="8">
        <v>2009</v>
      </c>
      <c r="K3" s="59" t="str" cm="1">
        <f t="array" ref="K3:K12">IF(H3:H12&gt;=1000,"True","False")</f>
        <v>True</v>
      </c>
      <c r="L3" s="74"/>
      <c r="M3" s="74"/>
      <c r="N3" s="74"/>
      <c r="O3" s="74"/>
      <c r="P3" s="74"/>
    </row>
    <row r="4" spans="1:16" x14ac:dyDescent="0.3">
      <c r="A4" s="6">
        <v>2</v>
      </c>
      <c r="B4" s="61" t="s">
        <v>8</v>
      </c>
      <c r="C4" s="60">
        <v>44845</v>
      </c>
      <c r="D4" s="8" t="s">
        <v>18</v>
      </c>
      <c r="E4" s="9">
        <v>2175.5</v>
      </c>
      <c r="F4" s="9">
        <v>659.4</v>
      </c>
      <c r="G4" s="10">
        <f t="shared" si="0"/>
        <v>0.30310273500344748</v>
      </c>
      <c r="H4" s="9">
        <v>1528.1</v>
      </c>
      <c r="I4" s="11">
        <f t="shared" ref="I4:I11" si="1">H4/E4</f>
        <v>0.70241323833601466</v>
      </c>
      <c r="J4" s="8">
        <v>1997</v>
      </c>
      <c r="K4" s="59" t="str">
        <v>True</v>
      </c>
      <c r="L4" s="74"/>
      <c r="M4" s="74"/>
      <c r="N4" s="74"/>
      <c r="O4" s="74"/>
      <c r="P4" s="74"/>
    </row>
    <row r="5" spans="1:16" ht="15" customHeight="1" x14ac:dyDescent="0.3">
      <c r="A5" s="6">
        <v>3</v>
      </c>
      <c r="B5" s="61" t="s">
        <v>9</v>
      </c>
      <c r="C5" s="60">
        <v>44846</v>
      </c>
      <c r="D5" s="8" t="s">
        <v>17</v>
      </c>
      <c r="E5" s="9">
        <v>2068.1999999999998</v>
      </c>
      <c r="F5" s="9">
        <v>936.7</v>
      </c>
      <c r="G5" s="10">
        <f t="shared" si="0"/>
        <v>0.45290590851948559</v>
      </c>
      <c r="H5" s="9">
        <v>1131.5999999999999</v>
      </c>
      <c r="I5" s="11">
        <f t="shared" si="1"/>
        <v>0.54714244270380041</v>
      </c>
      <c r="J5" s="8">
        <v>2015</v>
      </c>
      <c r="K5" s="59" t="str">
        <v>True</v>
      </c>
      <c r="L5" s="74"/>
      <c r="M5" s="74"/>
      <c r="N5" s="74"/>
      <c r="O5" s="74"/>
      <c r="P5" s="74"/>
    </row>
    <row r="6" spans="1:16" ht="22.2" customHeight="1" x14ac:dyDescent="0.3">
      <c r="A6" s="6">
        <v>4</v>
      </c>
      <c r="B6" s="61" t="s">
        <v>10</v>
      </c>
      <c r="C6" s="60">
        <v>44847</v>
      </c>
      <c r="D6" s="8" t="s">
        <v>21</v>
      </c>
      <c r="E6" s="9">
        <v>1671.7</v>
      </c>
      <c r="F6" s="9">
        <v>652.29999999999995</v>
      </c>
      <c r="G6" s="10">
        <f t="shared" si="0"/>
        <v>0.3902015911945923</v>
      </c>
      <c r="H6" s="9">
        <v>1019.4</v>
      </c>
      <c r="I6" s="11">
        <f t="shared" si="1"/>
        <v>0.60979840880540759</v>
      </c>
      <c r="J6" s="8">
        <v>2015</v>
      </c>
      <c r="K6" s="59" t="str">
        <v>True</v>
      </c>
      <c r="L6" s="74"/>
      <c r="M6" s="74"/>
      <c r="N6" s="74"/>
      <c r="O6" s="74"/>
      <c r="P6" s="74"/>
    </row>
    <row r="7" spans="1:16" x14ac:dyDescent="0.3">
      <c r="A7" s="6">
        <v>5</v>
      </c>
      <c r="B7" s="61" t="s">
        <v>11</v>
      </c>
      <c r="C7" s="60">
        <v>44848</v>
      </c>
      <c r="D7" s="8" t="s">
        <v>17</v>
      </c>
      <c r="E7" s="9">
        <v>1518.8</v>
      </c>
      <c r="F7" s="9">
        <v>623.4</v>
      </c>
      <c r="G7" s="10">
        <f t="shared" si="0"/>
        <v>0.41045562286015275</v>
      </c>
      <c r="H7" s="9">
        <v>895.5</v>
      </c>
      <c r="I7" s="11">
        <f t="shared" si="1"/>
        <v>0.58961021859362661</v>
      </c>
      <c r="J7" s="8">
        <v>2012</v>
      </c>
      <c r="K7" s="59" t="str">
        <v>False</v>
      </c>
      <c r="L7" s="74"/>
      <c r="M7" s="74"/>
      <c r="N7" s="74"/>
      <c r="O7" s="74"/>
      <c r="P7" s="74"/>
    </row>
    <row r="8" spans="1:16" x14ac:dyDescent="0.3">
      <c r="A8" s="6">
        <v>6</v>
      </c>
      <c r="B8" s="61" t="s">
        <v>12</v>
      </c>
      <c r="C8" s="60">
        <v>44849</v>
      </c>
      <c r="D8" s="8" t="s">
        <v>20</v>
      </c>
      <c r="E8" s="9">
        <v>1516.8</v>
      </c>
      <c r="F8" s="9">
        <v>353</v>
      </c>
      <c r="G8" s="10">
        <f t="shared" si="0"/>
        <v>0.23272679324894516</v>
      </c>
      <c r="H8" s="9">
        <v>1163</v>
      </c>
      <c r="I8" s="11">
        <f t="shared" si="1"/>
        <v>0.7667457805907173</v>
      </c>
      <c r="J8" s="8">
        <v>2015</v>
      </c>
      <c r="K8" s="59" t="str">
        <v>True</v>
      </c>
      <c r="L8" s="74"/>
      <c r="M8" s="74"/>
      <c r="N8" s="74"/>
      <c r="O8" s="74"/>
      <c r="P8" s="74"/>
    </row>
    <row r="9" spans="1:16" ht="22.2" customHeight="1" x14ac:dyDescent="0.3">
      <c r="A9" s="6">
        <v>7</v>
      </c>
      <c r="B9" s="61" t="s">
        <v>13</v>
      </c>
      <c r="C9" s="60">
        <v>44850</v>
      </c>
      <c r="D9" s="8" t="s">
        <v>20</v>
      </c>
      <c r="E9" s="9">
        <v>1405.4</v>
      </c>
      <c r="F9" s="9">
        <v>459</v>
      </c>
      <c r="G9" s="10">
        <f t="shared" si="0"/>
        <v>0.32659740999003839</v>
      </c>
      <c r="H9" s="9">
        <v>946.4</v>
      </c>
      <c r="I9" s="11">
        <f t="shared" si="1"/>
        <v>0.6734025900099615</v>
      </c>
      <c r="J9" s="8">
        <v>2015</v>
      </c>
      <c r="K9" s="59" t="str">
        <v>False</v>
      </c>
      <c r="L9" s="74"/>
      <c r="M9" s="74"/>
      <c r="N9" s="74"/>
      <c r="O9" s="74"/>
      <c r="P9" s="74"/>
    </row>
    <row r="10" spans="1:16" x14ac:dyDescent="0.3">
      <c r="A10" s="6">
        <v>8</v>
      </c>
      <c r="B10" s="61" t="s">
        <v>14</v>
      </c>
      <c r="C10" s="60">
        <v>44851</v>
      </c>
      <c r="D10" s="8" t="s">
        <v>17</v>
      </c>
      <c r="E10" s="9">
        <v>1341.5</v>
      </c>
      <c r="F10" s="9">
        <v>381</v>
      </c>
      <c r="G10" s="10">
        <f t="shared" si="0"/>
        <v>0.28401043607901605</v>
      </c>
      <c r="H10" s="9">
        <v>960.5</v>
      </c>
      <c r="I10" s="11">
        <f t="shared" si="1"/>
        <v>0.71598956392098401</v>
      </c>
      <c r="J10" s="8">
        <v>2011</v>
      </c>
      <c r="K10" s="59" t="str">
        <v>False</v>
      </c>
      <c r="L10" s="74"/>
      <c r="M10" s="74"/>
      <c r="N10" s="74"/>
      <c r="O10" s="74"/>
      <c r="P10" s="74"/>
    </row>
    <row r="11" spans="1:16" ht="16.2" customHeight="1" x14ac:dyDescent="0.3">
      <c r="A11" s="6">
        <v>9</v>
      </c>
      <c r="B11" s="61" t="s">
        <v>15</v>
      </c>
      <c r="C11" s="60">
        <v>44852</v>
      </c>
      <c r="D11" s="8" t="s">
        <v>20</v>
      </c>
      <c r="E11" s="9">
        <v>1331.9</v>
      </c>
      <c r="F11" s="9">
        <v>619.70000000000005</v>
      </c>
      <c r="G11" s="10">
        <f t="shared" si="0"/>
        <v>0.46527517080861924</v>
      </c>
      <c r="H11" s="9">
        <v>712.2</v>
      </c>
      <c r="I11" s="11">
        <f t="shared" si="1"/>
        <v>0.53472482919138076</v>
      </c>
      <c r="J11" s="8">
        <v>2017</v>
      </c>
      <c r="K11" s="59" t="str">
        <v>False</v>
      </c>
      <c r="L11" s="74"/>
      <c r="M11" s="74"/>
      <c r="N11" s="74"/>
      <c r="O11" s="74"/>
      <c r="P11" s="74"/>
    </row>
    <row r="12" spans="1:16" x14ac:dyDescent="0.3">
      <c r="A12" s="6">
        <v>10</v>
      </c>
      <c r="B12" s="61" t="s">
        <v>16</v>
      </c>
      <c r="C12" s="60">
        <v>44853</v>
      </c>
      <c r="D12" s="8" t="s">
        <v>17</v>
      </c>
      <c r="E12" s="9">
        <v>1276.5</v>
      </c>
      <c r="F12" s="9">
        <v>400.7</v>
      </c>
      <c r="G12" s="10">
        <f t="shared" si="0"/>
        <v>0.31390520955738344</v>
      </c>
      <c r="H12" s="9">
        <v>875.7</v>
      </c>
      <c r="I12" s="11">
        <f>H12/E12</f>
        <v>0.68601645123384258</v>
      </c>
      <c r="J12" s="8">
        <v>2013</v>
      </c>
      <c r="K12" s="59" t="str">
        <v>False</v>
      </c>
      <c r="L12" s="74"/>
      <c r="M12" s="74"/>
      <c r="N12" s="74"/>
      <c r="O12" s="74"/>
      <c r="P12" s="74"/>
    </row>
    <row r="13" spans="1:16" x14ac:dyDescent="0.3">
      <c r="H13" s="12"/>
      <c r="L13" s="74"/>
      <c r="M13" s="74"/>
      <c r="N13" s="74"/>
      <c r="O13" s="74"/>
      <c r="P13" s="74"/>
    </row>
    <row r="14" spans="1:16" x14ac:dyDescent="0.3">
      <c r="J14" s="63">
        <v>0.72722381635581057</v>
      </c>
      <c r="L14" s="74"/>
      <c r="M14" s="74"/>
      <c r="N14" s="74"/>
      <c r="O14" s="74"/>
      <c r="P14" s="74"/>
    </row>
    <row r="15" spans="1:16" x14ac:dyDescent="0.3">
      <c r="E15" t="s">
        <v>34</v>
      </c>
      <c r="F15" s="12">
        <f>MAX(F3:F12)</f>
        <v>936.7</v>
      </c>
      <c r="H15" s="12">
        <f>SUM(H3:H12)</f>
        <v>11259.900000000001</v>
      </c>
      <c r="J15" s="63">
        <v>0.70241323833601466</v>
      </c>
      <c r="L15" s="74"/>
      <c r="M15" s="74"/>
      <c r="N15" s="74"/>
      <c r="O15" s="74"/>
      <c r="P15" s="74"/>
    </row>
    <row r="16" spans="1:16" x14ac:dyDescent="0.3">
      <c r="B16" s="18" t="s">
        <v>345</v>
      </c>
      <c r="E16" t="s">
        <v>35</v>
      </c>
      <c r="F16" s="12">
        <f>MIN(F3:F12)</f>
        <v>353</v>
      </c>
      <c r="J16" s="63">
        <v>0.54714244270380041</v>
      </c>
      <c r="L16" s="74"/>
      <c r="M16" s="74"/>
      <c r="N16" s="74"/>
      <c r="O16" s="74"/>
      <c r="P16" s="74"/>
    </row>
    <row r="17" spans="2:16" x14ac:dyDescent="0.3">
      <c r="B17" s="62" t="s">
        <v>347</v>
      </c>
      <c r="J17" s="63">
        <v>0.60979840880540759</v>
      </c>
      <c r="L17" s="74"/>
      <c r="M17" s="74"/>
      <c r="N17" s="74"/>
      <c r="O17" s="74"/>
      <c r="P17" s="74"/>
    </row>
    <row r="18" spans="2:16" ht="28.8" x14ac:dyDescent="0.3">
      <c r="B18" s="62" t="s">
        <v>346</v>
      </c>
      <c r="D18" s="1" t="s">
        <v>350</v>
      </c>
      <c r="J18" s="63">
        <v>0.58961021859362661</v>
      </c>
      <c r="L18" s="74"/>
      <c r="M18" s="74"/>
      <c r="N18" s="74"/>
      <c r="O18" s="74"/>
      <c r="P18" s="74"/>
    </row>
    <row r="19" spans="2:16" x14ac:dyDescent="0.3">
      <c r="B19" s="62" t="s">
        <v>348</v>
      </c>
      <c r="D19" s="15" t="s">
        <v>23</v>
      </c>
      <c r="E19" s="16">
        <f>SUM(E3:E12)</f>
        <v>17091.299999999996</v>
      </c>
      <c r="F19" s="16">
        <f>SUM(F3:F12)</f>
        <v>5985.2000000000007</v>
      </c>
      <c r="H19" s="12">
        <f>SUM(H3:H12)</f>
        <v>11259.900000000001</v>
      </c>
      <c r="J19" s="63">
        <v>0.7667457805907173</v>
      </c>
      <c r="L19" s="74"/>
      <c r="M19" s="74"/>
      <c r="N19" s="74"/>
      <c r="O19" s="74"/>
      <c r="P19" s="74"/>
    </row>
    <row r="20" spans="2:16" x14ac:dyDescent="0.3">
      <c r="D20" s="15" t="s">
        <v>24</v>
      </c>
      <c r="E20" s="17">
        <f>AVERAGE(E3:E12)</f>
        <v>1709.1299999999997</v>
      </c>
      <c r="F20" s="17">
        <f>AVERAGE(F3:F12)</f>
        <v>598.5200000000001</v>
      </c>
      <c r="H20" s="13">
        <f>AVERAGE(H3:H12)</f>
        <v>1125.9900000000002</v>
      </c>
      <c r="J20" s="63">
        <v>0.6734025900099615</v>
      </c>
      <c r="L20" s="74"/>
      <c r="M20" s="74"/>
      <c r="N20" s="74"/>
      <c r="O20" s="74"/>
      <c r="P20" s="74"/>
    </row>
    <row r="21" spans="2:16" x14ac:dyDescent="0.3">
      <c r="J21" s="63">
        <v>0.71598956392098401</v>
      </c>
      <c r="L21" s="74"/>
      <c r="M21" s="74"/>
      <c r="N21" s="74"/>
      <c r="O21" s="74"/>
      <c r="P21" s="74"/>
    </row>
    <row r="22" spans="2:16" ht="43.2" x14ac:dyDescent="0.3">
      <c r="E22" s="1" t="s">
        <v>349</v>
      </c>
      <c r="J22" s="63">
        <v>0.53472482919138076</v>
      </c>
      <c r="L22" s="74"/>
      <c r="M22" s="74"/>
      <c r="N22" s="74"/>
      <c r="O22" s="74"/>
      <c r="P22" s="74"/>
    </row>
    <row r="23" spans="2:16" x14ac:dyDescent="0.3">
      <c r="J23" s="63">
        <v>0.68601645123384258</v>
      </c>
    </row>
  </sheetData>
  <mergeCells count="2">
    <mergeCell ref="A1:J1"/>
    <mergeCell ref="L2:P22"/>
  </mergeCells>
  <phoneticPr fontId="5" type="noConversion"/>
  <conditionalFormatting sqref="K3:K12">
    <cfRule type="containsText" dxfId="62" priority="1" operator="containsText" text="false">
      <formula>NOT(ISERROR(SEARCH("false",K3)))</formula>
    </cfRule>
    <cfRule type="containsText" dxfId="61" priority="2" operator="containsText" text="true">
      <formula>NOT(ISERROR(SEARCH("true",K3)))</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D6973-1DAA-4007-9F1C-3AADBD1C833D}">
  <dimension ref="A1:O26"/>
  <sheetViews>
    <sheetView tabSelected="1" topLeftCell="A6" zoomScaleNormal="100" workbookViewId="0">
      <selection activeCell="J23" sqref="J23"/>
    </sheetView>
  </sheetViews>
  <sheetFormatPr defaultRowHeight="14.4" x14ac:dyDescent="0.3"/>
  <cols>
    <col min="1" max="1" width="14.5546875" customWidth="1"/>
    <col min="2" max="2" width="15.44140625" customWidth="1"/>
    <col min="3" max="3" width="19.21875" bestFit="1" customWidth="1"/>
    <col min="4" max="4" width="32.5546875" bestFit="1" customWidth="1"/>
    <col min="5" max="5" width="14.77734375" bestFit="1" customWidth="1"/>
    <col min="6" max="6" width="13.6640625" bestFit="1" customWidth="1"/>
    <col min="7" max="7" width="10.6640625" bestFit="1" customWidth="1"/>
    <col min="8" max="8" width="14.77734375" bestFit="1" customWidth="1"/>
    <col min="9" max="9" width="6.88671875" bestFit="1" customWidth="1"/>
    <col min="10" max="10" width="14.88671875" bestFit="1" customWidth="1"/>
    <col min="12" max="12" width="13.6640625" bestFit="1" customWidth="1"/>
    <col min="13" max="13" width="18.5546875" bestFit="1" customWidth="1"/>
  </cols>
  <sheetData>
    <row r="1" spans="1:15" ht="20.399999999999999" thickBot="1" x14ac:dyDescent="0.45">
      <c r="A1" s="73" t="s">
        <v>22</v>
      </c>
      <c r="B1" s="73"/>
      <c r="C1" s="73"/>
      <c r="D1" s="73"/>
      <c r="E1" s="73"/>
      <c r="F1" s="73"/>
      <c r="G1" s="73"/>
      <c r="H1" s="73"/>
      <c r="I1" s="73"/>
      <c r="L1" s="13"/>
    </row>
    <row r="2" spans="1:15" ht="15" thickTop="1" x14ac:dyDescent="0.3">
      <c r="A2" s="2" t="s">
        <v>0</v>
      </c>
      <c r="B2" s="3" t="s">
        <v>1</v>
      </c>
      <c r="C2" s="4" t="s">
        <v>6</v>
      </c>
      <c r="D2" s="4" t="s">
        <v>2</v>
      </c>
      <c r="E2" s="4" t="s">
        <v>3</v>
      </c>
      <c r="F2" s="4"/>
      <c r="G2" s="4" t="s">
        <v>4</v>
      </c>
      <c r="H2" s="4"/>
      <c r="I2" s="5" t="s">
        <v>5</v>
      </c>
      <c r="L2" s="13"/>
    </row>
    <row r="3" spans="1:15" x14ac:dyDescent="0.3">
      <c r="A3" s="6">
        <v>1</v>
      </c>
      <c r="B3" s="7" t="s">
        <v>7</v>
      </c>
      <c r="C3" s="8" t="s">
        <v>19</v>
      </c>
      <c r="D3" s="39">
        <v>2788</v>
      </c>
      <c r="E3" s="9">
        <v>900</v>
      </c>
      <c r="F3" s="40">
        <f>E3/D3</f>
        <v>0.32281205164992827</v>
      </c>
      <c r="G3" s="9">
        <v>2027.5</v>
      </c>
      <c r="H3" s="11">
        <f>G3/D3</f>
        <v>0.72722381635581057</v>
      </c>
      <c r="I3" s="8">
        <v>2009</v>
      </c>
      <c r="L3" s="13"/>
    </row>
    <row r="4" spans="1:15" x14ac:dyDescent="0.3">
      <c r="A4" s="6">
        <v>2</v>
      </c>
      <c r="B4" s="7" t="s">
        <v>8</v>
      </c>
      <c r="C4" s="8" t="s">
        <v>18</v>
      </c>
      <c r="D4" s="39">
        <v>2175.5</v>
      </c>
      <c r="E4" s="9">
        <v>659.4</v>
      </c>
      <c r="F4" s="40">
        <f>E4/D4</f>
        <v>0.30310273500344748</v>
      </c>
      <c r="G4" s="9">
        <v>1528.1</v>
      </c>
      <c r="H4" s="11">
        <f>G4/D4</f>
        <v>0.70241323833601466</v>
      </c>
      <c r="I4" s="8">
        <v>1997</v>
      </c>
      <c r="L4" s="13"/>
    </row>
    <row r="5" spans="1:15" ht="72" customHeight="1" x14ac:dyDescent="0.3">
      <c r="A5" s="6">
        <v>3</v>
      </c>
      <c r="B5" s="7" t="s">
        <v>9</v>
      </c>
      <c r="C5" s="8" t="s">
        <v>17</v>
      </c>
      <c r="D5" s="39">
        <v>2068.1999999999998</v>
      </c>
      <c r="E5" s="9">
        <v>936.7</v>
      </c>
      <c r="F5" s="40">
        <f>E5/D5</f>
        <v>0.45290590851948559</v>
      </c>
      <c r="G5" s="9">
        <v>1131.5999999999999</v>
      </c>
      <c r="H5" s="11">
        <f>G5/D5</f>
        <v>0.54714244270380041</v>
      </c>
      <c r="I5" s="8">
        <v>2015</v>
      </c>
      <c r="K5" s="75" t="s">
        <v>36</v>
      </c>
      <c r="L5" s="75"/>
      <c r="M5" s="75"/>
      <c r="N5" s="75"/>
      <c r="O5" s="75"/>
    </row>
    <row r="6" spans="1:15" ht="28.8" x14ac:dyDescent="0.3">
      <c r="A6" s="6">
        <v>4</v>
      </c>
      <c r="B6" s="7" t="s">
        <v>10</v>
      </c>
      <c r="C6" s="8" t="s">
        <v>21</v>
      </c>
      <c r="D6" s="39">
        <v>1671.7</v>
      </c>
      <c r="E6" s="9">
        <v>652.29999999999995</v>
      </c>
      <c r="F6" s="40">
        <f t="shared" ref="F6:F12" si="0">E6/D6</f>
        <v>0.3902015911945923</v>
      </c>
      <c r="G6" s="9">
        <v>1019.4</v>
      </c>
      <c r="H6" s="11">
        <f t="shared" ref="H6:H12" si="1">G6/D6</f>
        <v>0.60979840880540759</v>
      </c>
      <c r="I6" s="8">
        <v>2015</v>
      </c>
      <c r="L6" s="13"/>
    </row>
    <row r="7" spans="1:15" x14ac:dyDescent="0.3">
      <c r="A7" s="6">
        <v>5</v>
      </c>
      <c r="B7" s="7" t="s">
        <v>11</v>
      </c>
      <c r="C7" s="8" t="s">
        <v>17</v>
      </c>
      <c r="D7" s="39">
        <v>1518.8</v>
      </c>
      <c r="E7" s="9">
        <v>623.4</v>
      </c>
      <c r="F7" s="40">
        <f t="shared" si="0"/>
        <v>0.41045562286015275</v>
      </c>
      <c r="G7" s="9">
        <v>895.5</v>
      </c>
      <c r="H7" s="11">
        <f t="shared" si="1"/>
        <v>0.58961021859362661</v>
      </c>
      <c r="I7" s="8">
        <v>2012</v>
      </c>
      <c r="L7" s="13"/>
    </row>
    <row r="8" spans="1:15" x14ac:dyDescent="0.3">
      <c r="A8" s="6">
        <v>6</v>
      </c>
      <c r="B8" s="7" t="s">
        <v>12</v>
      </c>
      <c r="C8" s="19" t="s">
        <v>20</v>
      </c>
      <c r="D8" s="39">
        <v>1516.8</v>
      </c>
      <c r="E8" s="9">
        <v>353</v>
      </c>
      <c r="F8" s="40">
        <f t="shared" si="0"/>
        <v>0.23272679324894516</v>
      </c>
      <c r="G8" s="9">
        <v>1163</v>
      </c>
      <c r="H8" s="11">
        <f t="shared" si="1"/>
        <v>0.7667457805907173</v>
      </c>
      <c r="I8" s="8">
        <v>2015</v>
      </c>
      <c r="L8" s="13"/>
    </row>
    <row r="9" spans="1:15" ht="28.8" x14ac:dyDescent="0.3">
      <c r="A9" s="6">
        <v>7</v>
      </c>
      <c r="B9" s="7" t="s">
        <v>13</v>
      </c>
      <c r="C9" s="8" t="s">
        <v>20</v>
      </c>
      <c r="D9" s="39">
        <v>1405.4</v>
      </c>
      <c r="E9" s="9">
        <v>459</v>
      </c>
      <c r="F9" s="40">
        <f t="shared" si="0"/>
        <v>0.32659740999003839</v>
      </c>
      <c r="G9" s="9">
        <v>946.4</v>
      </c>
      <c r="H9" s="11">
        <f t="shared" si="1"/>
        <v>0.6734025900099615</v>
      </c>
      <c r="I9" s="8">
        <v>2015</v>
      </c>
      <c r="L9" s="13"/>
    </row>
    <row r="10" spans="1:15" ht="28.8" x14ac:dyDescent="0.3">
      <c r="A10" s="6">
        <v>8</v>
      </c>
      <c r="B10" s="7" t="s">
        <v>14</v>
      </c>
      <c r="C10" s="8" t="s">
        <v>17</v>
      </c>
      <c r="D10" s="39">
        <v>1341.5</v>
      </c>
      <c r="E10" s="9">
        <v>381</v>
      </c>
      <c r="F10" s="40">
        <f t="shared" si="0"/>
        <v>0.28401043607901605</v>
      </c>
      <c r="G10" s="9">
        <v>960.5</v>
      </c>
      <c r="H10" s="11">
        <f t="shared" si="1"/>
        <v>0.71598956392098401</v>
      </c>
      <c r="I10" s="8">
        <v>2011</v>
      </c>
      <c r="L10" s="13"/>
    </row>
    <row r="11" spans="1:15" ht="43.2" x14ac:dyDescent="0.3">
      <c r="A11" s="6">
        <v>9</v>
      </c>
      <c r="B11" s="7" t="s">
        <v>15</v>
      </c>
      <c r="C11" s="8" t="s">
        <v>20</v>
      </c>
      <c r="D11" s="39">
        <v>1331.9</v>
      </c>
      <c r="E11" s="9">
        <v>619.70000000000005</v>
      </c>
      <c r="F11" s="40">
        <f t="shared" si="0"/>
        <v>0.46527517080861924</v>
      </c>
      <c r="G11" s="9">
        <v>712.2</v>
      </c>
      <c r="H11" s="11">
        <f t="shared" si="1"/>
        <v>0.53472482919138076</v>
      </c>
      <c r="I11" s="8">
        <v>2017</v>
      </c>
      <c r="L11" s="13"/>
    </row>
    <row r="12" spans="1:15" x14ac:dyDescent="0.3">
      <c r="A12" s="6">
        <v>10</v>
      </c>
      <c r="B12" s="7" t="s">
        <v>16</v>
      </c>
      <c r="C12" s="8" t="s">
        <v>17</v>
      </c>
      <c r="D12" s="39">
        <v>1276.5</v>
      </c>
      <c r="E12" s="9">
        <v>400.7</v>
      </c>
      <c r="F12" s="40">
        <f t="shared" si="0"/>
        <v>0.31390520955738344</v>
      </c>
      <c r="G12" s="9">
        <v>875.7</v>
      </c>
      <c r="H12" s="11">
        <f t="shared" si="1"/>
        <v>0.68601645123384258</v>
      </c>
      <c r="I12" s="8">
        <v>2013</v>
      </c>
      <c r="L12" s="13"/>
    </row>
    <row r="13" spans="1:15" x14ac:dyDescent="0.3">
      <c r="L13" s="13"/>
    </row>
    <row r="14" spans="1:15" x14ac:dyDescent="0.3">
      <c r="K14" s="13"/>
    </row>
    <row r="15" spans="1:15" ht="42" x14ac:dyDescent="0.3">
      <c r="A15" s="71" t="s">
        <v>441</v>
      </c>
      <c r="B15" s="71" t="s">
        <v>452</v>
      </c>
      <c r="C15" s="71" t="s">
        <v>453</v>
      </c>
      <c r="D15" s="71" t="s">
        <v>454</v>
      </c>
      <c r="E15" s="71" t="s">
        <v>451</v>
      </c>
      <c r="K15" s="13"/>
    </row>
    <row r="16" spans="1:15" x14ac:dyDescent="0.3">
      <c r="A16" s="70">
        <v>122541254</v>
      </c>
      <c r="B16" s="72" t="str">
        <f>VLOOKUP($A$16,Table13[#All],5,FALSE)</f>
        <v>Anthony Campaz</v>
      </c>
      <c r="C16" s="72">
        <f>VLOOKUP($A$16,Table13[#All],6,FALSE)</f>
        <v>23</v>
      </c>
      <c r="D16" s="72">
        <f>VLOOKUP($A$16,Table13[#All],7,FALSE)</f>
        <v>652</v>
      </c>
      <c r="E16" s="72" t="str">
        <f>VLOOKUP($A$16,Table13[#All],8,FALSE)</f>
        <v>Good</v>
      </c>
      <c r="K16" s="13"/>
    </row>
    <row r="17" spans="1:12" x14ac:dyDescent="0.3">
      <c r="L17" s="13"/>
    </row>
    <row r="18" spans="1:12" x14ac:dyDescent="0.3">
      <c r="L18" s="13"/>
    </row>
    <row r="19" spans="1:12" x14ac:dyDescent="0.3">
      <c r="L19" s="13"/>
    </row>
    <row r="21" spans="1:12" x14ac:dyDescent="0.3">
      <c r="A21" t="s">
        <v>441</v>
      </c>
      <c r="B21" t="s">
        <v>126</v>
      </c>
      <c r="C21" t="s">
        <v>127</v>
      </c>
      <c r="D21" t="s">
        <v>440</v>
      </c>
      <c r="E21" s="18" t="s">
        <v>449</v>
      </c>
      <c r="F21" s="18" t="s">
        <v>180</v>
      </c>
      <c r="G21" t="s">
        <v>450</v>
      </c>
      <c r="H21" t="s">
        <v>451</v>
      </c>
    </row>
    <row r="22" spans="1:12" x14ac:dyDescent="0.3">
      <c r="A22" s="68">
        <v>122142541</v>
      </c>
      <c r="B22" s="68" t="s">
        <v>442</v>
      </c>
      <c r="C22" s="68" t="s">
        <v>443</v>
      </c>
      <c r="D22" s="68" t="s">
        <v>444</v>
      </c>
      <c r="E22" s="68" t="s">
        <v>445</v>
      </c>
      <c r="F22" s="68">
        <v>25</v>
      </c>
      <c r="G22" s="68">
        <v>250</v>
      </c>
      <c r="H22" s="68" t="str">
        <f>IF(Table13[[#This Row],[Scoring Rate]]&gt;=600,"Good","Bad")</f>
        <v>Bad</v>
      </c>
    </row>
    <row r="23" spans="1:12" x14ac:dyDescent="0.3">
      <c r="A23" s="68">
        <v>122452125</v>
      </c>
      <c r="B23" s="68" t="s">
        <v>446</v>
      </c>
      <c r="C23" s="68" t="s">
        <v>26</v>
      </c>
      <c r="D23" s="68" t="s">
        <v>447</v>
      </c>
      <c r="E23" s="68" t="s">
        <v>448</v>
      </c>
      <c r="F23" s="68">
        <v>28</v>
      </c>
      <c r="G23" s="68">
        <v>800</v>
      </c>
      <c r="H23" s="68" t="str">
        <f>IF(Table13[[#This Row],[Scoring Rate]]&gt;=600,"Good","Bad")</f>
        <v>Good</v>
      </c>
    </row>
    <row r="24" spans="1:12" x14ac:dyDescent="0.3">
      <c r="A24" s="68">
        <v>122541254</v>
      </c>
      <c r="B24" s="68" t="s">
        <v>27</v>
      </c>
      <c r="C24" s="69" t="s">
        <v>25</v>
      </c>
      <c r="D24" s="68" t="s">
        <v>26</v>
      </c>
      <c r="E24" s="68" t="s">
        <v>432</v>
      </c>
      <c r="F24" s="68">
        <v>23</v>
      </c>
      <c r="G24" s="68">
        <v>652</v>
      </c>
      <c r="H24" s="68" t="str">
        <f>IF(Table13[[#This Row],[Scoring Rate]]&gt;=600,"Good","Bad")</f>
        <v>Good</v>
      </c>
    </row>
    <row r="25" spans="1:12" x14ac:dyDescent="0.3">
      <c r="A25" s="68">
        <v>122452158</v>
      </c>
      <c r="B25" s="68" t="s">
        <v>28</v>
      </c>
      <c r="C25" s="69" t="s">
        <v>29</v>
      </c>
      <c r="D25" s="68" t="s">
        <v>30</v>
      </c>
      <c r="E25" s="68" t="s">
        <v>433</v>
      </c>
      <c r="F25" s="68">
        <v>26</v>
      </c>
      <c r="G25" s="68">
        <v>520</v>
      </c>
      <c r="H25" s="68" t="str">
        <f>IF(Table13[[#This Row],[Scoring Rate]]&gt;=600,"Good","Bad")</f>
        <v>Bad</v>
      </c>
    </row>
    <row r="26" spans="1:12" x14ac:dyDescent="0.3">
      <c r="A26" s="68">
        <v>122453651</v>
      </c>
      <c r="B26" s="68" t="s">
        <v>31</v>
      </c>
      <c r="C26" s="69" t="s">
        <v>32</v>
      </c>
      <c r="D26" s="68" t="s">
        <v>33</v>
      </c>
      <c r="E26" s="68" t="s">
        <v>439</v>
      </c>
      <c r="F26" s="68">
        <v>12</v>
      </c>
      <c r="G26" s="68">
        <v>100</v>
      </c>
      <c r="H26" s="68" t="str">
        <f>IF(Table13[[#This Row],[Scoring Rate]]&gt;=600,"Good","Bad")</f>
        <v>Bad</v>
      </c>
    </row>
  </sheetData>
  <mergeCells count="2">
    <mergeCell ref="K5:O5"/>
    <mergeCell ref="A1:I1"/>
  </mergeCells>
  <phoneticPr fontId="5" type="noConversion"/>
  <conditionalFormatting sqref="G22:G26">
    <cfRule type="cellIs" dxfId="60" priority="1" operator="lessThanOrEqual">
      <formula>599</formula>
    </cfRule>
    <cfRule type="cellIs" dxfId="59" priority="2" operator="greaterThanOrEqual">
      <formula>600</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9C6ED-B5CE-4A1C-A939-28CBAEB168FB}">
  <dimension ref="A1:B6"/>
  <sheetViews>
    <sheetView workbookViewId="0"/>
  </sheetViews>
  <sheetFormatPr defaultRowHeight="14.4" x14ac:dyDescent="0.3"/>
  <cols>
    <col min="1" max="1" width="20" bestFit="1" customWidth="1"/>
    <col min="2" max="2" width="16.6640625" bestFit="1" customWidth="1"/>
  </cols>
  <sheetData>
    <row r="1" spans="1:2" x14ac:dyDescent="0.3">
      <c r="A1" s="54" t="s">
        <v>170</v>
      </c>
      <c r="B1" t="s">
        <v>168</v>
      </c>
    </row>
    <row r="3" spans="1:2" x14ac:dyDescent="0.3">
      <c r="A3" s="54" t="s">
        <v>339</v>
      </c>
      <c r="B3" t="s">
        <v>369</v>
      </c>
    </row>
    <row r="4" spans="1:2" x14ac:dyDescent="0.3">
      <c r="A4" s="57" t="s">
        <v>45</v>
      </c>
      <c r="B4" s="50">
        <v>1405.4</v>
      </c>
    </row>
    <row r="5" spans="1:2" x14ac:dyDescent="0.3">
      <c r="A5" s="57" t="s">
        <v>10</v>
      </c>
      <c r="B5" s="50">
        <v>1671.7</v>
      </c>
    </row>
    <row r="6" spans="1:2" x14ac:dyDescent="0.3">
      <c r="A6" s="57" t="s">
        <v>340</v>
      </c>
      <c r="B6" s="50">
        <v>3077.1000000000004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AABF-9F48-435B-B6ED-95339E0B404F}">
  <dimension ref="A1:B6"/>
  <sheetViews>
    <sheetView workbookViewId="0">
      <selection activeCell="B3" sqref="B3"/>
    </sheetView>
  </sheetViews>
  <sheetFormatPr defaultRowHeight="14.4" x14ac:dyDescent="0.3"/>
  <cols>
    <col min="1" max="1" width="20" bestFit="1" customWidth="1"/>
    <col min="2" max="2" width="16.6640625" bestFit="1" customWidth="1"/>
    <col min="3" max="10" width="26.5546875" bestFit="1" customWidth="1"/>
    <col min="11" max="11" width="10.77734375" bestFit="1" customWidth="1"/>
  </cols>
  <sheetData>
    <row r="1" spans="1:2" x14ac:dyDescent="0.3">
      <c r="A1" s="54" t="s">
        <v>170</v>
      </c>
      <c r="B1" t="s">
        <v>168</v>
      </c>
    </row>
    <row r="3" spans="1:2" x14ac:dyDescent="0.3">
      <c r="A3" s="54" t="s">
        <v>339</v>
      </c>
      <c r="B3" t="s">
        <v>369</v>
      </c>
    </row>
    <row r="4" spans="1:2" x14ac:dyDescent="0.3">
      <c r="A4" s="57" t="s">
        <v>45</v>
      </c>
      <c r="B4" s="50">
        <v>1405.4</v>
      </c>
    </row>
    <row r="5" spans="1:2" x14ac:dyDescent="0.3">
      <c r="A5" s="57" t="s">
        <v>10</v>
      </c>
      <c r="B5" s="50">
        <v>1671.7</v>
      </c>
    </row>
    <row r="6" spans="1:2" x14ac:dyDescent="0.3">
      <c r="A6" s="57" t="s">
        <v>340</v>
      </c>
      <c r="B6" s="50">
        <v>3077.1000000000004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20A0F-1D11-4224-AE1C-5EE07B9453C9}">
  <dimension ref="A1:AI60"/>
  <sheetViews>
    <sheetView topLeftCell="A35" workbookViewId="0">
      <selection activeCell="A67" sqref="A67"/>
    </sheetView>
  </sheetViews>
  <sheetFormatPr defaultRowHeight="14.4" x14ac:dyDescent="0.3"/>
  <cols>
    <col min="2" max="2" width="26" bestFit="1" customWidth="1"/>
    <col min="4" max="4" width="12.109375" bestFit="1" customWidth="1"/>
    <col min="5" max="5" width="11.88671875" bestFit="1" customWidth="1"/>
    <col min="6" max="6" width="10.109375" bestFit="1" customWidth="1"/>
    <col min="9" max="9" width="11.77734375" bestFit="1" customWidth="1"/>
    <col min="10" max="10" width="10.77734375" bestFit="1" customWidth="1"/>
    <col min="12" max="12" width="8.88671875" customWidth="1"/>
    <col min="18" max="18" width="14" customWidth="1"/>
    <col min="19" max="19" width="17.109375" customWidth="1"/>
    <col min="20" max="20" width="12.109375" bestFit="1" customWidth="1"/>
    <col min="21" max="21" width="11.109375" bestFit="1" customWidth="1"/>
    <col min="24" max="24" width="28" bestFit="1" customWidth="1"/>
    <col min="25" max="25" width="15.88671875" bestFit="1" customWidth="1"/>
  </cols>
  <sheetData>
    <row r="1" spans="1:35" x14ac:dyDescent="0.3">
      <c r="J1" t="s">
        <v>358</v>
      </c>
      <c r="K1" t="s">
        <v>359</v>
      </c>
      <c r="R1" t="s">
        <v>361</v>
      </c>
    </row>
    <row r="2" spans="1:35" x14ac:dyDescent="0.3">
      <c r="R2" t="s">
        <v>362</v>
      </c>
    </row>
    <row r="3" spans="1:35" x14ac:dyDescent="0.3">
      <c r="H3" s="78" t="s">
        <v>367</v>
      </c>
      <c r="I3" s="78"/>
      <c r="J3" s="66" t="s">
        <v>357</v>
      </c>
      <c r="K3" t="s">
        <v>368</v>
      </c>
      <c r="R3" t="s">
        <v>363</v>
      </c>
    </row>
    <row r="4" spans="1:35" x14ac:dyDescent="0.3">
      <c r="A4" s="44" t="s">
        <v>170</v>
      </c>
      <c r="B4" t="s">
        <v>38</v>
      </c>
      <c r="C4" t="s">
        <v>39</v>
      </c>
      <c r="D4" t="s">
        <v>2</v>
      </c>
      <c r="E4" t="s">
        <v>40</v>
      </c>
      <c r="F4" t="s">
        <v>4</v>
      </c>
      <c r="G4" t="s">
        <v>172</v>
      </c>
      <c r="H4" t="s">
        <v>356</v>
      </c>
      <c r="I4" t="s">
        <v>360</v>
      </c>
      <c r="J4" t="s">
        <v>171</v>
      </c>
      <c r="R4" t="s">
        <v>364</v>
      </c>
    </row>
    <row r="5" spans="1:35" x14ac:dyDescent="0.3">
      <c r="A5" s="46" t="s">
        <v>160</v>
      </c>
      <c r="B5" t="s">
        <v>7</v>
      </c>
      <c r="C5" t="s">
        <v>19</v>
      </c>
      <c r="D5" s="13">
        <v>2789.7</v>
      </c>
      <c r="E5" s="13">
        <v>760.5</v>
      </c>
      <c r="F5" s="13">
        <v>2029.2</v>
      </c>
      <c r="G5" s="38">
        <v>10</v>
      </c>
      <c r="J5" t="str">
        <f>VLOOKUP(J4,A4:G14,2,FALSE)</f>
        <v>Avatar</v>
      </c>
      <c r="R5" t="s">
        <v>365</v>
      </c>
      <c r="U5" s="12">
        <f>T8/R8</f>
        <v>34090.909090909088</v>
      </c>
      <c r="AC5" s="76" t="s">
        <v>47</v>
      </c>
      <c r="AD5" s="76"/>
      <c r="AE5" s="76"/>
      <c r="AF5" s="76"/>
      <c r="AG5" s="76"/>
      <c r="AH5" s="76"/>
      <c r="AI5" s="76"/>
    </row>
    <row r="6" spans="1:35" x14ac:dyDescent="0.3">
      <c r="A6" s="46" t="s">
        <v>163</v>
      </c>
      <c r="B6" t="s">
        <v>43</v>
      </c>
      <c r="C6" t="s">
        <v>17</v>
      </c>
      <c r="D6" s="13">
        <v>2048.4</v>
      </c>
      <c r="E6" s="13">
        <v>760.5</v>
      </c>
      <c r="F6" s="13">
        <v>1369.5</v>
      </c>
      <c r="G6" s="38">
        <v>5</v>
      </c>
      <c r="AC6" s="76"/>
      <c r="AD6" s="76"/>
      <c r="AE6" s="76"/>
      <c r="AF6" s="76"/>
      <c r="AG6" s="76"/>
      <c r="AH6" s="76"/>
      <c r="AI6" s="76"/>
    </row>
    <row r="7" spans="1:35" x14ac:dyDescent="0.3">
      <c r="A7" s="46" t="s">
        <v>168</v>
      </c>
      <c r="B7" t="s">
        <v>45</v>
      </c>
      <c r="C7" t="s">
        <v>17</v>
      </c>
      <c r="D7" s="13">
        <v>1405.4</v>
      </c>
      <c r="E7" s="13">
        <v>459</v>
      </c>
      <c r="F7" s="13">
        <v>946.4</v>
      </c>
      <c r="G7" s="38">
        <v>6</v>
      </c>
      <c r="R7" t="s">
        <v>51</v>
      </c>
      <c r="S7" t="s">
        <v>52</v>
      </c>
      <c r="T7" t="s">
        <v>222</v>
      </c>
      <c r="AC7" s="76"/>
      <c r="AD7" s="76"/>
      <c r="AE7" s="76"/>
      <c r="AF7" s="76"/>
      <c r="AG7" s="76"/>
      <c r="AH7" s="76"/>
      <c r="AI7" s="76"/>
    </row>
    <row r="8" spans="1:35" x14ac:dyDescent="0.3">
      <c r="A8" s="46" t="s">
        <v>164</v>
      </c>
      <c r="B8" t="s">
        <v>41</v>
      </c>
      <c r="C8" t="s">
        <v>17</v>
      </c>
      <c r="D8" s="13">
        <v>2794.6</v>
      </c>
      <c r="E8" s="13">
        <v>857.5</v>
      </c>
      <c r="F8" s="13">
        <v>1560</v>
      </c>
      <c r="G8" s="38">
        <v>10</v>
      </c>
      <c r="R8">
        <v>22</v>
      </c>
      <c r="S8">
        <v>0</v>
      </c>
      <c r="T8" s="13">
        <v>750000</v>
      </c>
      <c r="AC8" s="76"/>
      <c r="AD8" s="76"/>
      <c r="AE8" s="76"/>
      <c r="AF8" s="76"/>
      <c r="AG8" s="76"/>
      <c r="AH8" s="76"/>
      <c r="AI8" s="76"/>
    </row>
    <row r="9" spans="1:35" x14ac:dyDescent="0.3">
      <c r="A9" s="46" t="s">
        <v>167</v>
      </c>
      <c r="B9" t="s">
        <v>46</v>
      </c>
      <c r="C9" t="s">
        <v>17</v>
      </c>
      <c r="D9" s="13">
        <v>1346.9</v>
      </c>
      <c r="E9" s="13">
        <v>700</v>
      </c>
      <c r="F9" s="13">
        <v>646.9</v>
      </c>
      <c r="G9" s="38">
        <v>8</v>
      </c>
      <c r="J9" t="s">
        <v>366</v>
      </c>
      <c r="R9">
        <v>21</v>
      </c>
      <c r="S9">
        <v>1</v>
      </c>
      <c r="T9" s="12">
        <f t="shared" ref="T9:T30" si="0">R9*$U$5</f>
        <v>715909.09090909082</v>
      </c>
      <c r="AC9" s="76"/>
      <c r="AD9" s="76"/>
      <c r="AE9" s="76"/>
      <c r="AF9" s="76"/>
      <c r="AG9" s="76"/>
      <c r="AH9" s="76"/>
      <c r="AI9" s="76"/>
    </row>
    <row r="10" spans="1:35" x14ac:dyDescent="0.3">
      <c r="A10" s="46" t="s">
        <v>165</v>
      </c>
      <c r="B10" t="s">
        <v>12</v>
      </c>
      <c r="C10" t="s">
        <v>21</v>
      </c>
      <c r="D10" s="13">
        <v>1516</v>
      </c>
      <c r="E10" s="13">
        <v>353</v>
      </c>
      <c r="F10" s="13">
        <v>1163</v>
      </c>
      <c r="G10" s="38">
        <v>9</v>
      </c>
      <c r="J10">
        <f>VLOOKUP(J9,A4:G14,7,FALSE)</f>
        <v>6</v>
      </c>
      <c r="R10">
        <v>20</v>
      </c>
      <c r="S10">
        <v>2</v>
      </c>
      <c r="T10" s="12">
        <f t="shared" si="0"/>
        <v>681818.18181818177</v>
      </c>
      <c r="AC10" s="76"/>
      <c r="AD10" s="76"/>
      <c r="AE10" s="76"/>
      <c r="AF10" s="76"/>
      <c r="AG10" s="76"/>
      <c r="AH10" s="76"/>
      <c r="AI10" s="76"/>
    </row>
    <row r="11" spans="1:35" ht="14.4" customHeight="1" x14ac:dyDescent="0.3">
      <c r="A11" s="46" t="s">
        <v>168</v>
      </c>
      <c r="B11" t="s">
        <v>10</v>
      </c>
      <c r="C11" t="s">
        <v>21</v>
      </c>
      <c r="D11" s="13">
        <v>1671.7</v>
      </c>
      <c r="E11" s="13">
        <v>652.29999999999995</v>
      </c>
      <c r="F11" s="13">
        <v>1019.4</v>
      </c>
      <c r="G11" s="38">
        <v>7</v>
      </c>
      <c r="J11" t="s">
        <v>19</v>
      </c>
      <c r="R11">
        <v>19</v>
      </c>
      <c r="S11">
        <v>3</v>
      </c>
      <c r="T11" s="12">
        <f t="shared" si="0"/>
        <v>647727.27272727271</v>
      </c>
      <c r="AC11" s="76"/>
      <c r="AD11" s="76"/>
      <c r="AE11" s="76"/>
      <c r="AF11" s="76"/>
      <c r="AG11" s="76"/>
      <c r="AH11" s="76"/>
      <c r="AI11" s="76"/>
    </row>
    <row r="12" spans="1:35" ht="14.4" customHeight="1" x14ac:dyDescent="0.3">
      <c r="A12" s="46" t="s">
        <v>161</v>
      </c>
      <c r="B12" t="s">
        <v>44</v>
      </c>
      <c r="C12" t="s">
        <v>17</v>
      </c>
      <c r="D12" s="13">
        <v>1518.8</v>
      </c>
      <c r="E12" s="13">
        <v>623.4</v>
      </c>
      <c r="F12" s="13">
        <v>895</v>
      </c>
      <c r="G12" s="38">
        <v>10</v>
      </c>
      <c r="J12">
        <f>VLOOKUP(J11,C4:G14,2,FALSE)</f>
        <v>2789.7</v>
      </c>
      <c r="R12">
        <v>18</v>
      </c>
      <c r="S12">
        <v>4</v>
      </c>
      <c r="T12" s="12">
        <f t="shared" si="0"/>
        <v>613636.36363636353</v>
      </c>
      <c r="AC12" s="76"/>
      <c r="AD12" s="76"/>
      <c r="AE12" s="76"/>
      <c r="AF12" s="76"/>
      <c r="AG12" s="76"/>
      <c r="AH12" s="76"/>
      <c r="AI12" s="76"/>
    </row>
    <row r="13" spans="1:35" ht="14.4" customHeight="1" x14ac:dyDescent="0.3">
      <c r="A13" s="46" t="s">
        <v>162</v>
      </c>
      <c r="B13" t="s">
        <v>42</v>
      </c>
      <c r="C13" t="s">
        <v>17</v>
      </c>
      <c r="D13" s="13">
        <v>2068.1999999999998</v>
      </c>
      <c r="E13" s="13">
        <v>936.7</v>
      </c>
      <c r="F13" s="13">
        <v>895</v>
      </c>
      <c r="G13" s="38">
        <v>10</v>
      </c>
      <c r="J13" t="s">
        <v>370</v>
      </c>
      <c r="R13">
        <v>17</v>
      </c>
      <c r="S13">
        <v>5</v>
      </c>
      <c r="T13" s="12">
        <f t="shared" si="0"/>
        <v>579545.45454545447</v>
      </c>
      <c r="AC13" s="76"/>
      <c r="AD13" s="76"/>
      <c r="AE13" s="76"/>
      <c r="AF13" s="76"/>
      <c r="AG13" s="76"/>
      <c r="AH13" s="76"/>
      <c r="AI13" s="76"/>
    </row>
    <row r="14" spans="1:35" ht="14.4" customHeight="1" x14ac:dyDescent="0.3">
      <c r="A14" s="46" t="s">
        <v>166</v>
      </c>
      <c r="B14" t="s">
        <v>8</v>
      </c>
      <c r="C14" t="s">
        <v>18</v>
      </c>
      <c r="D14" s="13">
        <v>2187.5</v>
      </c>
      <c r="E14" s="13">
        <v>659.4</v>
      </c>
      <c r="F14" s="21">
        <v>659.4</v>
      </c>
      <c r="G14" s="38">
        <v>10</v>
      </c>
      <c r="J14">
        <f>VLOOKUP(J13,B4:G14,4,FALSE)</f>
        <v>760.5</v>
      </c>
      <c r="R14">
        <v>16</v>
      </c>
      <c r="S14">
        <v>6</v>
      </c>
      <c r="T14" s="12">
        <f t="shared" si="0"/>
        <v>545454.54545454541</v>
      </c>
      <c r="AC14" s="76"/>
      <c r="AD14" s="76"/>
      <c r="AE14" s="76"/>
      <c r="AF14" s="76"/>
      <c r="AG14" s="76"/>
      <c r="AH14" s="76"/>
      <c r="AI14" s="76"/>
    </row>
    <row r="15" spans="1:35" ht="14.4" customHeight="1" x14ac:dyDescent="0.3">
      <c r="A15" s="46"/>
      <c r="R15">
        <v>15</v>
      </c>
      <c r="S15">
        <v>7</v>
      </c>
      <c r="T15" s="12">
        <f t="shared" si="0"/>
        <v>511363.63636363635</v>
      </c>
      <c r="AC15" s="76"/>
      <c r="AD15" s="76"/>
      <c r="AE15" s="76"/>
      <c r="AF15" s="76"/>
      <c r="AG15" s="76"/>
      <c r="AH15" s="76"/>
      <c r="AI15" s="76"/>
    </row>
    <row r="16" spans="1:35" ht="14.4" customHeight="1" x14ac:dyDescent="0.3">
      <c r="D16" s="12"/>
      <c r="R16">
        <v>14</v>
      </c>
      <c r="S16">
        <v>8</v>
      </c>
      <c r="T16" s="12">
        <f t="shared" si="0"/>
        <v>477272.72727272724</v>
      </c>
      <c r="AC16" s="76"/>
      <c r="AD16" s="76"/>
      <c r="AE16" s="76"/>
      <c r="AF16" s="76"/>
      <c r="AG16" s="76"/>
      <c r="AH16" s="76"/>
      <c r="AI16" s="76"/>
    </row>
    <row r="17" spans="2:35" ht="14.4" customHeight="1" x14ac:dyDescent="0.3">
      <c r="R17">
        <v>13</v>
      </c>
      <c r="S17">
        <v>9</v>
      </c>
      <c r="T17" s="12">
        <f t="shared" si="0"/>
        <v>443181.81818181812</v>
      </c>
      <c r="AC17" s="76"/>
      <c r="AD17" s="76"/>
      <c r="AE17" s="76"/>
      <c r="AF17" s="76"/>
      <c r="AG17" s="76"/>
      <c r="AH17" s="76"/>
      <c r="AI17" s="76"/>
    </row>
    <row r="18" spans="2:35" ht="14.4" customHeight="1" x14ac:dyDescent="0.3">
      <c r="R18">
        <v>12</v>
      </c>
      <c r="S18">
        <v>10</v>
      </c>
      <c r="T18" s="12">
        <f t="shared" si="0"/>
        <v>409090.90909090906</v>
      </c>
      <c r="AC18" s="76"/>
      <c r="AD18" s="76"/>
      <c r="AE18" s="76"/>
      <c r="AF18" s="76"/>
      <c r="AG18" s="76"/>
      <c r="AH18" s="76"/>
      <c r="AI18" s="76"/>
    </row>
    <row r="19" spans="2:35" ht="14.4" customHeight="1" x14ac:dyDescent="0.3">
      <c r="H19" t="s">
        <v>171</v>
      </c>
      <c r="R19">
        <v>11</v>
      </c>
      <c r="S19">
        <v>11</v>
      </c>
      <c r="T19" s="12">
        <f t="shared" si="0"/>
        <v>375000</v>
      </c>
      <c r="AC19" s="76"/>
      <c r="AD19" s="76"/>
      <c r="AE19" s="76"/>
      <c r="AF19" s="76"/>
      <c r="AG19" s="76"/>
      <c r="AH19" s="76"/>
      <c r="AI19" s="76"/>
    </row>
    <row r="20" spans="2:35" ht="14.4" customHeight="1" x14ac:dyDescent="0.3">
      <c r="C20" t="s">
        <v>48</v>
      </c>
      <c r="D20" t="s">
        <v>49</v>
      </c>
      <c r="E20" t="s">
        <v>50</v>
      </c>
      <c r="H20" t="e">
        <f>VLOOKUP(H19,B5:F14,3,FALSE)</f>
        <v>#N/A</v>
      </c>
      <c r="R20">
        <v>10</v>
      </c>
      <c r="S20">
        <v>12</v>
      </c>
      <c r="T20" s="12">
        <f t="shared" si="0"/>
        <v>340909.09090909088</v>
      </c>
    </row>
    <row r="21" spans="2:35" ht="14.4" customHeight="1" x14ac:dyDescent="0.3">
      <c r="B21">
        <v>4.6635499999999999</v>
      </c>
      <c r="C21">
        <f>ROUND(B21,5)</f>
        <v>4.6635499999999999</v>
      </c>
      <c r="D21">
        <f>ROUNDUP(B21,0)</f>
        <v>5</v>
      </c>
      <c r="E21">
        <f>ROUNDDOWN(B21,0)</f>
        <v>4</v>
      </c>
      <c r="J21">
        <v>1</v>
      </c>
      <c r="R21">
        <v>9</v>
      </c>
      <c r="S21">
        <v>13</v>
      </c>
      <c r="T21" s="12">
        <f t="shared" si="0"/>
        <v>306818.18181818177</v>
      </c>
    </row>
    <row r="22" spans="2:35" ht="14.4" customHeight="1" x14ac:dyDescent="0.3">
      <c r="B22">
        <v>8.6866699999999994</v>
      </c>
      <c r="C22">
        <f>ROUND(B22,5)</f>
        <v>8.6866699999999994</v>
      </c>
      <c r="D22">
        <f t="shared" ref="D22:D25" si="1">ROUNDUP(B22,0)</f>
        <v>9</v>
      </c>
      <c r="E22">
        <f t="shared" ref="E22:E25" si="2">ROUNDDOWN(B22,0)</f>
        <v>8</v>
      </c>
      <c r="J22">
        <v>2</v>
      </c>
      <c r="K22" t="s">
        <v>351</v>
      </c>
      <c r="L22" t="s">
        <v>352</v>
      </c>
      <c r="M22" t="s">
        <v>353</v>
      </c>
      <c r="N22" t="s">
        <v>354</v>
      </c>
      <c r="O22" t="s">
        <v>355</v>
      </c>
      <c r="R22">
        <v>8</v>
      </c>
      <c r="S22">
        <v>14</v>
      </c>
      <c r="T22" s="12">
        <f t="shared" si="0"/>
        <v>272727.27272727271</v>
      </c>
    </row>
    <row r="23" spans="2:35" ht="14.4" customHeight="1" x14ac:dyDescent="0.3">
      <c r="B23">
        <v>4</v>
      </c>
      <c r="C23">
        <f t="shared" ref="C23:C25" si="3">ROUND(B23,5)</f>
        <v>4</v>
      </c>
      <c r="D23">
        <f t="shared" si="1"/>
        <v>4</v>
      </c>
      <c r="E23">
        <f t="shared" si="2"/>
        <v>4</v>
      </c>
      <c r="J23">
        <v>3</v>
      </c>
      <c r="K23" t="s">
        <v>101</v>
      </c>
      <c r="R23">
        <v>7</v>
      </c>
      <c r="S23">
        <v>15</v>
      </c>
      <c r="T23" s="12">
        <f t="shared" si="0"/>
        <v>238636.36363636362</v>
      </c>
    </row>
    <row r="24" spans="2:35" ht="14.4" customHeight="1" x14ac:dyDescent="0.3">
      <c r="B24">
        <v>6.4333299999999998</v>
      </c>
      <c r="C24">
        <f t="shared" si="3"/>
        <v>6.4333299999999998</v>
      </c>
      <c r="D24">
        <f t="shared" si="1"/>
        <v>7</v>
      </c>
      <c r="E24">
        <f t="shared" si="2"/>
        <v>6</v>
      </c>
      <c r="J24">
        <v>4</v>
      </c>
      <c r="K24" t="s">
        <v>102</v>
      </c>
      <c r="R24">
        <v>6</v>
      </c>
      <c r="S24">
        <v>16</v>
      </c>
      <c r="T24" s="12">
        <f t="shared" si="0"/>
        <v>204545.45454545453</v>
      </c>
    </row>
    <row r="25" spans="2:35" ht="14.4" customHeight="1" x14ac:dyDescent="0.3">
      <c r="B25">
        <v>9.6</v>
      </c>
      <c r="C25">
        <f t="shared" si="3"/>
        <v>9.6</v>
      </c>
      <c r="D25">
        <f t="shared" si="1"/>
        <v>10</v>
      </c>
      <c r="E25">
        <f t="shared" si="2"/>
        <v>9</v>
      </c>
      <c r="J25">
        <v>5</v>
      </c>
      <c r="K25" t="s">
        <v>103</v>
      </c>
      <c r="R25">
        <v>5</v>
      </c>
      <c r="S25">
        <v>17</v>
      </c>
      <c r="T25" s="12">
        <f t="shared" si="0"/>
        <v>170454.54545454544</v>
      </c>
    </row>
    <row r="26" spans="2:35" x14ac:dyDescent="0.3">
      <c r="J26">
        <v>6</v>
      </c>
      <c r="K26" t="s">
        <v>104</v>
      </c>
      <c r="R26">
        <v>4</v>
      </c>
      <c r="S26">
        <v>18</v>
      </c>
      <c r="T26" s="12">
        <f t="shared" si="0"/>
        <v>136363.63636363635</v>
      </c>
    </row>
    <row r="27" spans="2:35" x14ac:dyDescent="0.3">
      <c r="J27">
        <v>7</v>
      </c>
      <c r="K27" t="s">
        <v>105</v>
      </c>
      <c r="R27">
        <v>3</v>
      </c>
      <c r="S27">
        <v>19</v>
      </c>
      <c r="T27" s="12">
        <f t="shared" si="0"/>
        <v>102272.72727272726</v>
      </c>
    </row>
    <row r="28" spans="2:35" x14ac:dyDescent="0.3">
      <c r="K28" t="s">
        <v>106</v>
      </c>
      <c r="R28">
        <v>2</v>
      </c>
      <c r="S28">
        <v>20</v>
      </c>
      <c r="T28" s="12">
        <f t="shared" si="0"/>
        <v>68181.818181818177</v>
      </c>
    </row>
    <row r="29" spans="2:35" x14ac:dyDescent="0.3">
      <c r="K29" t="s">
        <v>107</v>
      </c>
      <c r="R29">
        <v>1</v>
      </c>
      <c r="S29">
        <v>21</v>
      </c>
      <c r="T29" s="12">
        <f t="shared" si="0"/>
        <v>34090.909090909088</v>
      </c>
    </row>
    <row r="30" spans="2:35" x14ac:dyDescent="0.3">
      <c r="K30" t="s">
        <v>101</v>
      </c>
      <c r="R30">
        <v>0</v>
      </c>
      <c r="S30">
        <v>22</v>
      </c>
      <c r="T30" s="12">
        <f t="shared" si="0"/>
        <v>0</v>
      </c>
    </row>
    <row r="32" spans="2:35" ht="23.4" x14ac:dyDescent="0.3">
      <c r="D32" s="77" t="s">
        <v>53</v>
      </c>
      <c r="E32" s="77"/>
      <c r="F32" s="77"/>
      <c r="G32" s="77"/>
      <c r="H32" s="77"/>
      <c r="I32" s="65"/>
    </row>
    <row r="33" spans="2:20" ht="23.4" x14ac:dyDescent="0.3">
      <c r="D33" s="77"/>
      <c r="E33" s="77"/>
      <c r="F33" s="77"/>
      <c r="G33" s="77"/>
      <c r="H33" s="77"/>
      <c r="I33" s="65"/>
    </row>
    <row r="35" spans="2:20" x14ac:dyDescent="0.3">
      <c r="B35" s="20">
        <v>2</v>
      </c>
      <c r="C35" s="20">
        <v>5</v>
      </c>
      <c r="D35" s="20">
        <f>$C35*B35</f>
        <v>10</v>
      </c>
      <c r="E35" s="20">
        <f t="shared" ref="E35:F44" si="4">$C35*C35</f>
        <v>25</v>
      </c>
      <c r="F35" s="20">
        <f t="shared" si="4"/>
        <v>50</v>
      </c>
      <c r="G35" s="20">
        <f t="shared" ref="G35:G44" si="5">$C35*E35</f>
        <v>125</v>
      </c>
      <c r="H35" s="20">
        <f t="shared" ref="H35:H44" si="6">$C35*F35</f>
        <v>250</v>
      </c>
      <c r="I35" s="20"/>
      <c r="J35" s="20">
        <f t="shared" ref="J35:J44" si="7">$C35*G35</f>
        <v>625</v>
      </c>
      <c r="K35" s="20">
        <f t="shared" ref="K35:K44" si="8">$C35*H35</f>
        <v>1250</v>
      </c>
      <c r="N35">
        <v>50</v>
      </c>
      <c r="O35">
        <v>8</v>
      </c>
      <c r="P35">
        <f>$O35*N35</f>
        <v>400</v>
      </c>
      <c r="Q35">
        <f t="shared" ref="Q35:T44" si="9">$O35*O35</f>
        <v>64</v>
      </c>
      <c r="R35">
        <f t="shared" si="9"/>
        <v>3200</v>
      </c>
      <c r="S35">
        <f t="shared" si="9"/>
        <v>512</v>
      </c>
      <c r="T35">
        <f t="shared" si="9"/>
        <v>25600</v>
      </c>
    </row>
    <row r="36" spans="2:20" x14ac:dyDescent="0.3">
      <c r="B36" s="20">
        <v>4</v>
      </c>
      <c r="C36" s="20">
        <v>5</v>
      </c>
      <c r="D36" s="20">
        <f>$C36*B36</f>
        <v>20</v>
      </c>
      <c r="E36" s="20">
        <f t="shared" si="4"/>
        <v>25</v>
      </c>
      <c r="F36" s="20">
        <f t="shared" si="4"/>
        <v>100</v>
      </c>
      <c r="G36" s="20">
        <f t="shared" si="5"/>
        <v>125</v>
      </c>
      <c r="H36" s="20">
        <f t="shared" si="6"/>
        <v>500</v>
      </c>
      <c r="I36" s="20"/>
      <c r="J36" s="20">
        <f t="shared" si="7"/>
        <v>625</v>
      </c>
      <c r="K36" s="20">
        <f t="shared" si="8"/>
        <v>2500</v>
      </c>
      <c r="N36">
        <v>100</v>
      </c>
      <c r="O36">
        <v>9</v>
      </c>
      <c r="P36">
        <f t="shared" ref="P36:P44" si="10">$O36*N36</f>
        <v>900</v>
      </c>
      <c r="Q36">
        <f t="shared" si="9"/>
        <v>81</v>
      </c>
      <c r="R36">
        <f t="shared" si="9"/>
        <v>8100</v>
      </c>
      <c r="S36">
        <f t="shared" si="9"/>
        <v>729</v>
      </c>
      <c r="T36">
        <f t="shared" si="9"/>
        <v>72900</v>
      </c>
    </row>
    <row r="37" spans="2:20" x14ac:dyDescent="0.3">
      <c r="B37" s="20">
        <v>6</v>
      </c>
      <c r="C37" s="20">
        <v>5</v>
      </c>
      <c r="D37" s="20">
        <f t="shared" ref="D37:D44" si="11">$C37*B37</f>
        <v>30</v>
      </c>
      <c r="E37" s="20">
        <f>$C37*C37</f>
        <v>25</v>
      </c>
      <c r="F37" s="20">
        <f t="shared" si="4"/>
        <v>150</v>
      </c>
      <c r="G37" s="20">
        <f t="shared" si="5"/>
        <v>125</v>
      </c>
      <c r="H37" s="20">
        <f t="shared" si="6"/>
        <v>750</v>
      </c>
      <c r="I37" s="20"/>
      <c r="J37" s="20">
        <f t="shared" si="7"/>
        <v>625</v>
      </c>
      <c r="K37" s="20">
        <f t="shared" si="8"/>
        <v>3750</v>
      </c>
      <c r="N37">
        <v>150</v>
      </c>
      <c r="O37">
        <v>10</v>
      </c>
      <c r="P37">
        <f t="shared" si="10"/>
        <v>1500</v>
      </c>
      <c r="Q37">
        <f t="shared" si="9"/>
        <v>100</v>
      </c>
      <c r="R37">
        <f t="shared" si="9"/>
        <v>15000</v>
      </c>
      <c r="S37">
        <f t="shared" si="9"/>
        <v>1000</v>
      </c>
      <c r="T37">
        <f t="shared" si="9"/>
        <v>150000</v>
      </c>
    </row>
    <row r="38" spans="2:20" x14ac:dyDescent="0.3">
      <c r="B38" s="20">
        <v>8</v>
      </c>
      <c r="C38" s="20">
        <v>5</v>
      </c>
      <c r="D38" s="20">
        <f t="shared" si="11"/>
        <v>40</v>
      </c>
      <c r="E38" s="20">
        <f t="shared" si="4"/>
        <v>25</v>
      </c>
      <c r="F38" s="20">
        <f t="shared" si="4"/>
        <v>200</v>
      </c>
      <c r="G38" s="20">
        <f t="shared" si="5"/>
        <v>125</v>
      </c>
      <c r="H38" s="20">
        <f t="shared" si="6"/>
        <v>1000</v>
      </c>
      <c r="I38" s="20"/>
      <c r="J38" s="20">
        <f t="shared" si="7"/>
        <v>625</v>
      </c>
      <c r="K38" s="20">
        <f t="shared" si="8"/>
        <v>5000</v>
      </c>
      <c r="N38">
        <v>200</v>
      </c>
      <c r="O38">
        <v>11</v>
      </c>
      <c r="P38">
        <f t="shared" si="10"/>
        <v>2200</v>
      </c>
      <c r="Q38">
        <f t="shared" si="9"/>
        <v>121</v>
      </c>
      <c r="R38">
        <f t="shared" si="9"/>
        <v>24200</v>
      </c>
      <c r="S38">
        <f t="shared" si="9"/>
        <v>1331</v>
      </c>
      <c r="T38">
        <f>$O38*R38</f>
        <v>266200</v>
      </c>
    </row>
    <row r="39" spans="2:20" x14ac:dyDescent="0.3">
      <c r="B39" s="20">
        <v>10</v>
      </c>
      <c r="C39" s="20">
        <v>5</v>
      </c>
      <c r="D39" s="20">
        <f t="shared" si="11"/>
        <v>50</v>
      </c>
      <c r="E39" s="20">
        <f t="shared" si="4"/>
        <v>25</v>
      </c>
      <c r="F39" s="20">
        <f t="shared" si="4"/>
        <v>250</v>
      </c>
      <c r="G39" s="20">
        <f t="shared" si="5"/>
        <v>125</v>
      </c>
      <c r="H39" s="20">
        <f t="shared" si="6"/>
        <v>1250</v>
      </c>
      <c r="I39" s="20"/>
      <c r="J39" s="20">
        <f t="shared" si="7"/>
        <v>625</v>
      </c>
      <c r="K39" s="20">
        <f t="shared" si="8"/>
        <v>6250</v>
      </c>
      <c r="N39">
        <v>250</v>
      </c>
      <c r="O39">
        <v>12</v>
      </c>
      <c r="P39">
        <f t="shared" si="10"/>
        <v>3000</v>
      </c>
      <c r="Q39">
        <f t="shared" si="9"/>
        <v>144</v>
      </c>
      <c r="R39">
        <f t="shared" si="9"/>
        <v>36000</v>
      </c>
      <c r="S39">
        <f>$O39*Q39</f>
        <v>1728</v>
      </c>
      <c r="T39">
        <f t="shared" si="9"/>
        <v>432000</v>
      </c>
    </row>
    <row r="40" spans="2:20" x14ac:dyDescent="0.3">
      <c r="B40" s="20">
        <v>12</v>
      </c>
      <c r="C40" s="20">
        <v>5</v>
      </c>
      <c r="D40" s="20">
        <f t="shared" si="11"/>
        <v>60</v>
      </c>
      <c r="E40" s="20">
        <f t="shared" si="4"/>
        <v>25</v>
      </c>
      <c r="F40" s="20">
        <f t="shared" si="4"/>
        <v>300</v>
      </c>
      <c r="G40" s="20">
        <f t="shared" si="5"/>
        <v>125</v>
      </c>
      <c r="H40" s="20">
        <f t="shared" si="6"/>
        <v>1500</v>
      </c>
      <c r="I40" s="20"/>
      <c r="J40" s="20">
        <f t="shared" si="7"/>
        <v>625</v>
      </c>
      <c r="K40" s="20">
        <f t="shared" si="8"/>
        <v>7500</v>
      </c>
      <c r="N40">
        <v>300</v>
      </c>
      <c r="O40">
        <v>13</v>
      </c>
      <c r="P40">
        <f t="shared" si="10"/>
        <v>3900</v>
      </c>
      <c r="Q40">
        <f t="shared" si="9"/>
        <v>169</v>
      </c>
      <c r="R40">
        <f t="shared" si="9"/>
        <v>50700</v>
      </c>
      <c r="S40">
        <f t="shared" si="9"/>
        <v>2197</v>
      </c>
      <c r="T40">
        <f>$O40*R40</f>
        <v>659100</v>
      </c>
    </row>
    <row r="41" spans="2:20" x14ac:dyDescent="0.3">
      <c r="B41" s="20">
        <v>14</v>
      </c>
      <c r="C41" s="20">
        <v>5</v>
      </c>
      <c r="D41" s="20">
        <f t="shared" si="11"/>
        <v>70</v>
      </c>
      <c r="E41" s="20">
        <f t="shared" si="4"/>
        <v>25</v>
      </c>
      <c r="F41" s="20">
        <f t="shared" si="4"/>
        <v>350</v>
      </c>
      <c r="G41" s="20">
        <f t="shared" si="5"/>
        <v>125</v>
      </c>
      <c r="H41" s="20">
        <f t="shared" si="6"/>
        <v>1750</v>
      </c>
      <c r="I41" s="20"/>
      <c r="J41" s="20">
        <f t="shared" si="7"/>
        <v>625</v>
      </c>
      <c r="K41" s="20">
        <f t="shared" si="8"/>
        <v>8750</v>
      </c>
      <c r="N41">
        <v>350</v>
      </c>
      <c r="O41">
        <v>14</v>
      </c>
      <c r="P41">
        <f t="shared" si="10"/>
        <v>4900</v>
      </c>
      <c r="Q41">
        <f t="shared" si="9"/>
        <v>196</v>
      </c>
      <c r="R41">
        <f t="shared" si="9"/>
        <v>68600</v>
      </c>
      <c r="S41">
        <f t="shared" si="9"/>
        <v>2744</v>
      </c>
      <c r="T41">
        <f t="shared" si="9"/>
        <v>960400</v>
      </c>
    </row>
    <row r="42" spans="2:20" x14ac:dyDescent="0.3">
      <c r="B42" s="20">
        <v>16</v>
      </c>
      <c r="C42" s="20">
        <v>5</v>
      </c>
      <c r="D42" s="20">
        <f t="shared" si="11"/>
        <v>80</v>
      </c>
      <c r="E42" s="20">
        <f t="shared" si="4"/>
        <v>25</v>
      </c>
      <c r="F42" s="20">
        <f t="shared" si="4"/>
        <v>400</v>
      </c>
      <c r="G42" s="20">
        <f t="shared" si="5"/>
        <v>125</v>
      </c>
      <c r="H42" s="20">
        <f t="shared" si="6"/>
        <v>2000</v>
      </c>
      <c r="I42" s="20"/>
      <c r="J42" s="20">
        <f t="shared" si="7"/>
        <v>625</v>
      </c>
      <c r="K42" s="20">
        <f>$C42*H42</f>
        <v>10000</v>
      </c>
      <c r="N42">
        <v>400</v>
      </c>
      <c r="O42">
        <v>15</v>
      </c>
      <c r="P42">
        <f t="shared" si="10"/>
        <v>6000</v>
      </c>
      <c r="Q42">
        <f t="shared" si="9"/>
        <v>225</v>
      </c>
      <c r="R42">
        <f t="shared" si="9"/>
        <v>90000</v>
      </c>
      <c r="S42">
        <f t="shared" si="9"/>
        <v>3375</v>
      </c>
      <c r="T42">
        <f t="shared" si="9"/>
        <v>1350000</v>
      </c>
    </row>
    <row r="43" spans="2:20" x14ac:dyDescent="0.3">
      <c r="B43" s="20">
        <v>18</v>
      </c>
      <c r="C43" s="20">
        <v>5</v>
      </c>
      <c r="D43" s="20">
        <f t="shared" si="11"/>
        <v>90</v>
      </c>
      <c r="E43" s="20">
        <f t="shared" si="4"/>
        <v>25</v>
      </c>
      <c r="F43" s="20">
        <f t="shared" si="4"/>
        <v>450</v>
      </c>
      <c r="G43" s="20">
        <f t="shared" si="5"/>
        <v>125</v>
      </c>
      <c r="H43" s="20">
        <f t="shared" si="6"/>
        <v>2250</v>
      </c>
      <c r="I43" s="20"/>
      <c r="J43" s="20">
        <f t="shared" si="7"/>
        <v>625</v>
      </c>
      <c r="K43" s="20">
        <f t="shared" si="8"/>
        <v>11250</v>
      </c>
      <c r="N43">
        <v>450</v>
      </c>
      <c r="O43">
        <v>16</v>
      </c>
      <c r="P43">
        <f t="shared" si="10"/>
        <v>7200</v>
      </c>
      <c r="Q43">
        <f t="shared" si="9"/>
        <v>256</v>
      </c>
      <c r="R43">
        <f t="shared" si="9"/>
        <v>115200</v>
      </c>
      <c r="S43">
        <f t="shared" si="9"/>
        <v>4096</v>
      </c>
      <c r="T43">
        <f>$O43*R43</f>
        <v>1843200</v>
      </c>
    </row>
    <row r="44" spans="2:20" x14ac:dyDescent="0.3">
      <c r="B44" s="20">
        <v>20</v>
      </c>
      <c r="C44" s="20">
        <v>5</v>
      </c>
      <c r="D44" s="20">
        <f t="shared" si="11"/>
        <v>100</v>
      </c>
      <c r="E44" s="20">
        <f t="shared" si="4"/>
        <v>25</v>
      </c>
      <c r="F44" s="20">
        <f t="shared" si="4"/>
        <v>500</v>
      </c>
      <c r="G44" s="20">
        <f t="shared" si="5"/>
        <v>125</v>
      </c>
      <c r="H44" s="20">
        <f t="shared" si="6"/>
        <v>2500</v>
      </c>
      <c r="I44" s="20"/>
      <c r="J44" s="20">
        <f t="shared" si="7"/>
        <v>625</v>
      </c>
      <c r="K44" s="20">
        <f t="shared" si="8"/>
        <v>12500</v>
      </c>
      <c r="N44">
        <v>500</v>
      </c>
      <c r="O44">
        <v>17</v>
      </c>
      <c r="P44">
        <f t="shared" si="10"/>
        <v>8500</v>
      </c>
      <c r="Q44">
        <f t="shared" si="9"/>
        <v>289</v>
      </c>
      <c r="R44">
        <f t="shared" si="9"/>
        <v>144500</v>
      </c>
      <c r="S44">
        <f t="shared" si="9"/>
        <v>4913</v>
      </c>
      <c r="T44">
        <f>$O44*R44</f>
        <v>2456500</v>
      </c>
    </row>
    <row r="48" spans="2:20" x14ac:dyDescent="0.3">
      <c r="B48">
        <v>7</v>
      </c>
      <c r="M48">
        <v>5</v>
      </c>
    </row>
    <row r="51" spans="2:20" x14ac:dyDescent="0.3">
      <c r="B51">
        <v>2</v>
      </c>
      <c r="C51">
        <f>B51*$B$48</f>
        <v>14</v>
      </c>
      <c r="D51">
        <f t="shared" ref="D51:F51" si="12">C51*$B$48</f>
        <v>98</v>
      </c>
      <c r="E51">
        <f t="shared" si="12"/>
        <v>686</v>
      </c>
      <c r="F51">
        <f t="shared" si="12"/>
        <v>4802</v>
      </c>
      <c r="G51">
        <f t="shared" ref="G51:H60" si="13">F51*$B$48</f>
        <v>33614</v>
      </c>
      <c r="H51">
        <f t="shared" si="13"/>
        <v>235298</v>
      </c>
      <c r="M51">
        <v>10</v>
      </c>
      <c r="N51">
        <f>M51*$M$48</f>
        <v>50</v>
      </c>
      <c r="O51">
        <f t="shared" ref="O51:T51" si="14">N51*$M$48</f>
        <v>250</v>
      </c>
      <c r="P51">
        <f t="shared" si="14"/>
        <v>1250</v>
      </c>
      <c r="Q51">
        <f t="shared" si="14"/>
        <v>6250</v>
      </c>
      <c r="R51">
        <f t="shared" si="14"/>
        <v>31250</v>
      </c>
      <c r="S51">
        <f t="shared" si="14"/>
        <v>156250</v>
      </c>
      <c r="T51">
        <f t="shared" si="14"/>
        <v>781250</v>
      </c>
    </row>
    <row r="52" spans="2:20" x14ac:dyDescent="0.3">
      <c r="B52">
        <v>4</v>
      </c>
      <c r="C52">
        <f t="shared" ref="C52:F60" si="15">B52*$B$48</f>
        <v>28</v>
      </c>
      <c r="D52">
        <f>C52*$B$48</f>
        <v>196</v>
      </c>
      <c r="E52">
        <f t="shared" si="15"/>
        <v>1372</v>
      </c>
      <c r="F52">
        <f t="shared" si="15"/>
        <v>9604</v>
      </c>
      <c r="G52">
        <f t="shared" si="13"/>
        <v>67228</v>
      </c>
      <c r="H52">
        <f t="shared" si="13"/>
        <v>470596</v>
      </c>
      <c r="M52">
        <v>20</v>
      </c>
      <c r="N52">
        <f t="shared" ref="N52:T60" si="16">M52*$M$48</f>
        <v>100</v>
      </c>
      <c r="O52">
        <f t="shared" si="16"/>
        <v>500</v>
      </c>
      <c r="P52">
        <f t="shared" si="16"/>
        <v>2500</v>
      </c>
      <c r="Q52">
        <f t="shared" si="16"/>
        <v>12500</v>
      </c>
      <c r="R52">
        <f t="shared" si="16"/>
        <v>62500</v>
      </c>
      <c r="S52">
        <f t="shared" si="16"/>
        <v>312500</v>
      </c>
      <c r="T52">
        <f t="shared" si="16"/>
        <v>1562500</v>
      </c>
    </row>
    <row r="53" spans="2:20" x14ac:dyDescent="0.3">
      <c r="B53">
        <v>5</v>
      </c>
      <c r="C53">
        <f t="shared" si="15"/>
        <v>35</v>
      </c>
      <c r="D53">
        <f t="shared" si="15"/>
        <v>245</v>
      </c>
      <c r="E53">
        <f t="shared" si="15"/>
        <v>1715</v>
      </c>
      <c r="F53">
        <f t="shared" si="15"/>
        <v>12005</v>
      </c>
      <c r="G53">
        <f t="shared" si="13"/>
        <v>84035</v>
      </c>
      <c r="H53">
        <f t="shared" si="13"/>
        <v>588245</v>
      </c>
      <c r="M53">
        <v>30</v>
      </c>
      <c r="N53">
        <f t="shared" si="16"/>
        <v>150</v>
      </c>
      <c r="O53">
        <f t="shared" si="16"/>
        <v>750</v>
      </c>
      <c r="P53">
        <f t="shared" si="16"/>
        <v>3750</v>
      </c>
      <c r="Q53">
        <f t="shared" si="16"/>
        <v>18750</v>
      </c>
      <c r="R53">
        <f t="shared" si="16"/>
        <v>93750</v>
      </c>
      <c r="S53">
        <f t="shared" si="16"/>
        <v>468750</v>
      </c>
      <c r="T53">
        <f t="shared" si="16"/>
        <v>2343750</v>
      </c>
    </row>
    <row r="54" spans="2:20" x14ac:dyDescent="0.3">
      <c r="B54">
        <v>8</v>
      </c>
      <c r="C54">
        <f t="shared" si="15"/>
        <v>56</v>
      </c>
      <c r="D54">
        <f t="shared" si="15"/>
        <v>392</v>
      </c>
      <c r="E54">
        <f>D54*$B$48</f>
        <v>2744</v>
      </c>
      <c r="F54">
        <f t="shared" si="15"/>
        <v>19208</v>
      </c>
      <c r="G54">
        <f t="shared" si="13"/>
        <v>134456</v>
      </c>
      <c r="H54">
        <f t="shared" si="13"/>
        <v>941192</v>
      </c>
      <c r="M54">
        <v>40</v>
      </c>
      <c r="N54">
        <f t="shared" si="16"/>
        <v>200</v>
      </c>
      <c r="O54">
        <f t="shared" si="16"/>
        <v>1000</v>
      </c>
      <c r="P54">
        <f t="shared" si="16"/>
        <v>5000</v>
      </c>
      <c r="Q54">
        <f t="shared" si="16"/>
        <v>25000</v>
      </c>
      <c r="R54">
        <f>Q54*$M$48</f>
        <v>125000</v>
      </c>
      <c r="S54">
        <f t="shared" si="16"/>
        <v>625000</v>
      </c>
      <c r="T54">
        <f t="shared" si="16"/>
        <v>3125000</v>
      </c>
    </row>
    <row r="55" spans="2:20" x14ac:dyDescent="0.3">
      <c r="B55">
        <v>10</v>
      </c>
      <c r="C55">
        <f t="shared" si="15"/>
        <v>70</v>
      </c>
      <c r="D55">
        <f t="shared" si="15"/>
        <v>490</v>
      </c>
      <c r="E55">
        <f t="shared" si="15"/>
        <v>3430</v>
      </c>
      <c r="F55">
        <f t="shared" si="15"/>
        <v>24010</v>
      </c>
      <c r="G55">
        <f t="shared" si="13"/>
        <v>168070</v>
      </c>
      <c r="H55">
        <f t="shared" si="13"/>
        <v>1176490</v>
      </c>
      <c r="M55">
        <v>50</v>
      </c>
      <c r="N55">
        <f t="shared" si="16"/>
        <v>250</v>
      </c>
      <c r="O55">
        <f t="shared" si="16"/>
        <v>1250</v>
      </c>
      <c r="P55">
        <f t="shared" si="16"/>
        <v>6250</v>
      </c>
      <c r="Q55">
        <f t="shared" si="16"/>
        <v>31250</v>
      </c>
      <c r="R55">
        <f t="shared" si="16"/>
        <v>156250</v>
      </c>
      <c r="S55">
        <f t="shared" si="16"/>
        <v>781250</v>
      </c>
      <c r="T55">
        <f t="shared" si="16"/>
        <v>3906250</v>
      </c>
    </row>
    <row r="56" spans="2:20" x14ac:dyDescent="0.3">
      <c r="B56">
        <v>12</v>
      </c>
      <c r="C56">
        <f t="shared" si="15"/>
        <v>84</v>
      </c>
      <c r="D56">
        <f t="shared" si="15"/>
        <v>588</v>
      </c>
      <c r="E56">
        <f t="shared" si="15"/>
        <v>4116</v>
      </c>
      <c r="F56">
        <f t="shared" si="15"/>
        <v>28812</v>
      </c>
      <c r="G56">
        <f t="shared" si="13"/>
        <v>201684</v>
      </c>
      <c r="H56">
        <f t="shared" si="13"/>
        <v>1411788</v>
      </c>
      <c r="M56">
        <v>60</v>
      </c>
      <c r="N56">
        <f t="shared" si="16"/>
        <v>300</v>
      </c>
      <c r="O56">
        <f t="shared" si="16"/>
        <v>1500</v>
      </c>
      <c r="P56">
        <f t="shared" si="16"/>
        <v>7500</v>
      </c>
      <c r="Q56">
        <f t="shared" si="16"/>
        <v>37500</v>
      </c>
      <c r="R56">
        <f t="shared" si="16"/>
        <v>187500</v>
      </c>
      <c r="S56">
        <f>R56*$M$48</f>
        <v>937500</v>
      </c>
      <c r="T56">
        <f t="shared" si="16"/>
        <v>4687500</v>
      </c>
    </row>
    <row r="57" spans="2:20" x14ac:dyDescent="0.3">
      <c r="B57">
        <v>14</v>
      </c>
      <c r="C57">
        <f t="shared" si="15"/>
        <v>98</v>
      </c>
      <c r="D57">
        <f t="shared" si="15"/>
        <v>686</v>
      </c>
      <c r="E57">
        <f t="shared" si="15"/>
        <v>4802</v>
      </c>
      <c r="F57">
        <f t="shared" si="15"/>
        <v>33614</v>
      </c>
      <c r="G57">
        <f t="shared" si="13"/>
        <v>235298</v>
      </c>
      <c r="H57">
        <f t="shared" si="13"/>
        <v>1647086</v>
      </c>
      <c r="M57">
        <v>70</v>
      </c>
      <c r="N57">
        <f t="shared" si="16"/>
        <v>350</v>
      </c>
      <c r="O57">
        <f t="shared" si="16"/>
        <v>1750</v>
      </c>
      <c r="P57">
        <f t="shared" si="16"/>
        <v>8750</v>
      </c>
      <c r="Q57">
        <f t="shared" si="16"/>
        <v>43750</v>
      </c>
      <c r="R57">
        <f t="shared" si="16"/>
        <v>218750</v>
      </c>
      <c r="S57">
        <f t="shared" si="16"/>
        <v>1093750</v>
      </c>
      <c r="T57">
        <f t="shared" si="16"/>
        <v>5468750</v>
      </c>
    </row>
    <row r="58" spans="2:20" x14ac:dyDescent="0.3">
      <c r="B58">
        <v>16</v>
      </c>
      <c r="C58">
        <f t="shared" si="15"/>
        <v>112</v>
      </c>
      <c r="D58">
        <f t="shared" si="15"/>
        <v>784</v>
      </c>
      <c r="E58">
        <f t="shared" si="15"/>
        <v>5488</v>
      </c>
      <c r="F58">
        <f t="shared" si="15"/>
        <v>38416</v>
      </c>
      <c r="G58">
        <f t="shared" si="13"/>
        <v>268912</v>
      </c>
      <c r="H58">
        <f t="shared" si="13"/>
        <v>1882384</v>
      </c>
      <c r="M58">
        <v>80</v>
      </c>
      <c r="N58">
        <f t="shared" si="16"/>
        <v>400</v>
      </c>
      <c r="O58">
        <f t="shared" si="16"/>
        <v>2000</v>
      </c>
      <c r="P58">
        <f t="shared" si="16"/>
        <v>10000</v>
      </c>
      <c r="Q58">
        <f t="shared" si="16"/>
        <v>50000</v>
      </c>
      <c r="R58">
        <f t="shared" si="16"/>
        <v>250000</v>
      </c>
      <c r="S58">
        <f t="shared" si="16"/>
        <v>1250000</v>
      </c>
      <c r="T58">
        <f t="shared" si="16"/>
        <v>6250000</v>
      </c>
    </row>
    <row r="59" spans="2:20" x14ac:dyDescent="0.3">
      <c r="B59">
        <v>18</v>
      </c>
      <c r="C59">
        <f t="shared" si="15"/>
        <v>126</v>
      </c>
      <c r="D59">
        <f t="shared" si="15"/>
        <v>882</v>
      </c>
      <c r="E59">
        <f t="shared" si="15"/>
        <v>6174</v>
      </c>
      <c r="F59">
        <f t="shared" si="15"/>
        <v>43218</v>
      </c>
      <c r="G59">
        <f t="shared" si="13"/>
        <v>302526</v>
      </c>
      <c r="H59">
        <f t="shared" si="13"/>
        <v>2117682</v>
      </c>
      <c r="M59">
        <v>90</v>
      </c>
      <c r="N59">
        <f t="shared" si="16"/>
        <v>450</v>
      </c>
      <c r="O59">
        <f t="shared" si="16"/>
        <v>2250</v>
      </c>
      <c r="P59">
        <f t="shared" si="16"/>
        <v>11250</v>
      </c>
      <c r="Q59">
        <f t="shared" si="16"/>
        <v>56250</v>
      </c>
      <c r="R59">
        <f t="shared" si="16"/>
        <v>281250</v>
      </c>
      <c r="S59">
        <f t="shared" si="16"/>
        <v>1406250</v>
      </c>
      <c r="T59">
        <f t="shared" si="16"/>
        <v>7031250</v>
      </c>
    </row>
    <row r="60" spans="2:20" x14ac:dyDescent="0.3">
      <c r="B60">
        <v>20</v>
      </c>
      <c r="C60">
        <f t="shared" si="15"/>
        <v>140</v>
      </c>
      <c r="D60">
        <f t="shared" si="15"/>
        <v>980</v>
      </c>
      <c r="E60">
        <f t="shared" si="15"/>
        <v>6860</v>
      </c>
      <c r="F60">
        <f t="shared" si="15"/>
        <v>48020</v>
      </c>
      <c r="G60">
        <f t="shared" si="13"/>
        <v>336140</v>
      </c>
      <c r="H60">
        <f t="shared" si="13"/>
        <v>2352980</v>
      </c>
      <c r="M60">
        <v>100</v>
      </c>
      <c r="N60">
        <f t="shared" si="16"/>
        <v>500</v>
      </c>
      <c r="O60">
        <f t="shared" si="16"/>
        <v>2500</v>
      </c>
      <c r="P60">
        <f t="shared" si="16"/>
        <v>12500</v>
      </c>
      <c r="Q60">
        <f t="shared" si="16"/>
        <v>62500</v>
      </c>
      <c r="R60">
        <f t="shared" si="16"/>
        <v>312500</v>
      </c>
      <c r="S60">
        <f t="shared" si="16"/>
        <v>1562500</v>
      </c>
      <c r="T60">
        <f t="shared" si="16"/>
        <v>7812500</v>
      </c>
    </row>
  </sheetData>
  <sortState xmlns:xlrd2="http://schemas.microsoft.com/office/spreadsheetml/2017/richdata2" ref="B5:F14">
    <sortCondition ref="B5:B14"/>
  </sortState>
  <mergeCells count="3">
    <mergeCell ref="AC5:AI19"/>
    <mergeCell ref="D32:H33"/>
    <mergeCell ref="H3:I3"/>
  </mergeCells>
  <phoneticPr fontId="5" type="noConversion"/>
  <conditionalFormatting sqref="G5:G14">
    <cfRule type="iconSet" priority="5">
      <iconSet iconSet="3Arrows">
        <cfvo type="percent" val="0"/>
        <cfvo type="percent" val="60"/>
        <cfvo type="percent" val="90"/>
      </iconSet>
    </cfRule>
    <cfRule type="iconSet" priority="7">
      <iconSet iconSet="3Arrows">
        <cfvo type="percent" val="0"/>
        <cfvo type="percent" val="33"/>
        <cfvo type="percent" val="67"/>
      </iconSet>
    </cfRule>
  </conditionalFormatting>
  <conditionalFormatting sqref="F5:F14">
    <cfRule type="cellIs" dxfId="49" priority="1" operator="lessThan">
      <formula>1499</formula>
    </cfRule>
    <cfRule type="cellIs" dxfId="48" priority="2" operator="greaterThanOrEqual">
      <formula>1500</formula>
    </cfRule>
    <cfRule type="cellIs" dxfId="47" priority="3" operator="greaterThanOrEqual">
      <formula>2000</formula>
    </cfRule>
  </conditionalFormatting>
  <dataValidations count="2">
    <dataValidation type="list" allowBlank="1" showInputMessage="1" showErrorMessage="1" sqref="H5:H14" xr:uid="{9D9C4104-2940-4DC9-A386-E8824E200091}">
      <formula1>"History,Math,Spanish,science,Biology,swimming"</formula1>
    </dataValidation>
    <dataValidation type="list" allowBlank="1" showInputMessage="1" showErrorMessage="1" sqref="I5:I14" xr:uid="{EA7EA0A1-843E-4D5D-AFC0-9CADB9DEE6C2}">
      <formula1>$R$1:$R$5</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iconSet" priority="6" id="{84990002-04D1-48D6-8DA7-67F327DE06F6}">
            <x14:iconSet custom="1">
              <x14:cfvo type="percent">
                <xm:f>0</xm:f>
              </x14:cfvo>
              <x14:cfvo type="percent">
                <xm:f>"8,7"</xm:f>
              </x14:cfvo>
              <x14:cfvo type="percent">
                <xm:f>"10,9"</xm:f>
              </x14:cfvo>
              <x14:cfIcon iconSet="3Arrows" iconId="0"/>
              <x14:cfIcon iconSet="3Arrows" iconId="1"/>
              <x14:cfIcon iconSet="3Arrows" iconId="2"/>
            </x14:iconSet>
          </x14:cfRule>
          <xm:sqref>G5:G14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B809-BE43-4ED7-AE0B-4DEC4D709C3F}">
  <dimension ref="A1:D27"/>
  <sheetViews>
    <sheetView topLeftCell="A2" workbookViewId="0">
      <selection activeCell="A30" sqref="A30:A31"/>
    </sheetView>
  </sheetViews>
  <sheetFormatPr defaultRowHeight="14.4" x14ac:dyDescent="0.3"/>
  <cols>
    <col min="1" max="1" width="32" customWidth="1"/>
    <col min="2" max="2" width="17.21875" bestFit="1" customWidth="1"/>
    <col min="4" max="4" width="8.88671875" customWidth="1"/>
  </cols>
  <sheetData>
    <row r="1" spans="1:4" ht="46.2" x14ac:dyDescent="0.85">
      <c r="A1" s="35" t="s">
        <v>54</v>
      </c>
    </row>
    <row r="6" spans="1:4" x14ac:dyDescent="0.3">
      <c r="D6" t="s">
        <v>396</v>
      </c>
    </row>
    <row r="7" spans="1:4" x14ac:dyDescent="0.3">
      <c r="D7" t="s">
        <v>398</v>
      </c>
    </row>
    <row r="9" spans="1:4" ht="25.8" x14ac:dyDescent="0.3">
      <c r="A9" s="1" t="s">
        <v>383</v>
      </c>
      <c r="B9" t="s">
        <v>381</v>
      </c>
    </row>
    <row r="10" spans="1:4" x14ac:dyDescent="0.3">
      <c r="A10" t="s">
        <v>55</v>
      </c>
      <c r="B10" t="s">
        <v>156</v>
      </c>
    </row>
    <row r="11" spans="1:4" x14ac:dyDescent="0.3">
      <c r="A11" t="s">
        <v>56</v>
      </c>
      <c r="B11" t="s">
        <v>59</v>
      </c>
    </row>
    <row r="12" spans="1:4" x14ac:dyDescent="0.3">
      <c r="A12" t="s">
        <v>57</v>
      </c>
      <c r="B12" t="s">
        <v>58</v>
      </c>
    </row>
    <row r="13" spans="1:4" x14ac:dyDescent="0.3">
      <c r="A13" t="s">
        <v>124</v>
      </c>
      <c r="B13" t="s">
        <v>125</v>
      </c>
    </row>
    <row r="14" spans="1:4" x14ac:dyDescent="0.3">
      <c r="A14" t="s">
        <v>145</v>
      </c>
      <c r="B14" t="s">
        <v>146</v>
      </c>
    </row>
    <row r="15" spans="1:4" x14ac:dyDescent="0.3">
      <c r="A15" t="s">
        <v>275</v>
      </c>
      <c r="B15" t="s">
        <v>276</v>
      </c>
    </row>
    <row r="16" spans="1:4" x14ac:dyDescent="0.3">
      <c r="A16" t="s">
        <v>375</v>
      </c>
      <c r="B16" t="s">
        <v>377</v>
      </c>
    </row>
    <row r="17" spans="1:2" x14ac:dyDescent="0.3">
      <c r="A17" t="s">
        <v>376</v>
      </c>
      <c r="B17" t="s">
        <v>378</v>
      </c>
    </row>
    <row r="18" spans="1:2" x14ac:dyDescent="0.3">
      <c r="A18" t="s">
        <v>379</v>
      </c>
      <c r="B18" t="s">
        <v>380</v>
      </c>
    </row>
    <row r="19" spans="1:2" ht="25.8" x14ac:dyDescent="0.3">
      <c r="A19" s="1" t="s">
        <v>384</v>
      </c>
      <c r="B19" t="s">
        <v>382</v>
      </c>
    </row>
    <row r="20" spans="1:2" x14ac:dyDescent="0.3">
      <c r="A20" t="s">
        <v>385</v>
      </c>
      <c r="B20" t="s">
        <v>386</v>
      </c>
    </row>
    <row r="21" spans="1:2" x14ac:dyDescent="0.3">
      <c r="A21" t="s">
        <v>387</v>
      </c>
      <c r="B21" t="s">
        <v>388</v>
      </c>
    </row>
    <row r="22" spans="1:2" x14ac:dyDescent="0.3">
      <c r="A22" t="s">
        <v>389</v>
      </c>
      <c r="B22" t="s">
        <v>390</v>
      </c>
    </row>
    <row r="23" spans="1:2" x14ac:dyDescent="0.3">
      <c r="A23" t="s">
        <v>391</v>
      </c>
      <c r="B23" t="s">
        <v>392</v>
      </c>
    </row>
    <row r="24" spans="1:2" x14ac:dyDescent="0.3">
      <c r="A24" t="s">
        <v>393</v>
      </c>
      <c r="B24" t="s">
        <v>394</v>
      </c>
    </row>
    <row r="25" spans="1:2" x14ac:dyDescent="0.3">
      <c r="A25" t="s">
        <v>395</v>
      </c>
      <c r="B25" t="str">
        <f>LOWER(D6)</f>
        <v>anthony</v>
      </c>
    </row>
    <row r="26" spans="1:2" x14ac:dyDescent="0.3">
      <c r="A26" t="s">
        <v>397</v>
      </c>
      <c r="B26" t="str">
        <f>UPPER(D7)</f>
        <v>CAMPAZ</v>
      </c>
    </row>
    <row r="27" spans="1:2" x14ac:dyDescent="0.3">
      <c r="A27" t="s">
        <v>399</v>
      </c>
      <c r="B27" t="s">
        <v>400</v>
      </c>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5B296-EABC-4967-9BC9-CC11BD5D8C99}">
  <dimension ref="B1:Q27"/>
  <sheetViews>
    <sheetView topLeftCell="H1" workbookViewId="0">
      <selection activeCell="K24" sqref="K24"/>
    </sheetView>
  </sheetViews>
  <sheetFormatPr defaultRowHeight="14.4" x14ac:dyDescent="0.3"/>
  <cols>
    <col min="2" max="2" width="22.77734375" bestFit="1" customWidth="1"/>
    <col min="3" max="3" width="17" customWidth="1"/>
    <col min="4" max="4" width="23.88671875" customWidth="1"/>
    <col min="5" max="5" width="21.5546875" customWidth="1"/>
    <col min="6" max="6" width="21.33203125" bestFit="1" customWidth="1"/>
    <col min="7" max="7" width="14.88671875" bestFit="1" customWidth="1"/>
    <col min="8" max="8" width="18" bestFit="1" customWidth="1"/>
    <col min="9" max="9" width="10.44140625" bestFit="1" customWidth="1"/>
    <col min="10" max="10" width="10.21875" bestFit="1" customWidth="1"/>
    <col min="11" max="11" width="12" bestFit="1" customWidth="1"/>
    <col min="14" max="14" width="17.6640625" bestFit="1" customWidth="1"/>
    <col min="15" max="15" width="10.44140625" bestFit="1" customWidth="1"/>
    <col min="16" max="16" width="10.21875" bestFit="1" customWidth="1"/>
    <col min="17" max="17" width="13.77734375" bestFit="1" customWidth="1"/>
  </cols>
  <sheetData>
    <row r="1" spans="2:17" ht="15" thickBot="1" x14ac:dyDescent="0.35">
      <c r="E1" s="73" t="s">
        <v>82</v>
      </c>
      <c r="F1" s="73"/>
      <c r="G1" s="73"/>
      <c r="H1" s="73"/>
    </row>
    <row r="2" spans="2:17" ht="15.6" thickTop="1" thickBot="1" x14ac:dyDescent="0.35">
      <c r="B2" t="s">
        <v>60</v>
      </c>
      <c r="E2" s="73"/>
      <c r="F2" s="73"/>
      <c r="G2" s="73"/>
      <c r="H2" s="73"/>
    </row>
    <row r="3" spans="2:17" ht="15" thickTop="1" x14ac:dyDescent="0.3"/>
    <row r="4" spans="2:17" x14ac:dyDescent="0.3">
      <c r="B4" t="s">
        <v>61</v>
      </c>
      <c r="C4">
        <v>8</v>
      </c>
      <c r="H4" t="s">
        <v>70</v>
      </c>
      <c r="I4">
        <v>100</v>
      </c>
      <c r="N4" t="s">
        <v>72</v>
      </c>
      <c r="O4">
        <v>65</v>
      </c>
    </row>
    <row r="6" spans="2:17" ht="47.4" customHeight="1" x14ac:dyDescent="0.3">
      <c r="B6" s="22" t="s">
        <v>62</v>
      </c>
      <c r="C6" s="23" t="s">
        <v>63</v>
      </c>
      <c r="D6" s="24" t="s">
        <v>65</v>
      </c>
      <c r="E6" s="24" t="s">
        <v>64</v>
      </c>
      <c r="H6" s="22" t="s">
        <v>62</v>
      </c>
      <c r="I6" s="23" t="s">
        <v>78</v>
      </c>
      <c r="J6" s="24" t="s">
        <v>71</v>
      </c>
      <c r="K6" s="24" t="s">
        <v>64</v>
      </c>
      <c r="N6" s="22" t="s">
        <v>62</v>
      </c>
      <c r="O6" s="23" t="s">
        <v>79</v>
      </c>
      <c r="P6" s="24" t="s">
        <v>80</v>
      </c>
      <c r="Q6" s="24" t="s">
        <v>81</v>
      </c>
    </row>
    <row r="7" spans="2:17" ht="15" thickBot="1" x14ac:dyDescent="0.35">
      <c r="B7" s="25" t="s">
        <v>66</v>
      </c>
      <c r="C7" s="26">
        <v>15</v>
      </c>
      <c r="D7" s="27">
        <f>C7/$C$4</f>
        <v>1.875</v>
      </c>
      <c r="E7" s="27">
        <f>ROUNDUP(D7,0)</f>
        <v>2</v>
      </c>
      <c r="F7" t="str">
        <f>IF(D7&gt;2,"Good","Bad")</f>
        <v>Bad</v>
      </c>
      <c r="H7" s="25" t="s">
        <v>66</v>
      </c>
      <c r="I7" s="26">
        <v>165</v>
      </c>
      <c r="J7" s="27">
        <f>I7/$I$4</f>
        <v>1.65</v>
      </c>
      <c r="K7" s="27">
        <f>ROUNDUP(J7,0)</f>
        <v>2</v>
      </c>
      <c r="N7" s="25" t="s">
        <v>73</v>
      </c>
      <c r="O7" s="26">
        <v>165</v>
      </c>
      <c r="P7" s="27">
        <f>O7/$O$4</f>
        <v>2.5384615384615383</v>
      </c>
      <c r="Q7" s="27">
        <f>ROUNDUP(P7,0)</f>
        <v>3</v>
      </c>
    </row>
    <row r="8" spans="2:17" ht="15" thickBot="1" x14ac:dyDescent="0.35">
      <c r="B8" s="25" t="s">
        <v>66</v>
      </c>
      <c r="C8" s="26">
        <v>10</v>
      </c>
      <c r="D8" s="27">
        <f>C8/$C$4</f>
        <v>1.25</v>
      </c>
      <c r="E8" s="27">
        <f t="shared" ref="E8:E11" si="0">ROUNDUP(D8,0)</f>
        <v>2</v>
      </c>
      <c r="F8" t="str">
        <f t="shared" ref="F8:F11" si="1">IF(D8&gt;2,"Good","Bad")</f>
        <v>Bad</v>
      </c>
      <c r="H8" s="25" t="s">
        <v>66</v>
      </c>
      <c r="I8" s="26">
        <v>351</v>
      </c>
      <c r="J8" s="27">
        <f t="shared" ref="J8:J11" si="2">I8/$I$4</f>
        <v>3.51</v>
      </c>
      <c r="K8" s="27">
        <f t="shared" ref="K8:K11" si="3">ROUNDUP(J8,0)</f>
        <v>4</v>
      </c>
      <c r="N8" s="25" t="s">
        <v>74</v>
      </c>
      <c r="O8" s="26">
        <v>351</v>
      </c>
      <c r="P8" s="27">
        <f t="shared" ref="P8:P11" si="4">O8/$O$4</f>
        <v>5.4</v>
      </c>
      <c r="Q8" s="27">
        <f t="shared" ref="Q8:Q11" si="5">ROUNDUP(P8,0)</f>
        <v>6</v>
      </c>
    </row>
    <row r="9" spans="2:17" ht="15" thickBot="1" x14ac:dyDescent="0.35">
      <c r="B9" s="25" t="s">
        <v>67</v>
      </c>
      <c r="C9" s="26">
        <v>9</v>
      </c>
      <c r="D9" s="27">
        <f>C9/$C$4</f>
        <v>1.125</v>
      </c>
      <c r="E9" s="27">
        <f t="shared" si="0"/>
        <v>2</v>
      </c>
      <c r="F9" t="str">
        <f t="shared" si="1"/>
        <v>Bad</v>
      </c>
      <c r="H9" s="25" t="s">
        <v>67</v>
      </c>
      <c r="I9" s="26">
        <v>135</v>
      </c>
      <c r="J9" s="27">
        <f t="shared" si="2"/>
        <v>1.35</v>
      </c>
      <c r="K9" s="27">
        <f t="shared" si="3"/>
        <v>2</v>
      </c>
      <c r="N9" s="25" t="s">
        <v>75</v>
      </c>
      <c r="O9" s="26">
        <v>135</v>
      </c>
      <c r="P9" s="27">
        <f t="shared" si="4"/>
        <v>2.0769230769230771</v>
      </c>
      <c r="Q9" s="27">
        <f t="shared" si="5"/>
        <v>3</v>
      </c>
    </row>
    <row r="10" spans="2:17" ht="15" thickBot="1" x14ac:dyDescent="0.35">
      <c r="B10" s="25" t="s">
        <v>68</v>
      </c>
      <c r="C10" s="26">
        <v>19</v>
      </c>
      <c r="D10" s="27">
        <f>C10/$C$4</f>
        <v>2.375</v>
      </c>
      <c r="E10" s="27">
        <f t="shared" si="0"/>
        <v>3</v>
      </c>
      <c r="F10" t="str">
        <f t="shared" si="1"/>
        <v>Good</v>
      </c>
      <c r="H10" s="25" t="s">
        <v>68</v>
      </c>
      <c r="I10" s="26">
        <v>169</v>
      </c>
      <c r="J10" s="27">
        <f t="shared" si="2"/>
        <v>1.69</v>
      </c>
      <c r="K10" s="27">
        <f t="shared" si="3"/>
        <v>2</v>
      </c>
      <c r="N10" s="25" t="s">
        <v>76</v>
      </c>
      <c r="O10" s="26">
        <v>169</v>
      </c>
      <c r="P10" s="27">
        <f t="shared" si="4"/>
        <v>2.6</v>
      </c>
      <c r="Q10" s="27">
        <f t="shared" si="5"/>
        <v>3</v>
      </c>
    </row>
    <row r="11" spans="2:17" ht="15" thickBot="1" x14ac:dyDescent="0.35">
      <c r="B11" s="25" t="s">
        <v>69</v>
      </c>
      <c r="C11" s="26">
        <v>17</v>
      </c>
      <c r="D11" s="27">
        <f>C11/$C$4</f>
        <v>2.125</v>
      </c>
      <c r="E11" s="27">
        <f t="shared" si="0"/>
        <v>3</v>
      </c>
      <c r="F11" t="str">
        <f t="shared" si="1"/>
        <v>Good</v>
      </c>
      <c r="H11" s="25" t="s">
        <v>69</v>
      </c>
      <c r="I11" s="26">
        <v>254</v>
      </c>
      <c r="J11" s="27">
        <f t="shared" si="2"/>
        <v>2.54</v>
      </c>
      <c r="K11" s="27">
        <f t="shared" si="3"/>
        <v>3</v>
      </c>
      <c r="N11" s="25" t="s">
        <v>77</v>
      </c>
      <c r="O11" s="26">
        <v>254</v>
      </c>
      <c r="P11" s="27">
        <f t="shared" si="4"/>
        <v>3.9076923076923076</v>
      </c>
      <c r="Q11" s="27">
        <f t="shared" si="5"/>
        <v>4</v>
      </c>
    </row>
    <row r="14" spans="2:17" ht="15" thickBot="1" x14ac:dyDescent="0.35">
      <c r="E14" s="79" t="s">
        <v>83</v>
      </c>
      <c r="F14" s="79"/>
      <c r="G14" s="79"/>
      <c r="H14" s="79"/>
    </row>
    <row r="15" spans="2:17" ht="15.6" thickTop="1" thickBot="1" x14ac:dyDescent="0.35">
      <c r="E15" s="79"/>
      <c r="F15" s="79"/>
      <c r="G15" s="79"/>
      <c r="H15" s="79"/>
    </row>
    <row r="16" spans="2:17" ht="15.6" thickTop="1" thickBot="1" x14ac:dyDescent="0.35">
      <c r="E16" s="79"/>
      <c r="F16" s="79"/>
      <c r="G16" s="79"/>
      <c r="H16" s="79"/>
    </row>
    <row r="17" spans="2:8" ht="15" thickTop="1" x14ac:dyDescent="0.3"/>
    <row r="19" spans="2:8" x14ac:dyDescent="0.3">
      <c r="B19" t="s">
        <v>84</v>
      </c>
      <c r="F19" t="s">
        <v>92</v>
      </c>
    </row>
    <row r="22" spans="2:8" ht="32.4" customHeight="1" x14ac:dyDescent="0.3">
      <c r="B22" s="28" t="s">
        <v>85</v>
      </c>
      <c r="C22" s="28" t="s">
        <v>86</v>
      </c>
      <c r="D22" s="29" t="s">
        <v>87</v>
      </c>
      <c r="F22" s="28" t="s">
        <v>98</v>
      </c>
      <c r="G22" s="28" t="s">
        <v>99</v>
      </c>
      <c r="H22" s="29" t="s">
        <v>100</v>
      </c>
    </row>
    <row r="23" spans="2:8" x14ac:dyDescent="0.3">
      <c r="B23" t="s">
        <v>88</v>
      </c>
      <c r="C23">
        <v>5</v>
      </c>
      <c r="D23">
        <f>ROUNDDOWN(C23,0)</f>
        <v>5</v>
      </c>
      <c r="F23" t="s">
        <v>93</v>
      </c>
      <c r="G23">
        <v>5.6</v>
      </c>
      <c r="H23">
        <f>ROUNDDOWN(Table36[[#This Row],[Tv fixed]],0)</f>
        <v>5</v>
      </c>
    </row>
    <row r="24" spans="2:8" x14ac:dyDescent="0.3">
      <c r="B24" t="s">
        <v>88</v>
      </c>
      <c r="C24">
        <v>6.9</v>
      </c>
      <c r="D24">
        <f>ROUNDDOWN(C24,0)</f>
        <v>6</v>
      </c>
      <c r="F24" t="s">
        <v>94</v>
      </c>
      <c r="G24">
        <v>2.8</v>
      </c>
      <c r="H24">
        <f>ROUNDDOWN(Table36[[#This Row],[Tv fixed]],0)</f>
        <v>2</v>
      </c>
    </row>
    <row r="25" spans="2:8" x14ac:dyDescent="0.3">
      <c r="B25" t="s">
        <v>89</v>
      </c>
      <c r="C25">
        <v>4.5999999999999996</v>
      </c>
      <c r="D25">
        <f>ROUNDDOWN(C25,0)</f>
        <v>4</v>
      </c>
      <c r="F25" t="s">
        <v>95</v>
      </c>
      <c r="G25">
        <v>9.4</v>
      </c>
      <c r="H25">
        <f>ROUNDDOWN(Table36[[#This Row],[Tv fixed]],0)</f>
        <v>9</v>
      </c>
    </row>
    <row r="26" spans="2:8" x14ac:dyDescent="0.3">
      <c r="B26" t="s">
        <v>90</v>
      </c>
      <c r="C26">
        <v>10.4</v>
      </c>
      <c r="D26">
        <f>ROUNDDOWN(C26,0)</f>
        <v>10</v>
      </c>
      <c r="F26" t="s">
        <v>96</v>
      </c>
      <c r="G26">
        <v>3.2</v>
      </c>
      <c r="H26">
        <f>ROUNDDOWN(Table36[[#This Row],[Tv fixed]],0)</f>
        <v>3</v>
      </c>
    </row>
    <row r="27" spans="2:8" x14ac:dyDescent="0.3">
      <c r="B27" t="s">
        <v>91</v>
      </c>
      <c r="C27">
        <v>17.2</v>
      </c>
      <c r="D27">
        <f>ROUNDDOWN(C27,0)</f>
        <v>17</v>
      </c>
      <c r="F27" t="s">
        <v>97</v>
      </c>
      <c r="G27">
        <v>5.4</v>
      </c>
      <c r="H27">
        <f>ROUNDDOWN(Table36[[#This Row],[Tv fixed]],0)</f>
        <v>5</v>
      </c>
    </row>
  </sheetData>
  <mergeCells count="2">
    <mergeCell ref="E1:H2"/>
    <mergeCell ref="E14:H16"/>
  </mergeCells>
  <conditionalFormatting sqref="F7:F11">
    <cfRule type="containsText" dxfId="45" priority="1" operator="containsText" text="good">
      <formula>NOT(ISERROR(SEARCH("good",F7)))</formula>
    </cfRule>
    <cfRule type="containsText" dxfId="44" priority="2" operator="containsText" text="good">
      <formula>NOT(ISERROR(SEARCH("good",F7)))</formula>
    </cfRule>
    <cfRule type="containsText" dxfId="43" priority="3" operator="containsText" text="bad">
      <formula>NOT(ISERROR(SEARCH("bad",F7)))</formula>
    </cfRule>
  </conditionalFormatting>
  <pageMargins left="0.7" right="0.7" top="0.75" bottom="0.75" header="0.3" footer="0.3"/>
  <pageSetup orientation="portrait"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B0256-6336-46C2-9785-98B3C22E74FF}">
  <dimension ref="A1:W52"/>
  <sheetViews>
    <sheetView topLeftCell="A29" workbookViewId="0">
      <selection activeCell="G48" sqref="G43:G52"/>
    </sheetView>
  </sheetViews>
  <sheetFormatPr defaultRowHeight="14.4" x14ac:dyDescent="0.3"/>
  <cols>
    <col min="2" max="2" width="11.88671875" bestFit="1" customWidth="1"/>
    <col min="3" max="3" width="12.5546875" customWidth="1"/>
    <col min="4" max="4" width="9.21875" customWidth="1"/>
    <col min="5" max="5" width="17.21875" bestFit="1" customWidth="1"/>
    <col min="6" max="6" width="22.109375" customWidth="1"/>
    <col min="7" max="7" width="16.21875" bestFit="1" customWidth="1"/>
    <col min="8" max="8" width="16.21875" customWidth="1"/>
    <col min="9" max="9" width="16.21875" bestFit="1" customWidth="1"/>
    <col min="10" max="10" width="14" bestFit="1" customWidth="1"/>
  </cols>
  <sheetData>
    <row r="1" spans="1:23" x14ac:dyDescent="0.3">
      <c r="A1" s="43" t="s">
        <v>170</v>
      </c>
      <c r="B1" s="43" t="s">
        <v>229</v>
      </c>
      <c r="C1" s="43" t="s">
        <v>180</v>
      </c>
      <c r="D1" s="43" t="s">
        <v>181</v>
      </c>
      <c r="E1" s="49" t="s">
        <v>199</v>
      </c>
      <c r="F1" s="49" t="s">
        <v>230</v>
      </c>
      <c r="I1" t="s">
        <v>182</v>
      </c>
      <c r="J1" t="s">
        <v>183</v>
      </c>
    </row>
    <row r="2" spans="1:23" x14ac:dyDescent="0.3">
      <c r="A2" s="42" t="s">
        <v>160</v>
      </c>
      <c r="B2" s="42">
        <v>123654894</v>
      </c>
      <c r="C2" s="20">
        <v>15</v>
      </c>
      <c r="D2" s="20">
        <v>10</v>
      </c>
      <c r="E2" t="str">
        <f>IF(D2&gt;=7,"Pass","Fail")</f>
        <v>Pass</v>
      </c>
      <c r="F2" t="s">
        <v>231</v>
      </c>
      <c r="G2" s="43" t="s">
        <v>229</v>
      </c>
      <c r="H2">
        <v>123659852</v>
      </c>
      <c r="I2" t="s">
        <v>184</v>
      </c>
      <c r="J2" t="s">
        <v>194</v>
      </c>
    </row>
    <row r="3" spans="1:23" x14ac:dyDescent="0.3">
      <c r="A3" s="42" t="s">
        <v>161</v>
      </c>
      <c r="B3" s="42">
        <v>123545687</v>
      </c>
      <c r="C3" s="20">
        <v>18</v>
      </c>
      <c r="D3" s="20">
        <v>9</v>
      </c>
      <c r="E3" t="str">
        <f t="shared" ref="E3:E11" si="0">IF(D3&gt;=7,"Pass","Fail")</f>
        <v>Pass</v>
      </c>
      <c r="G3" s="43" t="s">
        <v>180</v>
      </c>
      <c r="H3">
        <f>VLOOKUP(H2,B2:E11,2,FALSE)</f>
        <v>24</v>
      </c>
      <c r="I3" t="s">
        <v>185</v>
      </c>
    </row>
    <row r="4" spans="1:23" x14ac:dyDescent="0.3">
      <c r="A4" s="42" t="s">
        <v>162</v>
      </c>
      <c r="B4" s="42">
        <v>123658965</v>
      </c>
      <c r="C4" s="20">
        <v>19</v>
      </c>
      <c r="D4" s="20">
        <v>5</v>
      </c>
      <c r="E4" t="str">
        <f t="shared" si="0"/>
        <v>Fail</v>
      </c>
      <c r="F4" t="s">
        <v>232</v>
      </c>
      <c r="I4" t="s">
        <v>186</v>
      </c>
    </row>
    <row r="5" spans="1:23" x14ac:dyDescent="0.3">
      <c r="A5" s="42" t="s">
        <v>163</v>
      </c>
      <c r="B5" s="42">
        <v>123457896</v>
      </c>
      <c r="C5" s="20">
        <v>20</v>
      </c>
      <c r="D5" s="20">
        <v>1</v>
      </c>
      <c r="E5" t="str">
        <f t="shared" si="0"/>
        <v>Fail</v>
      </c>
      <c r="F5" t="s">
        <v>233</v>
      </c>
      <c r="I5" t="s">
        <v>187</v>
      </c>
    </row>
    <row r="6" spans="1:23" x14ac:dyDescent="0.3">
      <c r="A6" s="42" t="s">
        <v>164</v>
      </c>
      <c r="B6" s="42">
        <v>123458999</v>
      </c>
      <c r="C6" s="20">
        <v>15</v>
      </c>
      <c r="D6" s="20">
        <v>6</v>
      </c>
      <c r="E6" t="str">
        <f t="shared" si="0"/>
        <v>Fail</v>
      </c>
      <c r="F6" t="s">
        <v>235</v>
      </c>
      <c r="I6" t="s">
        <v>188</v>
      </c>
    </row>
    <row r="7" spans="1:23" x14ac:dyDescent="0.3">
      <c r="A7" s="42" t="s">
        <v>165</v>
      </c>
      <c r="B7" s="42">
        <v>123582365</v>
      </c>
      <c r="C7" s="20">
        <v>16</v>
      </c>
      <c r="D7" s="20">
        <v>8</v>
      </c>
      <c r="E7" t="str">
        <f t="shared" si="0"/>
        <v>Pass</v>
      </c>
      <c r="F7" t="s">
        <v>233</v>
      </c>
      <c r="I7" t="s">
        <v>189</v>
      </c>
      <c r="W7" t="s">
        <v>195</v>
      </c>
    </row>
    <row r="8" spans="1:23" x14ac:dyDescent="0.3">
      <c r="A8" s="42" t="s">
        <v>166</v>
      </c>
      <c r="B8" s="42">
        <v>123659852</v>
      </c>
      <c r="C8" s="20">
        <v>24</v>
      </c>
      <c r="D8" s="20">
        <v>9</v>
      </c>
      <c r="E8" t="str">
        <f t="shared" si="0"/>
        <v>Pass</v>
      </c>
      <c r="I8" t="s">
        <v>190</v>
      </c>
      <c r="W8" t="s">
        <v>196</v>
      </c>
    </row>
    <row r="9" spans="1:23" x14ac:dyDescent="0.3">
      <c r="A9" s="42" t="s">
        <v>167</v>
      </c>
      <c r="B9" s="42">
        <v>123852369</v>
      </c>
      <c r="C9" s="20">
        <v>15</v>
      </c>
      <c r="D9" s="20">
        <v>4</v>
      </c>
      <c r="E9" t="str">
        <f t="shared" si="0"/>
        <v>Fail</v>
      </c>
      <c r="I9" t="s">
        <v>191</v>
      </c>
      <c r="W9" t="s">
        <v>197</v>
      </c>
    </row>
    <row r="10" spans="1:23" x14ac:dyDescent="0.3">
      <c r="A10" s="42" t="s">
        <v>168</v>
      </c>
      <c r="B10" s="42">
        <v>123521111</v>
      </c>
      <c r="C10" s="20">
        <v>13</v>
      </c>
      <c r="D10" s="20">
        <v>7</v>
      </c>
      <c r="E10" t="str">
        <f t="shared" si="0"/>
        <v>Pass</v>
      </c>
      <c r="F10" t="s">
        <v>234</v>
      </c>
      <c r="I10" t="s">
        <v>192</v>
      </c>
    </row>
    <row r="11" spans="1:23" x14ac:dyDescent="0.3">
      <c r="A11" s="42" t="s">
        <v>169</v>
      </c>
      <c r="B11" s="42">
        <v>123654789</v>
      </c>
      <c r="C11" s="20">
        <v>18</v>
      </c>
      <c r="D11" s="20">
        <v>5</v>
      </c>
      <c r="E11" t="str">
        <f t="shared" si="0"/>
        <v>Fail</v>
      </c>
      <c r="I11" t="s">
        <v>193</v>
      </c>
    </row>
    <row r="17" spans="1:9" x14ac:dyDescent="0.3">
      <c r="A17" t="s">
        <v>173</v>
      </c>
      <c r="C17" t="s">
        <v>174</v>
      </c>
      <c r="E17" s="41" t="s">
        <v>179</v>
      </c>
    </row>
    <row r="18" spans="1:9" x14ac:dyDescent="0.3">
      <c r="A18" t="s">
        <v>175</v>
      </c>
      <c r="C18">
        <v>7</v>
      </c>
      <c r="E18" t="str">
        <f>IF(C18&lt;10,"Reorder","Order")</f>
        <v>Reorder</v>
      </c>
    </row>
    <row r="19" spans="1:9" x14ac:dyDescent="0.3">
      <c r="A19" t="s">
        <v>176</v>
      </c>
      <c r="C19">
        <v>30</v>
      </c>
      <c r="E19" t="str">
        <f t="shared" ref="E19:E21" si="1">IF(C19&lt;10,"Reorder","Order")</f>
        <v>Order</v>
      </c>
      <c r="I19" t="s">
        <v>200</v>
      </c>
    </row>
    <row r="20" spans="1:9" x14ac:dyDescent="0.3">
      <c r="A20" t="s">
        <v>177</v>
      </c>
      <c r="C20">
        <v>21</v>
      </c>
      <c r="E20" t="str">
        <f t="shared" si="1"/>
        <v>Order</v>
      </c>
      <c r="I20" t="s">
        <v>201</v>
      </c>
    </row>
    <row r="21" spans="1:9" x14ac:dyDescent="0.3">
      <c r="A21" t="s">
        <v>178</v>
      </c>
      <c r="C21">
        <v>3</v>
      </c>
      <c r="E21" t="str">
        <f t="shared" si="1"/>
        <v>Reorder</v>
      </c>
      <c r="I21" t="s">
        <v>202</v>
      </c>
    </row>
    <row r="22" spans="1:9" x14ac:dyDescent="0.3">
      <c r="I22" t="s">
        <v>205</v>
      </c>
    </row>
    <row r="24" spans="1:9" ht="15" thickBot="1" x14ac:dyDescent="0.35">
      <c r="A24" s="44" t="s">
        <v>170</v>
      </c>
      <c r="B24" s="44" t="s">
        <v>227</v>
      </c>
      <c r="C24" s="44" t="s">
        <v>198</v>
      </c>
      <c r="D24" s="44" t="s">
        <v>199</v>
      </c>
      <c r="E24" s="44" t="s">
        <v>204</v>
      </c>
    </row>
    <row r="25" spans="1:9" ht="15.6" thickTop="1" thickBot="1" x14ac:dyDescent="0.35">
      <c r="A25" s="46" t="s">
        <v>160</v>
      </c>
      <c r="B25" s="46">
        <v>321654</v>
      </c>
      <c r="C25" s="20">
        <v>10</v>
      </c>
      <c r="D25" s="20" t="str">
        <f t="shared" ref="D25:D35" si="2">IF(C25&gt;=7,"Pass","Fail")</f>
        <v>Pass</v>
      </c>
      <c r="E25" s="20" t="s">
        <v>207</v>
      </c>
      <c r="F25" s="47" t="s">
        <v>223</v>
      </c>
      <c r="G25" t="s">
        <v>237</v>
      </c>
    </row>
    <row r="26" spans="1:9" ht="15" thickTop="1" x14ac:dyDescent="0.3">
      <c r="A26" s="46" t="s">
        <v>163</v>
      </c>
      <c r="B26" s="46">
        <v>321478</v>
      </c>
      <c r="C26" s="20">
        <v>9</v>
      </c>
      <c r="D26" s="20" t="str">
        <f t="shared" si="2"/>
        <v>Pass</v>
      </c>
      <c r="E26" s="20" t="s">
        <v>206</v>
      </c>
      <c r="F26" s="48" t="s">
        <v>203</v>
      </c>
      <c r="G26" t="str">
        <f>VLOOKUP(G25,A25:E35,5,FALSE)</f>
        <v>Pop</v>
      </c>
    </row>
    <row r="27" spans="1:9" x14ac:dyDescent="0.3">
      <c r="A27" s="46" t="s">
        <v>168</v>
      </c>
      <c r="B27" s="46">
        <v>323659</v>
      </c>
      <c r="C27" s="20">
        <v>8</v>
      </c>
      <c r="D27" s="20" t="str">
        <f t="shared" si="2"/>
        <v>Pass</v>
      </c>
      <c r="E27" s="20" t="s">
        <v>208</v>
      </c>
    </row>
    <row r="28" spans="1:9" ht="15" thickBot="1" x14ac:dyDescent="0.35">
      <c r="A28" s="46" t="s">
        <v>164</v>
      </c>
      <c r="B28" s="46">
        <v>321569</v>
      </c>
      <c r="C28" s="20">
        <v>8</v>
      </c>
      <c r="D28" s="20" t="str">
        <f t="shared" si="2"/>
        <v>Pass</v>
      </c>
      <c r="E28" s="20" t="s">
        <v>209</v>
      </c>
    </row>
    <row r="29" spans="1:9" ht="15.6" thickTop="1" thickBot="1" x14ac:dyDescent="0.35">
      <c r="A29" s="46" t="s">
        <v>167</v>
      </c>
      <c r="B29" s="46">
        <v>322547</v>
      </c>
      <c r="C29" s="20">
        <v>8</v>
      </c>
      <c r="D29" s="20" t="str">
        <f t="shared" si="2"/>
        <v>Pass</v>
      </c>
      <c r="E29" s="20" t="s">
        <v>206</v>
      </c>
      <c r="F29" s="47" t="s">
        <v>223</v>
      </c>
      <c r="G29" t="s">
        <v>228</v>
      </c>
    </row>
    <row r="30" spans="1:9" ht="15" thickTop="1" x14ac:dyDescent="0.3">
      <c r="A30" s="46" t="s">
        <v>165</v>
      </c>
      <c r="B30" s="46">
        <v>321685</v>
      </c>
      <c r="C30" s="20">
        <v>8</v>
      </c>
      <c r="D30" s="20" t="str">
        <f t="shared" si="2"/>
        <v>Pass</v>
      </c>
      <c r="E30" s="20" t="s">
        <v>206</v>
      </c>
      <c r="F30" s="48" t="s">
        <v>204</v>
      </c>
      <c r="G30" t="str">
        <f>VLOOKUP(G29,A25:E35,5,FALSE)</f>
        <v>Bachata</v>
      </c>
    </row>
    <row r="31" spans="1:9" ht="15" thickBot="1" x14ac:dyDescent="0.35">
      <c r="A31" s="46" t="s">
        <v>168</v>
      </c>
      <c r="B31" s="46">
        <v>322569</v>
      </c>
      <c r="C31" s="20">
        <v>7</v>
      </c>
      <c r="D31" s="20" t="str">
        <f t="shared" si="2"/>
        <v>Pass</v>
      </c>
      <c r="E31" s="20" t="s">
        <v>206</v>
      </c>
    </row>
    <row r="32" spans="1:9" ht="15.6" thickTop="1" thickBot="1" x14ac:dyDescent="0.35">
      <c r="A32" s="46" t="s">
        <v>161</v>
      </c>
      <c r="B32" s="46">
        <v>321954</v>
      </c>
      <c r="C32" s="20">
        <v>6</v>
      </c>
      <c r="D32" s="20" t="str">
        <f t="shared" si="2"/>
        <v>Fail</v>
      </c>
      <c r="E32" s="20" t="s">
        <v>225</v>
      </c>
      <c r="F32" s="47" t="s">
        <v>170</v>
      </c>
      <c r="G32" t="s">
        <v>228</v>
      </c>
    </row>
    <row r="33" spans="1:7" ht="15" thickTop="1" x14ac:dyDescent="0.3">
      <c r="A33" s="46" t="s">
        <v>162</v>
      </c>
      <c r="B33" s="46">
        <v>321852</v>
      </c>
      <c r="C33" s="20">
        <v>5</v>
      </c>
      <c r="D33" s="20" t="str">
        <f t="shared" si="2"/>
        <v>Fail</v>
      </c>
      <c r="E33" s="20" t="s">
        <v>208</v>
      </c>
      <c r="F33" s="48" t="s">
        <v>227</v>
      </c>
      <c r="G33">
        <f>VLOOKUP(G32,A25:E35,2,FALSE)</f>
        <v>321478</v>
      </c>
    </row>
    <row r="34" spans="1:7" x14ac:dyDescent="0.3">
      <c r="A34" s="46" t="s">
        <v>166</v>
      </c>
      <c r="B34" s="46">
        <v>322785</v>
      </c>
      <c r="C34" s="20">
        <v>4</v>
      </c>
      <c r="D34" s="20" t="str">
        <f t="shared" si="2"/>
        <v>Fail</v>
      </c>
      <c r="E34" s="20" t="s">
        <v>209</v>
      </c>
    </row>
    <row r="35" spans="1:7" x14ac:dyDescent="0.3">
      <c r="A35" s="46" t="s">
        <v>169</v>
      </c>
      <c r="B35" s="46">
        <v>322457</v>
      </c>
      <c r="C35" s="20">
        <v>1</v>
      </c>
      <c r="D35" s="20" t="str">
        <f t="shared" si="2"/>
        <v>Fail</v>
      </c>
      <c r="E35" s="20" t="s">
        <v>224</v>
      </c>
    </row>
    <row r="38" spans="1:7" x14ac:dyDescent="0.3">
      <c r="A38" s="45" t="s">
        <v>144</v>
      </c>
      <c r="B38" s="45"/>
    </row>
    <row r="39" spans="1:7" x14ac:dyDescent="0.3">
      <c r="A39" s="14" t="s">
        <v>210</v>
      </c>
      <c r="B39" s="14"/>
    </row>
    <row r="40" spans="1:7" x14ac:dyDescent="0.3">
      <c r="A40" s="14" t="s">
        <v>236</v>
      </c>
    </row>
    <row r="42" spans="1:7" x14ac:dyDescent="0.3">
      <c r="A42" t="s">
        <v>211</v>
      </c>
      <c r="B42" t="s">
        <v>226</v>
      </c>
      <c r="C42" t="s">
        <v>212</v>
      </c>
      <c r="D42" t="s">
        <v>216</v>
      </c>
      <c r="E42" t="s">
        <v>221</v>
      </c>
      <c r="F42" t="s">
        <v>222</v>
      </c>
      <c r="G42" t="s">
        <v>327</v>
      </c>
    </row>
    <row r="43" spans="1:7" x14ac:dyDescent="0.3">
      <c r="A43" s="37" t="s">
        <v>168</v>
      </c>
      <c r="B43" s="37"/>
      <c r="C43" t="s">
        <v>214</v>
      </c>
      <c r="D43" t="s">
        <v>220</v>
      </c>
      <c r="E43">
        <v>125</v>
      </c>
      <c r="F43" t="str">
        <f>IF(Table2[[#This Row],[Gole Scored]]&gt;300,"Excellent","Oportunities")</f>
        <v>Oportunities</v>
      </c>
      <c r="G43" t="s">
        <v>328</v>
      </c>
    </row>
    <row r="44" spans="1:7" x14ac:dyDescent="0.3">
      <c r="A44" s="37" t="s">
        <v>166</v>
      </c>
      <c r="B44" s="37"/>
      <c r="C44" t="s">
        <v>213</v>
      </c>
      <c r="D44" t="s">
        <v>218</v>
      </c>
      <c r="E44">
        <v>651</v>
      </c>
      <c r="F44" t="str">
        <f>IF(Table2[[#This Row],[Gole Scored]]&gt;300,"Excellent","Oportunities")</f>
        <v>Excellent</v>
      </c>
      <c r="G44">
        <f>VLOOKUP(G43,Table2[[#All],[Players]:[Column1]],5,FALSE)</f>
        <v>216</v>
      </c>
    </row>
    <row r="45" spans="1:7" x14ac:dyDescent="0.3">
      <c r="A45" s="37" t="s">
        <v>161</v>
      </c>
      <c r="B45" s="37"/>
      <c r="C45" t="s">
        <v>214</v>
      </c>
      <c r="D45" t="s">
        <v>218</v>
      </c>
      <c r="E45">
        <v>254</v>
      </c>
      <c r="F45" t="str">
        <f>IF(Table2[[#This Row],[Gole Scored]]&gt;300,"Excellent","Oportunities")</f>
        <v>Oportunities</v>
      </c>
      <c r="G45" t="e">
        <f>VLOOKUP(G44,Table2[[#All],[Players]:[Column1]],5,FALSE)</f>
        <v>#N/A</v>
      </c>
    </row>
    <row r="46" spans="1:7" x14ac:dyDescent="0.3">
      <c r="A46" s="37" t="s">
        <v>160</v>
      </c>
      <c r="B46" s="37"/>
      <c r="C46" t="s">
        <v>213</v>
      </c>
      <c r="D46" t="s">
        <v>217</v>
      </c>
      <c r="E46">
        <v>625</v>
      </c>
      <c r="F46" t="str">
        <f>IF(Table2[[#This Row],[Gole Scored]]&gt;300,"Excellent","Oportunities")</f>
        <v>Excellent</v>
      </c>
      <c r="G46" t="e">
        <f>VLOOKUP(G45,Table2[[#All],[Players]:[Column1]],5,FALSE)</f>
        <v>#N/A</v>
      </c>
    </row>
    <row r="47" spans="1:7" x14ac:dyDescent="0.3">
      <c r="A47" s="37" t="s">
        <v>162</v>
      </c>
      <c r="B47" s="37"/>
      <c r="C47" t="s">
        <v>214</v>
      </c>
      <c r="D47" t="s">
        <v>219</v>
      </c>
      <c r="E47">
        <v>451</v>
      </c>
      <c r="F47" t="str">
        <f>IF(Table2[[#This Row],[Gole Scored]]&gt;300,"Excellent","Oportunities")</f>
        <v>Excellent</v>
      </c>
      <c r="G47" t="e">
        <f>VLOOKUP(G46,Table2[[#All],[Players]:[Column1]],5,FALSE)</f>
        <v>#N/A</v>
      </c>
    </row>
    <row r="48" spans="1:7" x14ac:dyDescent="0.3">
      <c r="A48" s="37" t="s">
        <v>164</v>
      </c>
      <c r="B48" s="37"/>
      <c r="C48" t="s">
        <v>214</v>
      </c>
      <c r="D48" t="s">
        <v>220</v>
      </c>
      <c r="E48">
        <v>1000</v>
      </c>
      <c r="F48" t="str">
        <f>IF(Table2[[#This Row],[Gole Scored]]&gt;300,"Excellent","Oportunities")</f>
        <v>Excellent</v>
      </c>
      <c r="G48" t="e">
        <f>VLOOKUP(G47,Table2[[#All],[Players]:[Column1]],5,FALSE)</f>
        <v>#N/A</v>
      </c>
    </row>
    <row r="49" spans="1:7" x14ac:dyDescent="0.3">
      <c r="A49" s="37" t="s">
        <v>167</v>
      </c>
      <c r="B49" s="37"/>
      <c r="C49" t="s">
        <v>213</v>
      </c>
      <c r="D49" t="s">
        <v>218</v>
      </c>
      <c r="E49">
        <v>124</v>
      </c>
      <c r="F49" t="str">
        <f>IF(Table2[[#This Row],[Gole Scored]]&gt;300,"Excellent","Oportunities")</f>
        <v>Oportunities</v>
      </c>
      <c r="G49" t="e">
        <f>VLOOKUP(G48,Table2[[#All],[Players]:[Column1]],5,FALSE)</f>
        <v>#N/A</v>
      </c>
    </row>
    <row r="50" spans="1:7" x14ac:dyDescent="0.3">
      <c r="A50" s="37" t="s">
        <v>165</v>
      </c>
      <c r="B50" s="37"/>
      <c r="C50" t="s">
        <v>214</v>
      </c>
      <c r="D50" t="s">
        <v>217</v>
      </c>
      <c r="E50">
        <v>451</v>
      </c>
      <c r="F50" t="str">
        <f>IF(Table2[[#This Row],[Gole Scored]]&gt;300,"Excellent","Oportunities")</f>
        <v>Excellent</v>
      </c>
      <c r="G50" t="e">
        <f>VLOOKUP(G49,Table2[[#All],[Players]:[Column1]],5,FALSE)</f>
        <v>#N/A</v>
      </c>
    </row>
    <row r="51" spans="1:7" x14ac:dyDescent="0.3">
      <c r="A51" s="37" t="s">
        <v>163</v>
      </c>
      <c r="B51" s="37"/>
      <c r="C51" t="s">
        <v>215</v>
      </c>
      <c r="D51" t="s">
        <v>220</v>
      </c>
      <c r="E51">
        <v>554</v>
      </c>
      <c r="F51" t="str">
        <f>IF(Table2[[#This Row],[Gole Scored]]&gt;300,"Excellent","Oportunities")</f>
        <v>Excellent</v>
      </c>
      <c r="G51" t="e">
        <f>VLOOKUP(G50,Table2[[#All],[Players]:[Column1]],5,FALSE)</f>
        <v>#N/A</v>
      </c>
    </row>
    <row r="52" spans="1:7" x14ac:dyDescent="0.3">
      <c r="A52" s="37" t="s">
        <v>169</v>
      </c>
      <c r="B52" s="37"/>
      <c r="C52" t="s">
        <v>213</v>
      </c>
      <c r="D52" t="s">
        <v>219</v>
      </c>
      <c r="E52">
        <v>216</v>
      </c>
      <c r="F52" t="str">
        <f>IF(Table2[[#This Row],[Gole Scored]]&gt;300,"Excellent","Oportunities")</f>
        <v>Oportunities</v>
      </c>
      <c r="G52" t="e">
        <f>VLOOKUP(G51,Table2[[#All],[Players]:[Column1]],5,FALSE)</f>
        <v>#N/A</v>
      </c>
    </row>
  </sheetData>
  <autoFilter ref="A24:E24" xr:uid="{5A2B0256-6336-46C2-9785-98B3C22E74FF}">
    <sortState xmlns:xlrd2="http://schemas.microsoft.com/office/spreadsheetml/2017/richdata2" ref="A25:E35">
      <sortCondition descending="1" ref="C24"/>
    </sortState>
  </autoFilter>
  <phoneticPr fontId="5" type="noConversion"/>
  <conditionalFormatting sqref="D2:D11">
    <cfRule type="iconSet" priority="17">
      <iconSet iconSet="3Arrows">
        <cfvo type="percent" val="0"/>
        <cfvo type="percent" val="33"/>
        <cfvo type="percent" val="67"/>
      </iconSet>
    </cfRule>
  </conditionalFormatting>
  <conditionalFormatting sqref="C25:C35">
    <cfRule type="cellIs" dxfId="39" priority="10" operator="equal">
      <formula>7</formula>
    </cfRule>
    <cfRule type="cellIs" dxfId="38" priority="11" operator="equal">
      <formula>7</formula>
    </cfRule>
    <cfRule type="cellIs" dxfId="37" priority="13" operator="lessThan">
      <formula>7</formula>
    </cfRule>
    <cfRule type="cellIs" dxfId="36" priority="14" operator="greaterThanOrEqual">
      <formula>8</formula>
    </cfRule>
  </conditionalFormatting>
  <conditionalFormatting sqref="L26">
    <cfRule type="cellIs" dxfId="35" priority="12" operator="equal">
      <formula>7</formula>
    </cfRule>
  </conditionalFormatting>
  <conditionalFormatting sqref="D25:D35">
    <cfRule type="containsText" dxfId="34" priority="7" operator="containsText" text="F">
      <formula>NOT(ISERROR(SEARCH("F",D25)))</formula>
    </cfRule>
    <cfRule type="containsText" dxfId="33" priority="8" operator="containsText" text="Pass">
      <formula>NOT(ISERROR(SEARCH("Pass",D25)))</formula>
    </cfRule>
    <cfRule type="iconSet" priority="9">
      <iconSet iconSet="3Arrows">
        <cfvo type="percent" val="0"/>
        <cfvo type="percent" val="33"/>
        <cfvo type="percent" val="67"/>
      </iconSet>
    </cfRule>
  </conditionalFormatting>
  <conditionalFormatting sqref="A38:B38">
    <cfRule type="duplicateValues" dxfId="32" priority="6"/>
  </conditionalFormatting>
  <conditionalFormatting sqref="F43:F52">
    <cfRule type="containsText" dxfId="31" priority="4" operator="containsText" text="Op">
      <formula>NOT(ISERROR(SEARCH("Op",F43)))</formula>
    </cfRule>
    <cfRule type="containsText" dxfId="30" priority="5" operator="containsText" text="Excellent">
      <formula>NOT(ISERROR(SEARCH("Excellent",F43)))</formula>
    </cfRule>
  </conditionalFormatting>
  <conditionalFormatting sqref="E2:E11">
    <cfRule type="containsText" dxfId="29" priority="1" operator="containsText" text="pass">
      <formula>NOT(ISERROR(SEARCH("pass",E2)))</formula>
    </cfRule>
    <cfRule type="containsText" dxfId="28" priority="2" operator="containsText" text="Fail">
      <formula>NOT(ISERROR(SEARCH("Fail",E2)))</formula>
    </cfRule>
    <cfRule type="cellIs" priority="3" operator="greaterThanOrEqual">
      <formula>7</formula>
    </cfRule>
  </conditionalFormatting>
  <dataValidations count="4">
    <dataValidation type="list" allowBlank="1" showInputMessage="1" showErrorMessage="1" sqref="J2:J11" xr:uid="{28C3D6A1-796E-4806-9996-2705E3DC82C5}">
      <formula1>"Indoor,Outdoor,Both"</formula1>
    </dataValidation>
    <dataValidation type="list" allowBlank="1" showInputMessage="1" showErrorMessage="1" sqref="U7:U12" xr:uid="{9B5C4F18-DBCF-4AFA-9362-B308C56C5EA8}">
      <formula1>$W$7:$W$9</formula1>
    </dataValidation>
    <dataValidation type="list" allowBlank="1" showInputMessage="1" showErrorMessage="1" sqref="E25:E35" xr:uid="{6423941A-F8EF-4B58-9356-EE3BA7E2328D}">
      <formula1>"Classic,Regueton,Bachata,Salsa,Pop,Trap"</formula1>
    </dataValidation>
    <dataValidation type="list" allowBlank="1" showInputMessage="1" showErrorMessage="1" sqref="F2:F11" xr:uid="{3C3FA580-8F64-4CBB-B96A-FA0858045AD4}">
      <formula1>"Math,Computer Science, Chemistry,Drawing,History"</formula1>
    </dataValidation>
  </dataValidations>
  <hyperlinks>
    <hyperlink ref="A39" location="'Excel 2'!W3" display="Shortcuts" xr:uid="{2C69B523-E406-43DC-8660-FCA3D8B91E7B}"/>
    <hyperlink ref="A40" location="'Excel 1'!C20" display="Average" xr:uid="{65BF730A-FC34-471C-ABAA-A3782916E41C}"/>
  </hyperlinks>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9E727-6A0B-488E-96F5-AE01768E5B29}">
  <dimension ref="A3:N62"/>
  <sheetViews>
    <sheetView topLeftCell="A41" workbookViewId="0">
      <selection activeCell="B57" sqref="B57:B62"/>
    </sheetView>
  </sheetViews>
  <sheetFormatPr defaultRowHeight="14.4" x14ac:dyDescent="0.3"/>
  <cols>
    <col min="1" max="1" width="17.77734375" bestFit="1" customWidth="1"/>
    <col min="2" max="2" width="15.5546875" bestFit="1" customWidth="1"/>
    <col min="3" max="4" width="17.77734375" bestFit="1" customWidth="1"/>
    <col min="5" max="6" width="11" bestFit="1" customWidth="1"/>
    <col min="7" max="7" width="10.109375" bestFit="1" customWidth="1"/>
    <col min="9" max="9" width="10.5546875" bestFit="1" customWidth="1"/>
    <col min="10" max="10" width="10.44140625" bestFit="1" customWidth="1"/>
    <col min="11" max="11" width="13.77734375" bestFit="1" customWidth="1"/>
    <col min="12" max="12" width="7.33203125" bestFit="1" customWidth="1"/>
    <col min="13" max="13" width="8.109375" bestFit="1" customWidth="1"/>
    <col min="14" max="14" width="10.109375" bestFit="1" customWidth="1"/>
  </cols>
  <sheetData>
    <row r="3" spans="1:14" x14ac:dyDescent="0.3">
      <c r="C3" s="30" t="s">
        <v>108</v>
      </c>
      <c r="D3" s="30" t="s">
        <v>109</v>
      </c>
      <c r="E3" s="30" t="s">
        <v>110</v>
      </c>
      <c r="F3" s="30" t="s">
        <v>111</v>
      </c>
      <c r="G3" s="30" t="s">
        <v>112</v>
      </c>
      <c r="J3" s="30" t="str">
        <f t="shared" ref="J3:N10" si="0">C3</f>
        <v>Day</v>
      </c>
      <c r="K3" s="30" t="str">
        <f t="shared" si="0"/>
        <v>Online unit Sold</v>
      </c>
      <c r="L3" s="30" t="str">
        <f t="shared" si="0"/>
        <v>In Store</v>
      </c>
      <c r="M3" s="30" t="str">
        <f t="shared" si="0"/>
        <v>Avr Price</v>
      </c>
      <c r="N3" s="30" t="str">
        <f t="shared" si="0"/>
        <v>Revenue</v>
      </c>
    </row>
    <row r="4" spans="1:14" x14ac:dyDescent="0.3">
      <c r="C4" s="31" t="s">
        <v>101</v>
      </c>
      <c r="D4" s="20">
        <v>84</v>
      </c>
      <c r="E4" s="20">
        <v>15</v>
      </c>
      <c r="F4" s="17">
        <v>15</v>
      </c>
      <c r="G4" s="16">
        <f>(D4*E4)+(F4*E4)</f>
        <v>1485</v>
      </c>
      <c r="J4" s="31" t="str">
        <f t="shared" si="0"/>
        <v>Monday</v>
      </c>
      <c r="K4" s="20">
        <f t="shared" si="0"/>
        <v>84</v>
      </c>
      <c r="L4" s="20">
        <f t="shared" si="0"/>
        <v>15</v>
      </c>
      <c r="M4" s="17">
        <f t="shared" si="0"/>
        <v>15</v>
      </c>
      <c r="N4" s="16">
        <f t="shared" si="0"/>
        <v>1485</v>
      </c>
    </row>
    <row r="5" spans="1:14" x14ac:dyDescent="0.3">
      <c r="C5" s="31" t="s">
        <v>102</v>
      </c>
      <c r="D5" s="20">
        <v>58</v>
      </c>
      <c r="E5" s="20">
        <v>9</v>
      </c>
      <c r="F5" s="17">
        <v>18</v>
      </c>
      <c r="G5" s="16">
        <f t="shared" ref="G5:G10" si="1">(D5*E5)+(F5*E5)</f>
        <v>684</v>
      </c>
      <c r="J5" s="31" t="str">
        <f t="shared" si="0"/>
        <v>Tuesday</v>
      </c>
      <c r="K5" s="20">
        <f t="shared" si="0"/>
        <v>58</v>
      </c>
      <c r="L5" s="20">
        <f t="shared" si="0"/>
        <v>9</v>
      </c>
      <c r="M5" s="17">
        <f t="shared" si="0"/>
        <v>18</v>
      </c>
      <c r="N5" s="16">
        <f t="shared" si="0"/>
        <v>684</v>
      </c>
    </row>
    <row r="6" spans="1:14" x14ac:dyDescent="0.3">
      <c r="C6" s="31" t="s">
        <v>103</v>
      </c>
      <c r="D6" s="20">
        <v>55</v>
      </c>
      <c r="E6" s="20">
        <v>17</v>
      </c>
      <c r="F6" s="17">
        <v>16</v>
      </c>
      <c r="G6" s="16">
        <f t="shared" si="1"/>
        <v>1207</v>
      </c>
      <c r="J6" s="31" t="str">
        <f t="shared" si="0"/>
        <v>Wednesday</v>
      </c>
      <c r="K6" s="20">
        <f t="shared" si="0"/>
        <v>55</v>
      </c>
      <c r="L6" s="20">
        <f t="shared" si="0"/>
        <v>17</v>
      </c>
      <c r="M6" s="17">
        <f t="shared" si="0"/>
        <v>16</v>
      </c>
      <c r="N6" s="16">
        <f t="shared" si="0"/>
        <v>1207</v>
      </c>
    </row>
    <row r="7" spans="1:14" x14ac:dyDescent="0.3">
      <c r="C7" s="31" t="s">
        <v>104</v>
      </c>
      <c r="D7" s="20">
        <v>45</v>
      </c>
      <c r="E7" s="20">
        <v>8</v>
      </c>
      <c r="F7" s="17">
        <v>22</v>
      </c>
      <c r="G7" s="16">
        <f t="shared" si="1"/>
        <v>536</v>
      </c>
      <c r="J7" s="31" t="str">
        <f t="shared" si="0"/>
        <v>Thursday</v>
      </c>
      <c r="K7" s="20">
        <f t="shared" si="0"/>
        <v>45</v>
      </c>
      <c r="L7" s="20">
        <f t="shared" si="0"/>
        <v>8</v>
      </c>
      <c r="M7" s="17">
        <f t="shared" si="0"/>
        <v>22</v>
      </c>
      <c r="N7" s="16">
        <f t="shared" si="0"/>
        <v>536</v>
      </c>
    </row>
    <row r="8" spans="1:14" x14ac:dyDescent="0.3">
      <c r="C8" s="31" t="s">
        <v>105</v>
      </c>
      <c r="D8" s="20">
        <v>45</v>
      </c>
      <c r="E8" s="20">
        <v>10</v>
      </c>
      <c r="F8" s="17">
        <v>14</v>
      </c>
      <c r="G8" s="16">
        <f t="shared" si="1"/>
        <v>590</v>
      </c>
      <c r="J8" s="31" t="str">
        <f t="shared" si="0"/>
        <v>Friday</v>
      </c>
      <c r="K8" s="20">
        <f t="shared" si="0"/>
        <v>45</v>
      </c>
      <c r="L8" s="20">
        <f t="shared" si="0"/>
        <v>10</v>
      </c>
      <c r="M8" s="17">
        <f t="shared" si="0"/>
        <v>14</v>
      </c>
      <c r="N8" s="16">
        <f t="shared" si="0"/>
        <v>590</v>
      </c>
    </row>
    <row r="9" spans="1:14" x14ac:dyDescent="0.3">
      <c r="C9" s="31" t="s">
        <v>106</v>
      </c>
      <c r="D9" s="20">
        <v>22</v>
      </c>
      <c r="E9" s="20">
        <v>23</v>
      </c>
      <c r="F9" s="17">
        <v>23</v>
      </c>
      <c r="G9" s="16">
        <f t="shared" si="1"/>
        <v>1035</v>
      </c>
      <c r="J9" s="31" t="str">
        <f t="shared" si="0"/>
        <v>Saturday</v>
      </c>
      <c r="K9" s="20">
        <f t="shared" si="0"/>
        <v>22</v>
      </c>
      <c r="L9" s="20">
        <f t="shared" si="0"/>
        <v>23</v>
      </c>
      <c r="M9" s="17">
        <f t="shared" si="0"/>
        <v>23</v>
      </c>
      <c r="N9" s="16">
        <f t="shared" si="0"/>
        <v>1035</v>
      </c>
    </row>
    <row r="10" spans="1:14" x14ac:dyDescent="0.3">
      <c r="C10" s="31" t="s">
        <v>107</v>
      </c>
      <c r="D10" s="20">
        <v>44</v>
      </c>
      <c r="E10" s="20">
        <v>19</v>
      </c>
      <c r="F10" s="17">
        <v>18</v>
      </c>
      <c r="G10" s="16">
        <f t="shared" si="1"/>
        <v>1178</v>
      </c>
      <c r="J10" s="31" t="str">
        <f t="shared" si="0"/>
        <v>Sunday</v>
      </c>
      <c r="K10" s="20">
        <f t="shared" si="0"/>
        <v>44</v>
      </c>
      <c r="L10" s="20">
        <f t="shared" si="0"/>
        <v>19</v>
      </c>
      <c r="M10" s="17">
        <f t="shared" si="0"/>
        <v>18</v>
      </c>
      <c r="N10" s="16">
        <f t="shared" si="0"/>
        <v>1178</v>
      </c>
    </row>
    <row r="13" spans="1:14" x14ac:dyDescent="0.3">
      <c r="A13" s="80" t="s">
        <v>113</v>
      </c>
      <c r="B13" s="80"/>
      <c r="C13" s="32"/>
      <c r="D13" s="80" t="s">
        <v>122</v>
      </c>
      <c r="E13" s="80"/>
      <c r="F13" s="80" t="s">
        <v>123</v>
      </c>
      <c r="G13" s="80"/>
      <c r="J13" t="str">
        <f t="shared" ref="J13:N20" si="2">C3</f>
        <v>Day</v>
      </c>
      <c r="K13" t="str">
        <f t="shared" si="2"/>
        <v>Online unit Sold</v>
      </c>
      <c r="L13" t="str">
        <f t="shared" si="2"/>
        <v>In Store</v>
      </c>
      <c r="M13" t="str">
        <f t="shared" si="2"/>
        <v>Avr Price</v>
      </c>
      <c r="N13" t="str">
        <f t="shared" si="2"/>
        <v>Revenue</v>
      </c>
    </row>
    <row r="14" spans="1:14" x14ac:dyDescent="0.3">
      <c r="A14" s="33" t="s">
        <v>114</v>
      </c>
      <c r="B14" s="1">
        <v>12</v>
      </c>
      <c r="C14" s="1"/>
      <c r="D14" s="34">
        <v>14</v>
      </c>
      <c r="F14" s="34">
        <v>12.96</v>
      </c>
      <c r="J14" t="str">
        <f t="shared" si="2"/>
        <v>Monday</v>
      </c>
      <c r="K14">
        <f t="shared" si="2"/>
        <v>84</v>
      </c>
      <c r="L14">
        <f t="shared" si="2"/>
        <v>15</v>
      </c>
      <c r="M14">
        <f t="shared" si="2"/>
        <v>15</v>
      </c>
      <c r="N14">
        <f t="shared" si="2"/>
        <v>1485</v>
      </c>
    </row>
    <row r="15" spans="1:14" x14ac:dyDescent="0.3">
      <c r="A15" s="33" t="s">
        <v>115</v>
      </c>
      <c r="B15" s="1">
        <v>15</v>
      </c>
      <c r="C15" s="1"/>
      <c r="D15" s="34">
        <v>16</v>
      </c>
      <c r="F15" s="34">
        <v>16.650000000000002</v>
      </c>
      <c r="J15" t="str">
        <f t="shared" si="2"/>
        <v>Tuesday</v>
      </c>
      <c r="K15">
        <f t="shared" si="2"/>
        <v>58</v>
      </c>
      <c r="L15">
        <f t="shared" si="2"/>
        <v>9</v>
      </c>
      <c r="M15">
        <f t="shared" si="2"/>
        <v>18</v>
      </c>
      <c r="N15">
        <f t="shared" si="2"/>
        <v>684</v>
      </c>
    </row>
    <row r="16" spans="1:14" x14ac:dyDescent="0.3">
      <c r="A16" s="33" t="s">
        <v>116</v>
      </c>
      <c r="B16" s="1">
        <v>16</v>
      </c>
      <c r="C16" s="1"/>
      <c r="D16" s="34">
        <v>20</v>
      </c>
      <c r="F16" s="34">
        <v>16.16</v>
      </c>
      <c r="J16" t="str">
        <f t="shared" si="2"/>
        <v>Wednesday</v>
      </c>
      <c r="K16">
        <f t="shared" si="2"/>
        <v>55</v>
      </c>
      <c r="L16">
        <f t="shared" si="2"/>
        <v>17</v>
      </c>
      <c r="M16">
        <f t="shared" si="2"/>
        <v>16</v>
      </c>
      <c r="N16">
        <f t="shared" si="2"/>
        <v>1207</v>
      </c>
    </row>
    <row r="17" spans="1:14" x14ac:dyDescent="0.3">
      <c r="A17" s="33" t="s">
        <v>117</v>
      </c>
      <c r="B17" s="1">
        <v>15</v>
      </c>
      <c r="C17" s="1"/>
      <c r="D17" s="34">
        <v>16</v>
      </c>
      <c r="F17" s="34">
        <v>16.05</v>
      </c>
      <c r="J17" t="str">
        <f t="shared" si="2"/>
        <v>Thursday</v>
      </c>
      <c r="K17">
        <f t="shared" si="2"/>
        <v>45</v>
      </c>
      <c r="L17">
        <f t="shared" si="2"/>
        <v>8</v>
      </c>
      <c r="M17">
        <f t="shared" si="2"/>
        <v>22</v>
      </c>
      <c r="N17">
        <f t="shared" si="2"/>
        <v>536</v>
      </c>
    </row>
    <row r="18" spans="1:14" x14ac:dyDescent="0.3">
      <c r="A18" s="33" t="s">
        <v>118</v>
      </c>
      <c r="B18" s="1">
        <v>19</v>
      </c>
      <c r="C18" s="1"/>
      <c r="D18" s="34">
        <v>21</v>
      </c>
      <c r="F18" s="34">
        <v>20.71</v>
      </c>
      <c r="J18" t="str">
        <f t="shared" si="2"/>
        <v>Friday</v>
      </c>
      <c r="K18">
        <f t="shared" si="2"/>
        <v>45</v>
      </c>
      <c r="L18">
        <f t="shared" si="2"/>
        <v>10</v>
      </c>
      <c r="M18">
        <f t="shared" si="2"/>
        <v>14</v>
      </c>
      <c r="N18">
        <f t="shared" si="2"/>
        <v>590</v>
      </c>
    </row>
    <row r="19" spans="1:14" x14ac:dyDescent="0.3">
      <c r="A19" s="33" t="s">
        <v>119</v>
      </c>
      <c r="B19" s="1">
        <v>23</v>
      </c>
      <c r="C19" s="1"/>
      <c r="D19" s="34">
        <v>26</v>
      </c>
      <c r="F19" s="34">
        <v>25.3</v>
      </c>
      <c r="J19" t="str">
        <f t="shared" si="2"/>
        <v>Saturday</v>
      </c>
      <c r="K19">
        <f t="shared" si="2"/>
        <v>22</v>
      </c>
      <c r="L19">
        <f t="shared" si="2"/>
        <v>23</v>
      </c>
      <c r="M19">
        <f t="shared" si="2"/>
        <v>23</v>
      </c>
      <c r="N19">
        <f t="shared" si="2"/>
        <v>1035</v>
      </c>
    </row>
    <row r="20" spans="1:14" x14ac:dyDescent="0.3">
      <c r="A20" s="33" t="s">
        <v>120</v>
      </c>
      <c r="B20" s="1">
        <v>26</v>
      </c>
      <c r="C20" s="1"/>
      <c r="D20" s="34">
        <v>31</v>
      </c>
      <c r="F20" s="34">
        <v>29.639999999999997</v>
      </c>
      <c r="J20" t="str">
        <f t="shared" si="2"/>
        <v>Sunday</v>
      </c>
      <c r="K20">
        <f t="shared" si="2"/>
        <v>44</v>
      </c>
      <c r="L20">
        <f t="shared" si="2"/>
        <v>19</v>
      </c>
      <c r="M20">
        <f t="shared" si="2"/>
        <v>18</v>
      </c>
      <c r="N20">
        <f t="shared" si="2"/>
        <v>1178</v>
      </c>
    </row>
    <row r="21" spans="1:14" x14ac:dyDescent="0.3">
      <c r="A21" s="33" t="s">
        <v>121</v>
      </c>
      <c r="B21" s="1">
        <v>17</v>
      </c>
      <c r="C21" s="1"/>
      <c r="D21" s="34">
        <v>19</v>
      </c>
      <c r="F21" s="34">
        <v>22.1</v>
      </c>
    </row>
    <row r="24" spans="1:14" x14ac:dyDescent="0.3">
      <c r="A24" t="s">
        <v>126</v>
      </c>
      <c r="B24" t="s">
        <v>127</v>
      </c>
      <c r="D24" t="s">
        <v>136</v>
      </c>
    </row>
    <row r="25" spans="1:14" x14ac:dyDescent="0.3">
      <c r="A25" t="s">
        <v>129</v>
      </c>
      <c r="B25" t="s">
        <v>130</v>
      </c>
      <c r="D25" s="14" t="s">
        <v>137</v>
      </c>
    </row>
    <row r="26" spans="1:14" x14ac:dyDescent="0.3">
      <c r="A26" t="s">
        <v>131</v>
      </c>
      <c r="B26" t="s">
        <v>132</v>
      </c>
      <c r="D26" s="14" t="s">
        <v>138</v>
      </c>
    </row>
    <row r="27" spans="1:14" x14ac:dyDescent="0.3">
      <c r="A27" t="s">
        <v>27</v>
      </c>
      <c r="B27" t="s">
        <v>25</v>
      </c>
      <c r="D27" s="14" t="s">
        <v>139</v>
      </c>
    </row>
    <row r="28" spans="1:14" x14ac:dyDescent="0.3">
      <c r="A28" t="s">
        <v>133</v>
      </c>
      <c r="B28" t="s">
        <v>29</v>
      </c>
      <c r="D28" s="14" t="s">
        <v>140</v>
      </c>
    </row>
    <row r="29" spans="1:14" x14ac:dyDescent="0.3">
      <c r="A29" t="s">
        <v>134</v>
      </c>
      <c r="B29" t="s">
        <v>130</v>
      </c>
      <c r="D29" s="14" t="s">
        <v>141</v>
      </c>
    </row>
    <row r="30" spans="1:14" x14ac:dyDescent="0.3">
      <c r="A30" t="s">
        <v>135</v>
      </c>
      <c r="B30" t="s">
        <v>25</v>
      </c>
      <c r="D30" s="14" t="s">
        <v>142</v>
      </c>
    </row>
    <row r="32" spans="1:14" x14ac:dyDescent="0.3">
      <c r="A32" t="s">
        <v>128</v>
      </c>
    </row>
    <row r="33" spans="1:10" x14ac:dyDescent="0.3">
      <c r="A33">
        <v>3102154511</v>
      </c>
      <c r="B33">
        <v>3102154511</v>
      </c>
      <c r="G33" t="s">
        <v>151</v>
      </c>
      <c r="H33" t="s">
        <v>150</v>
      </c>
      <c r="I33" t="s">
        <v>152</v>
      </c>
      <c r="J33" s="14" t="s">
        <v>154</v>
      </c>
    </row>
    <row r="34" spans="1:10" x14ac:dyDescent="0.3">
      <c r="A34">
        <v>3122514458</v>
      </c>
      <c r="B34">
        <v>3122514458</v>
      </c>
      <c r="G34" t="s">
        <v>148</v>
      </c>
      <c r="H34" t="s">
        <v>149</v>
      </c>
      <c r="I34" t="s">
        <v>153</v>
      </c>
      <c r="J34" s="14" t="s">
        <v>155</v>
      </c>
    </row>
    <row r="35" spans="1:10" x14ac:dyDescent="0.3">
      <c r="A35">
        <v>3145145652</v>
      </c>
      <c r="B35">
        <v>3145145652</v>
      </c>
    </row>
    <row r="36" spans="1:10" x14ac:dyDescent="0.3">
      <c r="A36">
        <v>3102154612</v>
      </c>
      <c r="B36">
        <v>3102154612</v>
      </c>
    </row>
    <row r="37" spans="1:10" x14ac:dyDescent="0.3">
      <c r="A37">
        <v>3214521458</v>
      </c>
      <c r="B37">
        <v>3214521458</v>
      </c>
    </row>
    <row r="38" spans="1:10" x14ac:dyDescent="0.3">
      <c r="A38">
        <v>3102184251</v>
      </c>
      <c r="B38">
        <v>3102184251</v>
      </c>
      <c r="D38">
        <v>3102154562</v>
      </c>
      <c r="E38">
        <v>3102154562</v>
      </c>
    </row>
    <row r="39" spans="1:10" x14ac:dyDescent="0.3">
      <c r="D39">
        <v>3102546121</v>
      </c>
      <c r="E39">
        <v>3102546121</v>
      </c>
    </row>
    <row r="40" spans="1:10" x14ac:dyDescent="0.3">
      <c r="D40">
        <v>3159478654</v>
      </c>
      <c r="E40">
        <v>3159478654</v>
      </c>
    </row>
    <row r="44" spans="1:10" x14ac:dyDescent="0.3">
      <c r="D44" t="s">
        <v>28</v>
      </c>
    </row>
    <row r="48" spans="1:10" x14ac:dyDescent="0.3">
      <c r="A48" s="14" t="s">
        <v>147</v>
      </c>
    </row>
    <row r="51" spans="1:2" x14ac:dyDescent="0.3">
      <c r="A51" t="s">
        <v>144</v>
      </c>
    </row>
    <row r="52" spans="1:2" x14ac:dyDescent="0.3">
      <c r="A52" s="36" t="s">
        <v>157</v>
      </c>
    </row>
    <row r="53" spans="1:2" x14ac:dyDescent="0.3">
      <c r="A53" s="14" t="s">
        <v>158</v>
      </c>
    </row>
    <row r="54" spans="1:2" x14ac:dyDescent="0.3">
      <c r="A54" s="14" t="s">
        <v>159</v>
      </c>
    </row>
    <row r="56" spans="1:2" x14ac:dyDescent="0.3">
      <c r="A56" t="s">
        <v>143</v>
      </c>
    </row>
    <row r="57" spans="1:2" x14ac:dyDescent="0.3">
      <c r="A57" t="s">
        <v>430</v>
      </c>
      <c r="B57" t="str">
        <f t="shared" ref="B57:B62" si="3">PROPER(A57)</f>
        <v>Cristian Estupinan</v>
      </c>
    </row>
    <row r="58" spans="1:2" x14ac:dyDescent="0.3">
      <c r="A58" t="s">
        <v>431</v>
      </c>
      <c r="B58" t="str">
        <f t="shared" si="3"/>
        <v>Wilson Zamora</v>
      </c>
    </row>
    <row r="59" spans="1:2" x14ac:dyDescent="0.3">
      <c r="A59" t="s">
        <v>432</v>
      </c>
      <c r="B59" t="str">
        <f t="shared" si="3"/>
        <v>Anthony Campaz</v>
      </c>
    </row>
    <row r="60" spans="1:2" x14ac:dyDescent="0.3">
      <c r="A60" t="s">
        <v>433</v>
      </c>
      <c r="B60" t="str">
        <f t="shared" si="3"/>
        <v>Deisy Castro</v>
      </c>
    </row>
    <row r="61" spans="1:2" x14ac:dyDescent="0.3">
      <c r="A61" t="s">
        <v>434</v>
      </c>
      <c r="B61" t="str">
        <f t="shared" si="3"/>
        <v>Nancy Estupinan</v>
      </c>
    </row>
    <row r="62" spans="1:2" x14ac:dyDescent="0.3">
      <c r="A62" t="s">
        <v>435</v>
      </c>
      <c r="B62" t="str">
        <f t="shared" si="3"/>
        <v>Ronald Campaz</v>
      </c>
    </row>
  </sheetData>
  <mergeCells count="3">
    <mergeCell ref="A13:B13"/>
    <mergeCell ref="D13:E13"/>
    <mergeCell ref="F13:G13"/>
  </mergeCells>
  <phoneticPr fontId="5" type="noConversion"/>
  <hyperlinks>
    <hyperlink ref="D25" r:id="rId1" xr:uid="{0E55EFFB-AD8C-4098-9286-C6488420127A}"/>
    <hyperlink ref="D26" r:id="rId2" xr:uid="{6FEBBE51-EFDA-4E19-83F6-AFC4BEB48F19}"/>
    <hyperlink ref="D27" r:id="rId3" xr:uid="{6AF70A96-FFE6-4FAD-B397-01A0D93BFBD8}"/>
    <hyperlink ref="D28" r:id="rId4" xr:uid="{C7F1067B-81A4-458E-9EDE-9FA2DF129564}"/>
    <hyperlink ref="D29" r:id="rId5" xr:uid="{F5647184-E85F-4635-A1DF-17335BEF40D3}"/>
    <hyperlink ref="D30" r:id="rId6" xr:uid="{2F1BEFFB-B9B7-4A25-BA80-F3920033069D}"/>
    <hyperlink ref="A48" r:id="rId7" xr:uid="{C1C8B763-D991-48CF-91E5-C2FE11247639}"/>
    <hyperlink ref="J33" r:id="rId8" xr:uid="{80F22AEA-F632-48EB-A93E-BDCF09DA3196}"/>
    <hyperlink ref="J34" r:id="rId9" xr:uid="{4F6A5111-E319-41CA-AF34-1F5DAE3D1F09}"/>
    <hyperlink ref="A53" location="'Excel 2'!C10" display="Excel2" xr:uid="{32F800D9-6AB7-4B3E-AFF3-F47666573CF0}"/>
    <hyperlink ref="A54" location="'Excel 3'!A51" display="Excel3" xr:uid="{F201B065-5521-4EAD-9E39-3881865790DA}"/>
  </hyperlinks>
  <pageMargins left="0.7" right="0.7" top="0.75" bottom="0.75" header="0.3" footer="0.3"/>
  <pageSetup orientation="portrait" r:id="rId10"/>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DD890-4DB2-47CC-8C10-932C7EBD75CD}">
  <dimension ref="A1:D5"/>
  <sheetViews>
    <sheetView workbookViewId="0">
      <selection activeCell="D4" sqref="D4"/>
    </sheetView>
  </sheetViews>
  <sheetFormatPr defaultRowHeight="14.4" x14ac:dyDescent="0.3"/>
  <cols>
    <col min="3" max="3" width="14.21875" bestFit="1" customWidth="1"/>
  </cols>
  <sheetData>
    <row r="1" spans="1:4" x14ac:dyDescent="0.3">
      <c r="A1" t="s">
        <v>329</v>
      </c>
      <c r="B1" t="s">
        <v>332</v>
      </c>
      <c r="C1" t="s">
        <v>335</v>
      </c>
      <c r="D1" t="s">
        <v>334</v>
      </c>
    </row>
    <row r="2" spans="1:4" x14ac:dyDescent="0.3">
      <c r="A2" t="s">
        <v>333</v>
      </c>
      <c r="B2" s="53">
        <v>44837</v>
      </c>
      <c r="C2" t="s">
        <v>336</v>
      </c>
      <c r="D2">
        <v>980</v>
      </c>
    </row>
    <row r="3" spans="1:4" x14ac:dyDescent="0.3">
      <c r="A3" t="s">
        <v>330</v>
      </c>
      <c r="B3" s="53">
        <v>44837</v>
      </c>
      <c r="C3" t="s">
        <v>336</v>
      </c>
      <c r="D3">
        <v>1100</v>
      </c>
    </row>
    <row r="4" spans="1:4" x14ac:dyDescent="0.3">
      <c r="A4" t="s">
        <v>331</v>
      </c>
      <c r="B4" s="53">
        <v>44837</v>
      </c>
      <c r="C4" t="s">
        <v>336</v>
      </c>
    </row>
    <row r="5" spans="1:4" x14ac:dyDescent="0.3">
      <c r="B5" s="5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09C44-FC3E-4D74-9715-A70D0A1BC814}">
  <dimension ref="A1:H8"/>
  <sheetViews>
    <sheetView workbookViewId="0">
      <selection activeCell="H34" sqref="H34"/>
    </sheetView>
  </sheetViews>
  <sheetFormatPr defaultRowHeight="14.4" x14ac:dyDescent="0.3"/>
  <cols>
    <col min="1" max="1" width="19.44140625" bestFit="1" customWidth="1"/>
    <col min="2" max="2" width="9" bestFit="1" customWidth="1"/>
    <col min="3" max="3" width="16.33203125" bestFit="1" customWidth="1"/>
    <col min="4" max="4" width="43.6640625" bestFit="1" customWidth="1"/>
    <col min="5" max="5" width="17.77734375" bestFit="1" customWidth="1"/>
    <col min="6" max="6" width="4.21875" bestFit="1" customWidth="1"/>
  </cols>
  <sheetData>
    <row r="1" spans="1:8" x14ac:dyDescent="0.3">
      <c r="A1" t="s">
        <v>222</v>
      </c>
      <c r="B1" t="s">
        <v>239</v>
      </c>
      <c r="C1" t="s">
        <v>240</v>
      </c>
      <c r="D1" t="s">
        <v>241</v>
      </c>
      <c r="E1" t="s">
        <v>242</v>
      </c>
      <c r="F1" t="s">
        <v>243</v>
      </c>
    </row>
    <row r="2" spans="1:8" x14ac:dyDescent="0.3">
      <c r="A2" s="50" t="s">
        <v>244</v>
      </c>
      <c r="B2">
        <v>4080.11</v>
      </c>
      <c r="C2" s="50" t="s">
        <v>455</v>
      </c>
      <c r="D2" s="50" t="s">
        <v>245</v>
      </c>
      <c r="E2" s="50" t="s">
        <v>246</v>
      </c>
      <c r="F2" s="50" t="s">
        <v>238</v>
      </c>
    </row>
    <row r="3" spans="1:8" x14ac:dyDescent="0.3">
      <c r="A3" s="50" t="s">
        <v>247</v>
      </c>
      <c r="B3">
        <v>34589.769999999997</v>
      </c>
      <c r="C3" s="50" t="s">
        <v>456</v>
      </c>
      <c r="D3" s="50" t="s">
        <v>248</v>
      </c>
      <c r="E3" s="50" t="s">
        <v>246</v>
      </c>
      <c r="F3" s="50" t="s">
        <v>238</v>
      </c>
    </row>
    <row r="4" spans="1:8" x14ac:dyDescent="0.3">
      <c r="A4" s="50" t="s">
        <v>249</v>
      </c>
      <c r="B4">
        <v>41380.35</v>
      </c>
      <c r="C4" s="50" t="s">
        <v>457</v>
      </c>
      <c r="D4" s="50" t="s">
        <v>458</v>
      </c>
      <c r="E4" s="50" t="s">
        <v>246</v>
      </c>
      <c r="F4" s="50" t="s">
        <v>238</v>
      </c>
    </row>
    <row r="5" spans="1:8" x14ac:dyDescent="0.3">
      <c r="A5" s="50" t="s">
        <v>250</v>
      </c>
      <c r="B5">
        <v>28292.59</v>
      </c>
      <c r="C5" s="50" t="s">
        <v>516</v>
      </c>
      <c r="D5" s="50" t="s">
        <v>459</v>
      </c>
      <c r="E5" s="50" t="s">
        <v>517</v>
      </c>
      <c r="F5" s="50" t="s">
        <v>238</v>
      </c>
      <c r="H5" t="s">
        <v>277</v>
      </c>
    </row>
    <row r="6" spans="1:8" x14ac:dyDescent="0.3">
      <c r="A6" s="50" t="s">
        <v>251</v>
      </c>
      <c r="B6">
        <v>18877.96</v>
      </c>
      <c r="C6" s="50" t="s">
        <v>518</v>
      </c>
      <c r="D6" s="50" t="s">
        <v>460</v>
      </c>
      <c r="E6" s="50" t="s">
        <v>515</v>
      </c>
      <c r="F6" s="50" t="s">
        <v>238</v>
      </c>
    </row>
    <row r="7" spans="1:8" x14ac:dyDescent="0.3">
      <c r="A7" s="50" t="s">
        <v>252</v>
      </c>
      <c r="B7">
        <v>14397.04</v>
      </c>
      <c r="C7" s="50" t="s">
        <v>461</v>
      </c>
      <c r="D7" s="50" t="s">
        <v>462</v>
      </c>
      <c r="E7" s="50" t="s">
        <v>519</v>
      </c>
      <c r="F7" s="50" t="s">
        <v>238</v>
      </c>
    </row>
    <row r="8" spans="1:8" x14ac:dyDescent="0.3">
      <c r="A8" s="50" t="s">
        <v>253</v>
      </c>
      <c r="B8">
        <v>7573.05</v>
      </c>
      <c r="C8" s="50" t="s">
        <v>463</v>
      </c>
      <c r="D8" s="50" t="s">
        <v>254</v>
      </c>
      <c r="E8" s="50" t="s">
        <v>519</v>
      </c>
      <c r="F8" s="50" t="s">
        <v>238</v>
      </c>
    </row>
  </sheetData>
  <pageMargins left="0.7" right="0.7" top="0.75" bottom="0.75" header="0.3" footer="0.3"/>
  <drawing r:id="rId1"/>
  <legacy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AF501-91FF-438A-B7B1-970F8145A18C}">
  <dimension ref="A3:B44"/>
  <sheetViews>
    <sheetView workbookViewId="0">
      <selection activeCell="B7" sqref="B7"/>
    </sheetView>
  </sheetViews>
  <sheetFormatPr defaultRowHeight="14.4" x14ac:dyDescent="0.3"/>
  <cols>
    <col min="1" max="1" width="32.5546875" bestFit="1" customWidth="1"/>
    <col min="2" max="2" width="13.44140625" bestFit="1" customWidth="1"/>
    <col min="3" max="21" width="3" bestFit="1" customWidth="1"/>
    <col min="22" max="22" width="10.77734375" bestFit="1" customWidth="1"/>
  </cols>
  <sheetData>
    <row r="3" spans="1:2" x14ac:dyDescent="0.3">
      <c r="A3" s="54" t="s">
        <v>339</v>
      </c>
      <c r="B3" t="s">
        <v>341</v>
      </c>
    </row>
    <row r="4" spans="1:2" x14ac:dyDescent="0.3">
      <c r="A4" s="52">
        <v>1</v>
      </c>
      <c r="B4" s="50">
        <v>28</v>
      </c>
    </row>
    <row r="5" spans="1:2" x14ac:dyDescent="0.3">
      <c r="A5" s="55" t="s">
        <v>280</v>
      </c>
      <c r="B5" s="50">
        <v>28</v>
      </c>
    </row>
    <row r="6" spans="1:2" x14ac:dyDescent="0.3">
      <c r="A6" s="52">
        <v>2</v>
      </c>
      <c r="B6" s="50">
        <v>26</v>
      </c>
    </row>
    <row r="7" spans="1:2" x14ac:dyDescent="0.3">
      <c r="A7" s="55" t="s">
        <v>282</v>
      </c>
      <c r="B7" s="50">
        <v>26</v>
      </c>
    </row>
    <row r="8" spans="1:2" x14ac:dyDescent="0.3">
      <c r="A8" s="52">
        <v>3</v>
      </c>
      <c r="B8" s="50">
        <v>23</v>
      </c>
    </row>
    <row r="9" spans="1:2" x14ac:dyDescent="0.3">
      <c r="A9" s="55" t="s">
        <v>284</v>
      </c>
      <c r="B9" s="50">
        <v>23</v>
      </c>
    </row>
    <row r="10" spans="1:2" x14ac:dyDescent="0.3">
      <c r="A10" s="52">
        <v>4</v>
      </c>
      <c r="B10" s="50">
        <v>21</v>
      </c>
    </row>
    <row r="11" spans="1:2" x14ac:dyDescent="0.3">
      <c r="A11" s="55" t="s">
        <v>286</v>
      </c>
      <c r="B11" s="50">
        <v>21</v>
      </c>
    </row>
    <row r="12" spans="1:2" x14ac:dyDescent="0.3">
      <c r="A12" s="52">
        <v>5</v>
      </c>
      <c r="B12" s="50">
        <v>21</v>
      </c>
    </row>
    <row r="13" spans="1:2" x14ac:dyDescent="0.3">
      <c r="A13" s="55" t="s">
        <v>288</v>
      </c>
      <c r="B13" s="50">
        <v>21</v>
      </c>
    </row>
    <row r="14" spans="1:2" x14ac:dyDescent="0.3">
      <c r="A14" s="52">
        <v>6</v>
      </c>
      <c r="B14" s="50">
        <v>20</v>
      </c>
    </row>
    <row r="15" spans="1:2" x14ac:dyDescent="0.3">
      <c r="A15" s="55" t="s">
        <v>290</v>
      </c>
      <c r="B15" s="50">
        <v>20</v>
      </c>
    </row>
    <row r="16" spans="1:2" x14ac:dyDescent="0.3">
      <c r="A16" s="52">
        <v>7</v>
      </c>
      <c r="B16" s="50">
        <v>18</v>
      </c>
    </row>
    <row r="17" spans="1:2" x14ac:dyDescent="0.3">
      <c r="A17" s="55" t="s">
        <v>292</v>
      </c>
      <c r="B17" s="50">
        <v>18</v>
      </c>
    </row>
    <row r="18" spans="1:2" x14ac:dyDescent="0.3">
      <c r="A18" s="52">
        <v>8</v>
      </c>
      <c r="B18" s="50">
        <v>16</v>
      </c>
    </row>
    <row r="19" spans="1:2" x14ac:dyDescent="0.3">
      <c r="A19" s="55" t="s">
        <v>294</v>
      </c>
      <c r="B19" s="50">
        <v>16</v>
      </c>
    </row>
    <row r="20" spans="1:2" x14ac:dyDescent="0.3">
      <c r="A20" s="52">
        <v>9</v>
      </c>
      <c r="B20" s="50">
        <v>15</v>
      </c>
    </row>
    <row r="21" spans="1:2" x14ac:dyDescent="0.3">
      <c r="A21" s="55" t="s">
        <v>296</v>
      </c>
      <c r="B21" s="50">
        <v>15</v>
      </c>
    </row>
    <row r="22" spans="1:2" x14ac:dyDescent="0.3">
      <c r="A22" s="52">
        <v>10</v>
      </c>
      <c r="B22" s="50">
        <v>14</v>
      </c>
    </row>
    <row r="23" spans="1:2" x14ac:dyDescent="0.3">
      <c r="A23" s="55" t="s">
        <v>311</v>
      </c>
      <c r="B23" s="50">
        <v>14</v>
      </c>
    </row>
    <row r="24" spans="1:2" x14ac:dyDescent="0.3">
      <c r="A24" s="52">
        <v>11</v>
      </c>
      <c r="B24" s="50">
        <v>14</v>
      </c>
    </row>
    <row r="25" spans="1:2" x14ac:dyDescent="0.3">
      <c r="A25" s="55" t="s">
        <v>298</v>
      </c>
      <c r="B25" s="50">
        <v>14</v>
      </c>
    </row>
    <row r="26" spans="1:2" x14ac:dyDescent="0.3">
      <c r="A26" s="52">
        <v>12</v>
      </c>
      <c r="B26" s="50">
        <v>13</v>
      </c>
    </row>
    <row r="27" spans="1:2" x14ac:dyDescent="0.3">
      <c r="A27" s="55" t="s">
        <v>300</v>
      </c>
      <c r="B27" s="50">
        <v>13</v>
      </c>
    </row>
    <row r="28" spans="1:2" x14ac:dyDescent="0.3">
      <c r="A28" s="52">
        <v>13</v>
      </c>
      <c r="B28" s="50">
        <v>13</v>
      </c>
    </row>
    <row r="29" spans="1:2" x14ac:dyDescent="0.3">
      <c r="A29" s="55" t="s">
        <v>302</v>
      </c>
      <c r="B29" s="50">
        <v>13</v>
      </c>
    </row>
    <row r="30" spans="1:2" x14ac:dyDescent="0.3">
      <c r="A30" s="52">
        <v>14</v>
      </c>
      <c r="B30" s="50">
        <v>13</v>
      </c>
    </row>
    <row r="31" spans="1:2" x14ac:dyDescent="0.3">
      <c r="A31" s="55" t="s">
        <v>304</v>
      </c>
      <c r="B31" s="50">
        <v>13</v>
      </c>
    </row>
    <row r="32" spans="1:2" x14ac:dyDescent="0.3">
      <c r="A32" s="52">
        <v>15</v>
      </c>
      <c r="B32" s="50">
        <v>12</v>
      </c>
    </row>
    <row r="33" spans="1:2" x14ac:dyDescent="0.3">
      <c r="A33" s="55" t="s">
        <v>305</v>
      </c>
      <c r="B33" s="50">
        <v>12</v>
      </c>
    </row>
    <row r="34" spans="1:2" x14ac:dyDescent="0.3">
      <c r="A34" s="52">
        <v>16</v>
      </c>
      <c r="B34" s="50">
        <v>12</v>
      </c>
    </row>
    <row r="35" spans="1:2" x14ac:dyDescent="0.3">
      <c r="A35" s="55" t="s">
        <v>307</v>
      </c>
      <c r="B35" s="50">
        <v>12</v>
      </c>
    </row>
    <row r="36" spans="1:2" x14ac:dyDescent="0.3">
      <c r="A36" s="52">
        <v>17</v>
      </c>
      <c r="B36" s="50">
        <v>11</v>
      </c>
    </row>
    <row r="37" spans="1:2" x14ac:dyDescent="0.3">
      <c r="A37" s="55" t="s">
        <v>309</v>
      </c>
      <c r="B37" s="50">
        <v>11</v>
      </c>
    </row>
    <row r="38" spans="1:2" x14ac:dyDescent="0.3">
      <c r="A38" s="52">
        <v>18</v>
      </c>
      <c r="B38" s="50">
        <v>9</v>
      </c>
    </row>
    <row r="39" spans="1:2" x14ac:dyDescent="0.3">
      <c r="A39" s="55" t="s">
        <v>312</v>
      </c>
      <c r="B39" s="50">
        <v>9</v>
      </c>
    </row>
    <row r="40" spans="1:2" x14ac:dyDescent="0.3">
      <c r="A40" s="52">
        <v>19</v>
      </c>
      <c r="B40" s="50">
        <v>9</v>
      </c>
    </row>
    <row r="41" spans="1:2" x14ac:dyDescent="0.3">
      <c r="A41" s="55" t="s">
        <v>314</v>
      </c>
      <c r="B41" s="50">
        <v>9</v>
      </c>
    </row>
    <row r="42" spans="1:2" x14ac:dyDescent="0.3">
      <c r="A42" s="52">
        <v>20</v>
      </c>
      <c r="B42" s="50">
        <v>9</v>
      </c>
    </row>
    <row r="43" spans="1:2" x14ac:dyDescent="0.3">
      <c r="A43" s="55" t="s">
        <v>316</v>
      </c>
      <c r="B43" s="50">
        <v>9</v>
      </c>
    </row>
    <row r="44" spans="1:2" x14ac:dyDescent="0.3">
      <c r="A44" s="52" t="s">
        <v>340</v>
      </c>
      <c r="B44" s="50">
        <v>317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62B6-283C-45FC-AB66-107BA23BF97D}">
  <dimension ref="A1:K21"/>
  <sheetViews>
    <sheetView zoomScale="86" zoomScaleNormal="86" workbookViewId="0">
      <selection activeCell="D6" sqref="D6"/>
    </sheetView>
  </sheetViews>
  <sheetFormatPr defaultRowHeight="14.4" x14ac:dyDescent="0.3"/>
  <cols>
    <col min="1" max="1" width="11.44140625" bestFit="1" customWidth="1"/>
    <col min="2" max="2" width="29" bestFit="1" customWidth="1"/>
    <col min="3" max="3" width="18.44140625" bestFit="1" customWidth="1"/>
    <col min="4" max="4" width="11.109375" bestFit="1" customWidth="1"/>
    <col min="5" max="5" width="11" bestFit="1" customWidth="1"/>
    <col min="6" max="6" width="11.21875" bestFit="1" customWidth="1"/>
    <col min="7" max="7" width="15.44140625" bestFit="1" customWidth="1"/>
    <col min="8" max="8" width="17.44140625" bestFit="1" customWidth="1"/>
    <col min="9" max="9" width="20.6640625" bestFit="1" customWidth="1"/>
    <col min="10" max="10" width="9.6640625" bestFit="1" customWidth="1"/>
    <col min="11" max="11" width="9" bestFit="1" customWidth="1"/>
    <col min="12" max="12" width="28.44140625" bestFit="1" customWidth="1"/>
    <col min="13" max="13" width="3.88671875" bestFit="1" customWidth="1"/>
    <col min="14" max="14" width="4.44140625" bestFit="1" customWidth="1"/>
    <col min="15" max="15" width="4.21875" bestFit="1" customWidth="1"/>
    <col min="16" max="16" width="4.33203125" bestFit="1" customWidth="1"/>
    <col min="17" max="17" width="5.33203125" bestFit="1" customWidth="1"/>
    <col min="18" max="18" width="5.5546875" bestFit="1" customWidth="1"/>
    <col min="19" max="19" width="5.77734375" bestFit="1" customWidth="1"/>
    <col min="20" max="20" width="6.33203125" bestFit="1" customWidth="1"/>
    <col min="21" max="21" width="8.5546875" bestFit="1" customWidth="1"/>
  </cols>
  <sheetData>
    <row r="1" spans="1:11" x14ac:dyDescent="0.3">
      <c r="A1" t="s">
        <v>318</v>
      </c>
      <c r="B1" t="s">
        <v>278</v>
      </c>
      <c r="C1" t="s">
        <v>319</v>
      </c>
      <c r="D1" t="s">
        <v>320</v>
      </c>
      <c r="E1" t="s">
        <v>321</v>
      </c>
      <c r="F1" t="s">
        <v>322</v>
      </c>
      <c r="G1" t="s">
        <v>323</v>
      </c>
      <c r="H1" t="s">
        <v>324</v>
      </c>
      <c r="I1" t="s">
        <v>325</v>
      </c>
      <c r="J1" t="s">
        <v>326</v>
      </c>
      <c r="K1" t="s">
        <v>279</v>
      </c>
    </row>
    <row r="2" spans="1:11" x14ac:dyDescent="0.3">
      <c r="A2">
        <v>1</v>
      </c>
      <c r="B2" t="s">
        <v>280</v>
      </c>
      <c r="C2">
        <v>11</v>
      </c>
      <c r="D2">
        <v>9</v>
      </c>
      <c r="E2">
        <v>1</v>
      </c>
      <c r="F2">
        <v>1</v>
      </c>
      <c r="G2">
        <v>25</v>
      </c>
      <c r="H2">
        <v>11</v>
      </c>
      <c r="I2">
        <v>14</v>
      </c>
      <c r="J2">
        <v>28</v>
      </c>
      <c r="K2" t="s">
        <v>281</v>
      </c>
    </row>
    <row r="3" spans="1:11" x14ac:dyDescent="0.3">
      <c r="A3">
        <v>2</v>
      </c>
      <c r="B3" t="s">
        <v>282</v>
      </c>
      <c r="C3">
        <v>11</v>
      </c>
      <c r="D3">
        <v>8</v>
      </c>
      <c r="E3">
        <v>2</v>
      </c>
      <c r="F3">
        <v>1</v>
      </c>
      <c r="G3">
        <v>36</v>
      </c>
      <c r="H3">
        <v>11</v>
      </c>
      <c r="I3">
        <v>25</v>
      </c>
      <c r="J3">
        <v>26</v>
      </c>
      <c r="K3" t="s">
        <v>283</v>
      </c>
    </row>
    <row r="4" spans="1:11" x14ac:dyDescent="0.3">
      <c r="A4">
        <v>3</v>
      </c>
      <c r="B4" t="s">
        <v>284</v>
      </c>
      <c r="C4">
        <v>12</v>
      </c>
      <c r="D4">
        <v>7</v>
      </c>
      <c r="E4">
        <v>2</v>
      </c>
      <c r="F4">
        <v>3</v>
      </c>
      <c r="G4">
        <v>23</v>
      </c>
      <c r="H4">
        <v>14</v>
      </c>
      <c r="I4">
        <v>9</v>
      </c>
      <c r="J4">
        <v>23</v>
      </c>
      <c r="K4" t="s">
        <v>285</v>
      </c>
    </row>
    <row r="5" spans="1:11" x14ac:dyDescent="0.3">
      <c r="A5">
        <v>4</v>
      </c>
      <c r="B5" t="s">
        <v>286</v>
      </c>
      <c r="C5">
        <v>12</v>
      </c>
      <c r="D5">
        <v>5</v>
      </c>
      <c r="E5">
        <v>6</v>
      </c>
      <c r="F5">
        <v>1</v>
      </c>
      <c r="G5">
        <v>20</v>
      </c>
      <c r="H5">
        <v>10</v>
      </c>
      <c r="I5">
        <v>10</v>
      </c>
      <c r="J5">
        <v>21</v>
      </c>
      <c r="K5" t="s">
        <v>287</v>
      </c>
    </row>
    <row r="6" spans="1:11" x14ac:dyDescent="0.3">
      <c r="A6">
        <v>5</v>
      </c>
      <c r="B6" t="s">
        <v>288</v>
      </c>
      <c r="C6">
        <v>11</v>
      </c>
      <c r="D6">
        <v>6</v>
      </c>
      <c r="E6">
        <v>3</v>
      </c>
      <c r="F6">
        <v>2</v>
      </c>
      <c r="G6">
        <v>16</v>
      </c>
      <c r="H6">
        <v>11</v>
      </c>
      <c r="I6">
        <v>5</v>
      </c>
      <c r="J6">
        <v>21</v>
      </c>
      <c r="K6" t="s">
        <v>289</v>
      </c>
    </row>
    <row r="7" spans="1:11" x14ac:dyDescent="0.3">
      <c r="A7">
        <v>6</v>
      </c>
      <c r="B7" t="s">
        <v>290</v>
      </c>
      <c r="C7">
        <v>11</v>
      </c>
      <c r="D7">
        <v>6</v>
      </c>
      <c r="E7">
        <v>2</v>
      </c>
      <c r="F7">
        <v>3</v>
      </c>
      <c r="G7">
        <v>16</v>
      </c>
      <c r="H7">
        <v>16</v>
      </c>
      <c r="I7">
        <v>0</v>
      </c>
      <c r="J7">
        <v>20</v>
      </c>
      <c r="K7" t="s">
        <v>291</v>
      </c>
    </row>
    <row r="8" spans="1:11" x14ac:dyDescent="0.3">
      <c r="A8">
        <v>7</v>
      </c>
      <c r="B8" t="s">
        <v>292</v>
      </c>
      <c r="C8">
        <v>12</v>
      </c>
      <c r="D8">
        <v>5</v>
      </c>
      <c r="E8">
        <v>3</v>
      </c>
      <c r="F8">
        <v>4</v>
      </c>
      <c r="G8">
        <v>22</v>
      </c>
      <c r="H8">
        <v>22</v>
      </c>
      <c r="I8">
        <v>0</v>
      </c>
      <c r="J8">
        <v>18</v>
      </c>
      <c r="K8" t="s">
        <v>293</v>
      </c>
    </row>
    <row r="9" spans="1:11" x14ac:dyDescent="0.3">
      <c r="A9">
        <v>8</v>
      </c>
      <c r="B9" t="s">
        <v>294</v>
      </c>
      <c r="C9">
        <v>11</v>
      </c>
      <c r="D9">
        <v>4</v>
      </c>
      <c r="E9">
        <v>4</v>
      </c>
      <c r="F9">
        <v>3</v>
      </c>
      <c r="G9">
        <v>22</v>
      </c>
      <c r="H9">
        <v>13</v>
      </c>
      <c r="I9">
        <v>9</v>
      </c>
      <c r="J9">
        <v>16</v>
      </c>
      <c r="K9" t="s">
        <v>295</v>
      </c>
    </row>
    <row r="10" spans="1:11" x14ac:dyDescent="0.3">
      <c r="A10">
        <v>9</v>
      </c>
      <c r="B10" t="s">
        <v>296</v>
      </c>
      <c r="C10">
        <v>11</v>
      </c>
      <c r="D10">
        <v>4</v>
      </c>
      <c r="E10">
        <v>3</v>
      </c>
      <c r="F10">
        <v>4</v>
      </c>
      <c r="G10">
        <v>15</v>
      </c>
      <c r="H10">
        <v>14</v>
      </c>
      <c r="I10">
        <v>1</v>
      </c>
      <c r="J10">
        <v>15</v>
      </c>
      <c r="K10" t="s">
        <v>297</v>
      </c>
    </row>
    <row r="11" spans="1:11" x14ac:dyDescent="0.3">
      <c r="A11">
        <v>10</v>
      </c>
      <c r="B11" t="s">
        <v>311</v>
      </c>
      <c r="C11">
        <v>12</v>
      </c>
      <c r="D11">
        <v>4</v>
      </c>
      <c r="E11">
        <v>2</v>
      </c>
      <c r="F11">
        <v>6</v>
      </c>
      <c r="G11">
        <v>11</v>
      </c>
      <c r="H11">
        <v>12</v>
      </c>
      <c r="I11">
        <v>-1</v>
      </c>
      <c r="J11">
        <v>14</v>
      </c>
      <c r="K11" t="s">
        <v>337</v>
      </c>
    </row>
    <row r="12" spans="1:11" x14ac:dyDescent="0.3">
      <c r="A12">
        <v>11</v>
      </c>
      <c r="B12" t="s">
        <v>298</v>
      </c>
      <c r="C12">
        <v>12</v>
      </c>
      <c r="D12">
        <v>3</v>
      </c>
      <c r="E12">
        <v>5</v>
      </c>
      <c r="F12">
        <v>4</v>
      </c>
      <c r="G12">
        <v>18</v>
      </c>
      <c r="H12">
        <v>21</v>
      </c>
      <c r="I12">
        <v>-3</v>
      </c>
      <c r="J12">
        <v>14</v>
      </c>
      <c r="K12" t="s">
        <v>299</v>
      </c>
    </row>
    <row r="13" spans="1:11" x14ac:dyDescent="0.3">
      <c r="A13">
        <v>12</v>
      </c>
      <c r="B13" t="s">
        <v>300</v>
      </c>
      <c r="C13">
        <v>12</v>
      </c>
      <c r="D13">
        <v>3</v>
      </c>
      <c r="E13">
        <v>4</v>
      </c>
      <c r="F13">
        <v>5</v>
      </c>
      <c r="G13">
        <v>11</v>
      </c>
      <c r="H13">
        <v>12</v>
      </c>
      <c r="I13">
        <v>-1</v>
      </c>
      <c r="J13">
        <v>13</v>
      </c>
      <c r="K13" t="s">
        <v>301</v>
      </c>
    </row>
    <row r="14" spans="1:11" x14ac:dyDescent="0.3">
      <c r="A14">
        <v>13</v>
      </c>
      <c r="B14" t="s">
        <v>302</v>
      </c>
      <c r="C14">
        <v>11</v>
      </c>
      <c r="D14">
        <v>3</v>
      </c>
      <c r="E14">
        <v>4</v>
      </c>
      <c r="F14">
        <v>4</v>
      </c>
      <c r="G14">
        <v>12</v>
      </c>
      <c r="H14">
        <v>16</v>
      </c>
      <c r="I14">
        <v>-4</v>
      </c>
      <c r="J14">
        <v>13</v>
      </c>
      <c r="K14" t="s">
        <v>303</v>
      </c>
    </row>
    <row r="15" spans="1:11" x14ac:dyDescent="0.3">
      <c r="A15">
        <v>14</v>
      </c>
      <c r="B15" t="s">
        <v>304</v>
      </c>
      <c r="C15">
        <v>12</v>
      </c>
      <c r="D15">
        <v>3</v>
      </c>
      <c r="E15">
        <v>4</v>
      </c>
      <c r="F15">
        <v>5</v>
      </c>
      <c r="G15">
        <v>10</v>
      </c>
      <c r="H15">
        <v>25</v>
      </c>
      <c r="I15">
        <v>-15</v>
      </c>
      <c r="J15">
        <v>13</v>
      </c>
      <c r="K15" t="s">
        <v>338</v>
      </c>
    </row>
    <row r="16" spans="1:11" x14ac:dyDescent="0.3">
      <c r="A16">
        <v>15</v>
      </c>
      <c r="B16" t="s">
        <v>305</v>
      </c>
      <c r="C16">
        <v>12</v>
      </c>
      <c r="D16">
        <v>3</v>
      </c>
      <c r="E16">
        <v>3</v>
      </c>
      <c r="F16">
        <v>6</v>
      </c>
      <c r="G16">
        <v>11</v>
      </c>
      <c r="H16">
        <v>16</v>
      </c>
      <c r="I16">
        <v>-5</v>
      </c>
      <c r="J16">
        <v>12</v>
      </c>
      <c r="K16" t="s">
        <v>306</v>
      </c>
    </row>
    <row r="17" spans="1:11" x14ac:dyDescent="0.3">
      <c r="A17">
        <v>16</v>
      </c>
      <c r="B17" t="s">
        <v>307</v>
      </c>
      <c r="C17">
        <v>12</v>
      </c>
      <c r="D17">
        <v>3</v>
      </c>
      <c r="E17">
        <v>3</v>
      </c>
      <c r="F17">
        <v>6</v>
      </c>
      <c r="G17">
        <v>11</v>
      </c>
      <c r="H17">
        <v>19</v>
      </c>
      <c r="I17">
        <v>-8</v>
      </c>
      <c r="J17">
        <v>12</v>
      </c>
      <c r="K17" t="s">
        <v>308</v>
      </c>
    </row>
    <row r="18" spans="1:11" x14ac:dyDescent="0.3">
      <c r="A18">
        <v>17</v>
      </c>
      <c r="B18" t="s">
        <v>309</v>
      </c>
      <c r="C18">
        <v>12</v>
      </c>
      <c r="D18">
        <v>3</v>
      </c>
      <c r="E18">
        <v>2</v>
      </c>
      <c r="F18">
        <v>7</v>
      </c>
      <c r="G18">
        <v>21</v>
      </c>
      <c r="H18">
        <v>24</v>
      </c>
      <c r="I18">
        <v>-3</v>
      </c>
      <c r="J18">
        <v>11</v>
      </c>
      <c r="K18" t="s">
        <v>310</v>
      </c>
    </row>
    <row r="19" spans="1:11" x14ac:dyDescent="0.3">
      <c r="A19">
        <v>18</v>
      </c>
      <c r="B19" t="s">
        <v>312</v>
      </c>
      <c r="C19">
        <v>11</v>
      </c>
      <c r="D19">
        <v>2</v>
      </c>
      <c r="E19">
        <v>3</v>
      </c>
      <c r="F19">
        <v>6</v>
      </c>
      <c r="G19">
        <v>13</v>
      </c>
      <c r="H19">
        <v>18</v>
      </c>
      <c r="I19">
        <v>-5</v>
      </c>
      <c r="J19">
        <v>9</v>
      </c>
      <c r="K19" t="s">
        <v>313</v>
      </c>
    </row>
    <row r="20" spans="1:11" x14ac:dyDescent="0.3">
      <c r="A20">
        <v>19</v>
      </c>
      <c r="B20" t="s">
        <v>314</v>
      </c>
      <c r="C20">
        <v>12</v>
      </c>
      <c r="D20">
        <v>2</v>
      </c>
      <c r="E20">
        <v>3</v>
      </c>
      <c r="F20">
        <v>7</v>
      </c>
      <c r="G20">
        <v>5</v>
      </c>
      <c r="H20">
        <v>18</v>
      </c>
      <c r="I20">
        <v>-13</v>
      </c>
      <c r="J20">
        <v>9</v>
      </c>
      <c r="K20" t="s">
        <v>315</v>
      </c>
    </row>
    <row r="21" spans="1:11" x14ac:dyDescent="0.3">
      <c r="A21">
        <v>20</v>
      </c>
      <c r="B21" t="s">
        <v>316</v>
      </c>
      <c r="C21">
        <v>12</v>
      </c>
      <c r="D21">
        <v>2</v>
      </c>
      <c r="E21">
        <v>3</v>
      </c>
      <c r="F21">
        <v>7</v>
      </c>
      <c r="G21">
        <v>8</v>
      </c>
      <c r="H21">
        <v>23</v>
      </c>
      <c r="I21">
        <v>-15</v>
      </c>
      <c r="J21">
        <v>9</v>
      </c>
      <c r="K21" t="s">
        <v>317</v>
      </c>
    </row>
  </sheetData>
  <phoneticPr fontId="5" type="noConversion"/>
  <conditionalFormatting sqref="A2:A21">
    <cfRule type="cellIs" dxfId="23" priority="4" operator="lessThanOrEqual">
      <formula>4</formula>
    </cfRule>
    <cfRule type="cellIs" dxfId="22" priority="5" operator="lessThan">
      <formula>4</formula>
    </cfRule>
  </conditionalFormatting>
  <conditionalFormatting sqref="A6">
    <cfRule type="cellIs" dxfId="21" priority="3" operator="equal">
      <formula>5</formula>
    </cfRule>
  </conditionalFormatting>
  <conditionalFormatting sqref="A7:A21">
    <cfRule type="cellIs" dxfId="20" priority="2" operator="greaterThan">
      <formula>5</formula>
    </cfRule>
  </conditionalFormatting>
  <conditionalFormatting sqref="B2:B21">
    <cfRule type="duplicateValues" dxfId="19" priority="1"/>
  </conditionalFormatting>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91DB4-348E-493B-A9AC-298EB982C724}">
  <dimension ref="A1:Q31"/>
  <sheetViews>
    <sheetView workbookViewId="0">
      <selection activeCell="D20" sqref="D20"/>
    </sheetView>
  </sheetViews>
  <sheetFormatPr defaultRowHeight="14.4" x14ac:dyDescent="0.3"/>
  <cols>
    <col min="1" max="1" width="13" bestFit="1" customWidth="1"/>
    <col min="2" max="2" width="12.21875" bestFit="1" customWidth="1"/>
    <col min="3" max="3" width="23.88671875" bestFit="1" customWidth="1"/>
    <col min="4" max="4" width="31.33203125" bestFit="1" customWidth="1"/>
    <col min="5" max="5" width="18.6640625" bestFit="1" customWidth="1"/>
    <col min="6" max="6" width="15.109375" bestFit="1" customWidth="1"/>
    <col min="7" max="7" width="10.21875" bestFit="1" customWidth="1"/>
    <col min="8" max="8" width="18.44140625" bestFit="1" customWidth="1"/>
    <col min="9" max="9" width="20.77734375" bestFit="1" customWidth="1"/>
    <col min="10" max="10" width="21.44140625" bestFit="1" customWidth="1"/>
    <col min="11" max="11" width="11.77734375" bestFit="1" customWidth="1"/>
    <col min="12" max="12" width="13" bestFit="1" customWidth="1"/>
    <col min="13" max="13" width="12.5546875" bestFit="1" customWidth="1"/>
    <col min="14" max="16" width="10.44140625" customWidth="1"/>
  </cols>
  <sheetData>
    <row r="1" spans="1:13" x14ac:dyDescent="0.3">
      <c r="A1" t="s">
        <v>108</v>
      </c>
      <c r="B1" t="s">
        <v>255</v>
      </c>
      <c r="C1" t="s">
        <v>256</v>
      </c>
      <c r="D1" t="s">
        <v>257</v>
      </c>
      <c r="E1" t="s">
        <v>258</v>
      </c>
      <c r="F1" t="s">
        <v>259</v>
      </c>
      <c r="G1" t="s">
        <v>260</v>
      </c>
      <c r="H1" t="s">
        <v>261</v>
      </c>
      <c r="I1" t="s">
        <v>262</v>
      </c>
      <c r="J1" t="s">
        <v>263</v>
      </c>
      <c r="K1" t="s">
        <v>264</v>
      </c>
      <c r="L1" t="s">
        <v>265</v>
      </c>
      <c r="M1" t="s">
        <v>266</v>
      </c>
    </row>
    <row r="2" spans="1:13" x14ac:dyDescent="0.3">
      <c r="A2" s="50" t="s">
        <v>464</v>
      </c>
      <c r="B2" s="50" t="s">
        <v>274</v>
      </c>
      <c r="C2" s="50" t="s">
        <v>465</v>
      </c>
      <c r="D2" s="50" t="s">
        <v>466</v>
      </c>
      <c r="E2" s="50" t="s">
        <v>269</v>
      </c>
      <c r="F2" s="50" t="s">
        <v>467</v>
      </c>
      <c r="G2" s="50" t="s">
        <v>267</v>
      </c>
      <c r="H2">
        <v>0.56000000000000005</v>
      </c>
      <c r="I2">
        <v>0.51</v>
      </c>
      <c r="J2" s="50" t="s">
        <v>468</v>
      </c>
      <c r="K2" s="50" t="s">
        <v>272</v>
      </c>
      <c r="L2" s="51">
        <v>0.24236111111111111</v>
      </c>
      <c r="M2" s="51">
        <v>0.7368055555555556</v>
      </c>
    </row>
    <row r="3" spans="1:13" x14ac:dyDescent="0.3">
      <c r="A3" s="50" t="s">
        <v>469</v>
      </c>
      <c r="B3" s="50" t="s">
        <v>274</v>
      </c>
      <c r="C3" s="50" t="s">
        <v>470</v>
      </c>
      <c r="D3" s="50" t="s">
        <v>471</v>
      </c>
      <c r="E3" s="50" t="s">
        <v>269</v>
      </c>
      <c r="F3" s="50" t="s">
        <v>472</v>
      </c>
      <c r="G3" s="50" t="s">
        <v>267</v>
      </c>
      <c r="H3">
        <v>0.6</v>
      </c>
      <c r="I3">
        <v>0.56999999999999995</v>
      </c>
      <c r="J3" s="50" t="s">
        <v>473</v>
      </c>
      <c r="K3" s="50" t="s">
        <v>268</v>
      </c>
      <c r="L3" s="51">
        <v>0.24236111111111111</v>
      </c>
      <c r="M3" s="51">
        <v>0.73750000000000004</v>
      </c>
    </row>
    <row r="4" spans="1:13" x14ac:dyDescent="0.3">
      <c r="A4" s="50" t="s">
        <v>474</v>
      </c>
      <c r="B4" s="50" t="s">
        <v>274</v>
      </c>
      <c r="C4" s="50" t="s">
        <v>475</v>
      </c>
      <c r="D4" s="50" t="s">
        <v>476</v>
      </c>
      <c r="E4" s="50" t="s">
        <v>271</v>
      </c>
      <c r="F4" s="50" t="s">
        <v>477</v>
      </c>
      <c r="G4" s="50" t="s">
        <v>267</v>
      </c>
      <c r="H4">
        <v>0.62</v>
      </c>
      <c r="I4">
        <v>0.66</v>
      </c>
      <c r="J4" s="50" t="s">
        <v>478</v>
      </c>
      <c r="K4" s="50" t="s">
        <v>268</v>
      </c>
      <c r="L4" s="51">
        <v>0.24236111111111111</v>
      </c>
      <c r="M4" s="51">
        <v>0.73750000000000004</v>
      </c>
    </row>
    <row r="5" spans="1:13" x14ac:dyDescent="0.3">
      <c r="A5" s="50" t="s">
        <v>479</v>
      </c>
      <c r="B5" s="50" t="s">
        <v>274</v>
      </c>
      <c r="C5" s="50" t="s">
        <v>465</v>
      </c>
      <c r="D5" s="50" t="s">
        <v>436</v>
      </c>
      <c r="E5" s="50" t="s">
        <v>269</v>
      </c>
      <c r="F5" s="50" t="s">
        <v>467</v>
      </c>
      <c r="G5" s="50" t="s">
        <v>267</v>
      </c>
      <c r="H5">
        <v>0.68</v>
      </c>
      <c r="I5">
        <v>0.49</v>
      </c>
      <c r="J5" s="50" t="s">
        <v>480</v>
      </c>
      <c r="K5" s="50" t="s">
        <v>272</v>
      </c>
      <c r="L5" s="51">
        <v>0.24305555555555555</v>
      </c>
      <c r="M5" s="51">
        <v>0.73750000000000004</v>
      </c>
    </row>
    <row r="6" spans="1:13" x14ac:dyDescent="0.3">
      <c r="A6" s="50" t="s">
        <v>481</v>
      </c>
      <c r="B6" s="50" t="s">
        <v>274</v>
      </c>
      <c r="C6" s="50" t="s">
        <v>470</v>
      </c>
      <c r="D6" s="50" t="s">
        <v>482</v>
      </c>
      <c r="E6" s="50" t="s">
        <v>271</v>
      </c>
      <c r="F6" s="50" t="s">
        <v>467</v>
      </c>
      <c r="G6" s="50" t="s">
        <v>267</v>
      </c>
      <c r="H6">
        <v>0.63</v>
      </c>
      <c r="I6">
        <v>0.44</v>
      </c>
      <c r="J6" s="50" t="s">
        <v>483</v>
      </c>
      <c r="K6" s="50" t="s">
        <v>268</v>
      </c>
      <c r="L6" s="51">
        <v>0.24305555555555555</v>
      </c>
      <c r="M6" s="51">
        <v>0.73819444444444449</v>
      </c>
    </row>
    <row r="7" spans="1:13" x14ac:dyDescent="0.3">
      <c r="A7" s="50" t="s">
        <v>484</v>
      </c>
      <c r="B7" s="50" t="s">
        <v>274</v>
      </c>
      <c r="C7" s="50" t="s">
        <v>485</v>
      </c>
      <c r="D7" s="50" t="s">
        <v>486</v>
      </c>
      <c r="E7" s="50" t="s">
        <v>438</v>
      </c>
      <c r="F7" s="50" t="s">
        <v>374</v>
      </c>
      <c r="G7" s="50" t="s">
        <v>267</v>
      </c>
      <c r="H7">
        <v>0.6</v>
      </c>
      <c r="I7">
        <v>0.38</v>
      </c>
      <c r="J7" s="50" t="s">
        <v>487</v>
      </c>
      <c r="K7" s="50" t="s">
        <v>270</v>
      </c>
      <c r="L7" s="51">
        <v>0.24374999999999999</v>
      </c>
      <c r="M7" s="51">
        <v>0.73819444444444449</v>
      </c>
    </row>
    <row r="8" spans="1:13" x14ac:dyDescent="0.3">
      <c r="A8" s="50" t="s">
        <v>488</v>
      </c>
      <c r="B8" s="50" t="s">
        <v>274</v>
      </c>
      <c r="C8" s="50" t="s">
        <v>489</v>
      </c>
      <c r="D8" s="50" t="s">
        <v>490</v>
      </c>
      <c r="E8" s="50" t="s">
        <v>491</v>
      </c>
      <c r="F8" s="50" t="s">
        <v>373</v>
      </c>
      <c r="G8" s="50" t="s">
        <v>267</v>
      </c>
      <c r="H8">
        <v>0.48</v>
      </c>
      <c r="I8">
        <v>0.5</v>
      </c>
      <c r="J8" s="50" t="s">
        <v>492</v>
      </c>
      <c r="K8" s="50" t="s">
        <v>270</v>
      </c>
      <c r="L8" s="51">
        <v>0.24374999999999999</v>
      </c>
      <c r="M8" s="51">
        <v>0.73819444444444449</v>
      </c>
    </row>
    <row r="9" spans="1:13" x14ac:dyDescent="0.3">
      <c r="A9" s="50" t="s">
        <v>493</v>
      </c>
      <c r="B9" s="50" t="s">
        <v>274</v>
      </c>
      <c r="C9" s="50" t="s">
        <v>465</v>
      </c>
      <c r="D9" s="50" t="s">
        <v>494</v>
      </c>
      <c r="E9" s="50" t="s">
        <v>271</v>
      </c>
      <c r="F9" s="50" t="s">
        <v>495</v>
      </c>
      <c r="G9" s="50" t="s">
        <v>267</v>
      </c>
      <c r="H9">
        <v>0.81</v>
      </c>
      <c r="I9">
        <v>0.61</v>
      </c>
      <c r="J9" s="50" t="s">
        <v>496</v>
      </c>
      <c r="K9" s="50" t="s">
        <v>270</v>
      </c>
      <c r="L9" s="51">
        <v>0.24444444444444444</v>
      </c>
      <c r="M9" s="51">
        <v>0.73888888888888893</v>
      </c>
    </row>
    <row r="10" spans="1:13" x14ac:dyDescent="0.3">
      <c r="A10" s="50" t="s">
        <v>497</v>
      </c>
      <c r="B10" s="50" t="s">
        <v>274</v>
      </c>
      <c r="C10" s="50" t="s">
        <v>343</v>
      </c>
      <c r="D10" s="50" t="s">
        <v>498</v>
      </c>
      <c r="E10" s="50" t="s">
        <v>271</v>
      </c>
      <c r="F10" s="50" t="s">
        <v>437</v>
      </c>
      <c r="G10" s="50" t="s">
        <v>267</v>
      </c>
      <c r="H10">
        <v>0.73</v>
      </c>
      <c r="I10">
        <v>0.55000000000000004</v>
      </c>
      <c r="J10" s="50" t="s">
        <v>499</v>
      </c>
      <c r="K10" s="50" t="s">
        <v>270</v>
      </c>
      <c r="L10" s="51">
        <v>0.24444444444444444</v>
      </c>
      <c r="M10" s="51">
        <v>0.73888888888888893</v>
      </c>
    </row>
    <row r="11" spans="1:13" x14ac:dyDescent="0.3">
      <c r="A11" s="50" t="s">
        <v>500</v>
      </c>
      <c r="B11" s="50" t="s">
        <v>274</v>
      </c>
      <c r="C11" s="50" t="s">
        <v>344</v>
      </c>
      <c r="D11" s="50" t="s">
        <v>501</v>
      </c>
      <c r="E11" s="50" t="s">
        <v>271</v>
      </c>
      <c r="F11" s="50" t="s">
        <v>437</v>
      </c>
      <c r="G11" s="50" t="s">
        <v>267</v>
      </c>
      <c r="H11">
        <v>0.49</v>
      </c>
      <c r="I11">
        <v>0.49</v>
      </c>
      <c r="J11" s="50" t="s">
        <v>502</v>
      </c>
      <c r="K11" s="50" t="s">
        <v>270</v>
      </c>
      <c r="L11" s="51">
        <v>0.24513888888888888</v>
      </c>
      <c r="M11" s="51">
        <v>0.73958333333333337</v>
      </c>
    </row>
    <row r="12" spans="1:13" x14ac:dyDescent="0.3">
      <c r="A12" s="50" t="s">
        <v>503</v>
      </c>
      <c r="B12" s="50" t="s">
        <v>274</v>
      </c>
      <c r="C12" s="50" t="s">
        <v>344</v>
      </c>
      <c r="D12" s="50" t="s">
        <v>504</v>
      </c>
      <c r="E12" s="50" t="s">
        <v>271</v>
      </c>
      <c r="F12" s="50" t="s">
        <v>437</v>
      </c>
      <c r="G12" s="50" t="s">
        <v>267</v>
      </c>
      <c r="H12">
        <v>0.64</v>
      </c>
      <c r="I12">
        <v>0.49</v>
      </c>
      <c r="J12" s="50" t="s">
        <v>505</v>
      </c>
      <c r="K12" s="50" t="s">
        <v>270</v>
      </c>
      <c r="L12" s="51">
        <v>0.24513888888888888</v>
      </c>
      <c r="M12" s="51">
        <v>0.73958333333333337</v>
      </c>
    </row>
    <row r="13" spans="1:13" x14ac:dyDescent="0.3">
      <c r="A13" s="50" t="s">
        <v>506</v>
      </c>
      <c r="B13" s="50" t="s">
        <v>274</v>
      </c>
      <c r="C13" s="50" t="s">
        <v>344</v>
      </c>
      <c r="D13" s="50" t="s">
        <v>401</v>
      </c>
      <c r="E13" s="50" t="s">
        <v>271</v>
      </c>
      <c r="F13" s="50" t="s">
        <v>273</v>
      </c>
      <c r="G13" s="50" t="s">
        <v>267</v>
      </c>
      <c r="H13">
        <v>0.76</v>
      </c>
      <c r="I13">
        <v>0.63</v>
      </c>
      <c r="J13" s="50" t="s">
        <v>507</v>
      </c>
      <c r="K13" s="50" t="s">
        <v>268</v>
      </c>
      <c r="L13" s="51">
        <v>0.24583333333333332</v>
      </c>
      <c r="M13" s="51">
        <v>0.73958333333333337</v>
      </c>
    </row>
    <row r="14" spans="1:13" x14ac:dyDescent="0.3">
      <c r="A14" s="50" t="s">
        <v>508</v>
      </c>
      <c r="B14" s="50" t="s">
        <v>274</v>
      </c>
      <c r="C14" s="50" t="s">
        <v>344</v>
      </c>
      <c r="D14" s="50" t="s">
        <v>509</v>
      </c>
      <c r="E14" s="50" t="s">
        <v>271</v>
      </c>
      <c r="F14" s="50" t="s">
        <v>342</v>
      </c>
      <c r="G14" s="50" t="s">
        <v>267</v>
      </c>
      <c r="H14">
        <v>0.78</v>
      </c>
      <c r="I14">
        <v>0.95</v>
      </c>
      <c r="J14" s="50" t="s">
        <v>510</v>
      </c>
      <c r="K14" s="50" t="s">
        <v>268</v>
      </c>
      <c r="L14" s="51">
        <v>0.24583333333333332</v>
      </c>
      <c r="M14" s="51">
        <v>0.74027777777777781</v>
      </c>
    </row>
    <row r="15" spans="1:13" x14ac:dyDescent="0.3">
      <c r="A15" s="50" t="s">
        <v>511</v>
      </c>
      <c r="B15" s="50" t="s">
        <v>274</v>
      </c>
      <c r="C15" s="50" t="s">
        <v>344</v>
      </c>
      <c r="D15" s="50" t="s">
        <v>401</v>
      </c>
      <c r="E15" s="50" t="s">
        <v>271</v>
      </c>
      <c r="F15" s="50" t="s">
        <v>437</v>
      </c>
      <c r="G15" s="50" t="s">
        <v>267</v>
      </c>
      <c r="H15">
        <v>0.72</v>
      </c>
      <c r="I15">
        <v>0.9</v>
      </c>
      <c r="J15" s="50" t="s">
        <v>512</v>
      </c>
      <c r="K15" s="50" t="s">
        <v>270</v>
      </c>
      <c r="L15" s="51">
        <v>0.24652777777777779</v>
      </c>
      <c r="M15" s="51">
        <v>0.74027777777777781</v>
      </c>
    </row>
    <row r="16" spans="1:13" x14ac:dyDescent="0.3">
      <c r="A16" s="50" t="s">
        <v>513</v>
      </c>
      <c r="B16" s="50" t="s">
        <v>274</v>
      </c>
      <c r="C16" s="50" t="s">
        <v>514</v>
      </c>
      <c r="D16" s="50" t="s">
        <v>498</v>
      </c>
      <c r="E16" s="50" t="s">
        <v>271</v>
      </c>
      <c r="F16" s="50" t="s">
        <v>374</v>
      </c>
      <c r="G16" s="50" t="s">
        <v>267</v>
      </c>
      <c r="H16">
        <v>0.76</v>
      </c>
      <c r="I16">
        <v>0.57999999999999996</v>
      </c>
      <c r="J16" s="50" t="s">
        <v>496</v>
      </c>
      <c r="K16" s="50" t="s">
        <v>268</v>
      </c>
      <c r="L16" s="51">
        <v>0.24652777777777779</v>
      </c>
      <c r="M16" s="51">
        <v>0.74097222222222225</v>
      </c>
    </row>
    <row r="18" spans="4:17" x14ac:dyDescent="0.3">
      <c r="D18" t="s">
        <v>371</v>
      </c>
    </row>
    <row r="19" spans="4:17" x14ac:dyDescent="0.3">
      <c r="D19" s="14" t="s">
        <v>372</v>
      </c>
    </row>
    <row r="20" spans="4:17" x14ac:dyDescent="0.3">
      <c r="I20" t="s">
        <v>22</v>
      </c>
    </row>
    <row r="21" spans="4:17" x14ac:dyDescent="0.3">
      <c r="I21" t="s">
        <v>0</v>
      </c>
      <c r="J21" t="s">
        <v>1</v>
      </c>
      <c r="K21" t="s">
        <v>6</v>
      </c>
      <c r="L21" t="s">
        <v>2</v>
      </c>
      <c r="M21" t="s">
        <v>3</v>
      </c>
      <c r="N21" t="s">
        <v>222</v>
      </c>
      <c r="O21" t="s">
        <v>4</v>
      </c>
      <c r="P21" t="s">
        <v>226</v>
      </c>
      <c r="Q21" t="s">
        <v>5</v>
      </c>
    </row>
    <row r="22" spans="4:17" x14ac:dyDescent="0.3">
      <c r="I22">
        <v>1</v>
      </c>
      <c r="J22" t="s">
        <v>7</v>
      </c>
      <c r="K22" t="s">
        <v>19</v>
      </c>
      <c r="L22">
        <v>2788</v>
      </c>
      <c r="M22">
        <v>900</v>
      </c>
      <c r="N22">
        <v>0.32281205164992827</v>
      </c>
      <c r="O22">
        <v>2027.5</v>
      </c>
      <c r="P22">
        <v>0.72722381635581057</v>
      </c>
      <c r="Q22">
        <v>2009</v>
      </c>
    </row>
    <row r="23" spans="4:17" x14ac:dyDescent="0.3">
      <c r="I23">
        <v>2</v>
      </c>
      <c r="J23" t="s">
        <v>8</v>
      </c>
      <c r="K23" t="s">
        <v>18</v>
      </c>
      <c r="L23">
        <v>2175.5</v>
      </c>
      <c r="M23">
        <v>659.4</v>
      </c>
      <c r="N23">
        <v>0.30310273500344748</v>
      </c>
      <c r="O23">
        <v>1528.1</v>
      </c>
      <c r="P23">
        <v>0.70241323833601466</v>
      </c>
      <c r="Q23">
        <v>1997</v>
      </c>
    </row>
    <row r="24" spans="4:17" x14ac:dyDescent="0.3">
      <c r="I24">
        <v>3</v>
      </c>
      <c r="J24" t="s">
        <v>9</v>
      </c>
      <c r="K24" t="s">
        <v>17</v>
      </c>
      <c r="L24">
        <v>2068.1999999999998</v>
      </c>
      <c r="M24">
        <v>936.7</v>
      </c>
      <c r="N24">
        <v>0.45290590851948559</v>
      </c>
      <c r="O24">
        <v>1131.5999999999999</v>
      </c>
      <c r="P24">
        <v>0.54714244270380041</v>
      </c>
      <c r="Q24">
        <v>2015</v>
      </c>
    </row>
    <row r="25" spans="4:17" x14ac:dyDescent="0.3">
      <c r="I25">
        <v>4</v>
      </c>
      <c r="J25" t="s">
        <v>10</v>
      </c>
      <c r="K25" t="s">
        <v>21</v>
      </c>
      <c r="L25">
        <v>1671.7</v>
      </c>
      <c r="M25">
        <v>652.29999999999995</v>
      </c>
      <c r="N25">
        <v>0.3902015911945923</v>
      </c>
      <c r="O25">
        <v>1019.4</v>
      </c>
      <c r="P25">
        <v>0.60979840880540759</v>
      </c>
      <c r="Q25">
        <v>2015</v>
      </c>
    </row>
    <row r="26" spans="4:17" x14ac:dyDescent="0.3">
      <c r="I26">
        <v>5</v>
      </c>
      <c r="J26" t="s">
        <v>11</v>
      </c>
      <c r="K26" t="s">
        <v>17</v>
      </c>
      <c r="L26">
        <v>1518.8</v>
      </c>
      <c r="M26">
        <v>623.4</v>
      </c>
      <c r="N26">
        <v>0.41045562286015275</v>
      </c>
      <c r="O26">
        <v>895.5</v>
      </c>
      <c r="P26">
        <v>0.58961021859362661</v>
      </c>
      <c r="Q26">
        <v>2012</v>
      </c>
    </row>
    <row r="27" spans="4:17" x14ac:dyDescent="0.3">
      <c r="I27">
        <v>6</v>
      </c>
      <c r="J27" t="s">
        <v>12</v>
      </c>
      <c r="K27" t="s">
        <v>20</v>
      </c>
      <c r="L27">
        <v>1516.8</v>
      </c>
      <c r="M27">
        <v>353</v>
      </c>
      <c r="N27">
        <v>0.23272679324894516</v>
      </c>
      <c r="O27">
        <v>1163</v>
      </c>
      <c r="P27">
        <v>0.7667457805907173</v>
      </c>
      <c r="Q27">
        <v>2015</v>
      </c>
    </row>
    <row r="28" spans="4:17" x14ac:dyDescent="0.3">
      <c r="I28">
        <v>7</v>
      </c>
      <c r="J28" t="s">
        <v>13</v>
      </c>
      <c r="K28" t="s">
        <v>20</v>
      </c>
      <c r="L28">
        <v>1405.4</v>
      </c>
      <c r="M28">
        <v>459</v>
      </c>
      <c r="N28">
        <v>0.32659740999003839</v>
      </c>
      <c r="O28">
        <v>946.4</v>
      </c>
      <c r="P28">
        <v>0.6734025900099615</v>
      </c>
      <c r="Q28">
        <v>2015</v>
      </c>
    </row>
    <row r="29" spans="4:17" x14ac:dyDescent="0.3">
      <c r="I29">
        <v>8</v>
      </c>
      <c r="J29" t="s">
        <v>14</v>
      </c>
      <c r="K29" t="s">
        <v>17</v>
      </c>
      <c r="L29">
        <v>1341.5</v>
      </c>
      <c r="M29">
        <v>381</v>
      </c>
      <c r="N29">
        <v>0.28401043607901605</v>
      </c>
      <c r="O29">
        <v>960.5</v>
      </c>
      <c r="P29">
        <v>0.71598956392098401</v>
      </c>
      <c r="Q29">
        <v>2011</v>
      </c>
    </row>
    <row r="30" spans="4:17" x14ac:dyDescent="0.3">
      <c r="I30">
        <v>9</v>
      </c>
      <c r="J30" t="s">
        <v>15</v>
      </c>
      <c r="K30" t="s">
        <v>20</v>
      </c>
      <c r="L30">
        <v>1331.9</v>
      </c>
      <c r="M30">
        <v>619.70000000000005</v>
      </c>
      <c r="N30">
        <v>0.46527517080861924</v>
      </c>
      <c r="O30">
        <v>712.2</v>
      </c>
      <c r="P30">
        <v>0.53472482919138076</v>
      </c>
      <c r="Q30">
        <v>2017</v>
      </c>
    </row>
    <row r="31" spans="4:17" x14ac:dyDescent="0.3">
      <c r="I31">
        <v>10</v>
      </c>
      <c r="J31" t="s">
        <v>16</v>
      </c>
      <c r="K31" t="s">
        <v>17</v>
      </c>
      <c r="L31">
        <v>1276.5</v>
      </c>
      <c r="M31">
        <v>400.7</v>
      </c>
      <c r="N31">
        <v>0.31390520955738344</v>
      </c>
      <c r="O31">
        <v>875.7</v>
      </c>
      <c r="P31">
        <v>0.68601645123384258</v>
      </c>
      <c r="Q31">
        <v>2013</v>
      </c>
    </row>
  </sheetData>
  <hyperlinks>
    <hyperlink ref="D19" location="'Excel 1'!A1" display="table" xr:uid="{01AE69FE-DF19-46F4-A5A1-5D87DFBB4DA4}"/>
  </hyperlinks>
  <pageMargins left="0.7" right="0.7" top="0.75" bottom="0.75" header="0.3" footer="0.3"/>
  <drawing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E43FA-A30E-4ED1-A6B4-ED9C6966A8FF}">
  <dimension ref="A1:G28"/>
  <sheetViews>
    <sheetView workbookViewId="0"/>
  </sheetViews>
  <sheetFormatPr defaultRowHeight="14.4" x14ac:dyDescent="0.3"/>
  <cols>
    <col min="1" max="1" width="9.109375" bestFit="1" customWidth="1"/>
    <col min="2" max="2" width="9" bestFit="1" customWidth="1"/>
    <col min="3" max="3" width="10.77734375" bestFit="1" customWidth="1"/>
    <col min="4" max="6" width="7.6640625" bestFit="1" customWidth="1"/>
    <col min="7" max="7" width="9.5546875" bestFit="1" customWidth="1"/>
  </cols>
  <sheetData>
    <row r="1" spans="1:7" x14ac:dyDescent="0.3">
      <c r="A1" t="s">
        <v>402</v>
      </c>
      <c r="B1" t="s">
        <v>334</v>
      </c>
      <c r="C1" t="s">
        <v>222</v>
      </c>
      <c r="D1" t="s">
        <v>243</v>
      </c>
      <c r="E1" t="s">
        <v>108</v>
      </c>
      <c r="F1" t="s">
        <v>5</v>
      </c>
      <c r="G1" t="s">
        <v>332</v>
      </c>
    </row>
    <row r="2" spans="1:7" x14ac:dyDescent="0.3">
      <c r="A2" s="50" t="s">
        <v>403</v>
      </c>
      <c r="B2">
        <v>0.99260000000000004</v>
      </c>
      <c r="C2" s="50" t="s">
        <v>238</v>
      </c>
      <c r="D2">
        <v>-3.2000000000000002E-3</v>
      </c>
      <c r="E2">
        <v>-3.2000000000000002E-3</v>
      </c>
      <c r="F2">
        <v>-0.14330000000000001</v>
      </c>
      <c r="G2" s="67">
        <v>44872</v>
      </c>
    </row>
    <row r="3" spans="1:7" x14ac:dyDescent="0.3">
      <c r="A3" s="50" t="s">
        <v>404</v>
      </c>
      <c r="B3">
        <v>1.1324000000000001</v>
      </c>
      <c r="C3" s="50" t="s">
        <v>238</v>
      </c>
      <c r="D3">
        <v>-4.8999999999999998E-3</v>
      </c>
      <c r="E3">
        <v>-4.3E-3</v>
      </c>
      <c r="F3">
        <v>-0.1651</v>
      </c>
      <c r="G3" s="67">
        <v>44872</v>
      </c>
    </row>
    <row r="4" spans="1:7" x14ac:dyDescent="0.3">
      <c r="A4" s="50" t="s">
        <v>405</v>
      </c>
      <c r="B4">
        <v>0.64280000000000004</v>
      </c>
      <c r="C4" s="50" t="s">
        <v>238</v>
      </c>
      <c r="D4">
        <v>-4.1999999999999997E-3</v>
      </c>
      <c r="E4">
        <v>-6.4000000000000003E-3</v>
      </c>
      <c r="F4">
        <v>-0.13320000000000001</v>
      </c>
      <c r="G4" s="67">
        <v>44872</v>
      </c>
    </row>
    <row r="5" spans="1:7" x14ac:dyDescent="0.3">
      <c r="A5" s="50" t="s">
        <v>406</v>
      </c>
      <c r="B5">
        <v>146.983</v>
      </c>
      <c r="C5" s="50" t="s">
        <v>238</v>
      </c>
      <c r="D5">
        <v>0.32900000000000001</v>
      </c>
      <c r="E5">
        <v>2.2000000000000001E-3</v>
      </c>
      <c r="F5">
        <v>0.29780000000000001</v>
      </c>
      <c r="G5" s="67">
        <v>44872</v>
      </c>
    </row>
    <row r="6" spans="1:7" x14ac:dyDescent="0.3">
      <c r="A6" s="50" t="s">
        <v>407</v>
      </c>
      <c r="B6">
        <v>18.604500000000002</v>
      </c>
      <c r="C6" s="50" t="s">
        <v>238</v>
      </c>
      <c r="D6">
        <v>3.9399999999999998E-2</v>
      </c>
      <c r="E6">
        <v>2.0999999999999999E-3</v>
      </c>
      <c r="F6">
        <v>0.92210000000000003</v>
      </c>
      <c r="G6" s="67">
        <v>44872</v>
      </c>
    </row>
    <row r="7" spans="1:7" x14ac:dyDescent="0.3">
      <c r="A7" s="50" t="s">
        <v>408</v>
      </c>
      <c r="B7">
        <v>111.06489999999999</v>
      </c>
      <c r="C7" s="50" t="s">
        <v>238</v>
      </c>
      <c r="D7">
        <v>0.18790000000000001</v>
      </c>
      <c r="E7">
        <v>1.6999999999999999E-3</v>
      </c>
      <c r="F7">
        <v>0.18090000000000001</v>
      </c>
      <c r="G7" s="67">
        <v>44872</v>
      </c>
    </row>
    <row r="8" spans="1:7" x14ac:dyDescent="0.3">
      <c r="A8" s="50" t="s">
        <v>409</v>
      </c>
      <c r="B8">
        <v>7.2380000000000004</v>
      </c>
      <c r="C8" s="50" t="s">
        <v>238</v>
      </c>
      <c r="D8">
        <v>-0.15409999999999999</v>
      </c>
      <c r="E8">
        <v>-2.1000000000000001E-2</v>
      </c>
      <c r="F8">
        <v>0.13289999999999999</v>
      </c>
      <c r="G8" s="67">
        <v>44871</v>
      </c>
    </row>
    <row r="9" spans="1:7" x14ac:dyDescent="0.3">
      <c r="A9" s="50" t="s">
        <v>410</v>
      </c>
      <c r="B9">
        <v>18.0075</v>
      </c>
      <c r="C9" s="50" t="s">
        <v>238</v>
      </c>
      <c r="D9">
        <v>-0.5151</v>
      </c>
      <c r="E9">
        <v>-2.8000000000000001E-2</v>
      </c>
      <c r="F9">
        <v>0.2079</v>
      </c>
      <c r="G9" s="67">
        <v>44871</v>
      </c>
    </row>
    <row r="10" spans="1:7" x14ac:dyDescent="0.3">
      <c r="A10" s="50" t="s">
        <v>411</v>
      </c>
      <c r="B10">
        <v>7.8497000000000003</v>
      </c>
      <c r="C10" s="50" t="s">
        <v>238</v>
      </c>
      <c r="D10">
        <v>-5.0000000000000001E-4</v>
      </c>
      <c r="E10">
        <v>-1E-4</v>
      </c>
      <c r="F10">
        <v>7.9000000000000008E-3</v>
      </c>
      <c r="G10" s="67">
        <v>44871</v>
      </c>
    </row>
    <row r="11" spans="1:7" x14ac:dyDescent="0.3">
      <c r="A11" s="50" t="s">
        <v>412</v>
      </c>
      <c r="B11">
        <v>221</v>
      </c>
      <c r="C11" s="50" t="s">
        <v>238</v>
      </c>
      <c r="D11">
        <v>0</v>
      </c>
      <c r="E11">
        <v>0</v>
      </c>
      <c r="F11">
        <v>0.30309999999999998</v>
      </c>
      <c r="G11" s="67">
        <v>44871</v>
      </c>
    </row>
    <row r="12" spans="1:7" x14ac:dyDescent="0.3">
      <c r="A12" s="50" t="s">
        <v>413</v>
      </c>
      <c r="B12">
        <v>0.59209999999999996</v>
      </c>
      <c r="C12" s="50" t="s">
        <v>238</v>
      </c>
      <c r="D12">
        <v>1.4999999999999999E-2</v>
      </c>
      <c r="E12">
        <v>2.5999999999999999E-2</v>
      </c>
      <c r="F12">
        <v>-0.16800000000000001</v>
      </c>
      <c r="G12" s="67">
        <v>44869</v>
      </c>
    </row>
    <row r="13" spans="1:7" x14ac:dyDescent="0.3">
      <c r="A13" s="50" t="s">
        <v>414</v>
      </c>
      <c r="B13">
        <v>0.99380000000000002</v>
      </c>
      <c r="C13" s="50" t="s">
        <v>238</v>
      </c>
      <c r="D13">
        <v>-1.9199999999999998E-2</v>
      </c>
      <c r="E13">
        <v>-1.9E-2</v>
      </c>
      <c r="F13">
        <v>8.9599999999999999E-2</v>
      </c>
      <c r="G13" s="67">
        <v>44869</v>
      </c>
    </row>
    <row r="14" spans="1:7" x14ac:dyDescent="0.3">
      <c r="A14" s="50" t="s">
        <v>415</v>
      </c>
      <c r="B14">
        <v>1.3478000000000001</v>
      </c>
      <c r="C14" s="50" t="s">
        <v>238</v>
      </c>
      <c r="D14">
        <v>-2.6700000000000002E-2</v>
      </c>
      <c r="E14">
        <v>-1.9400000000000001E-2</v>
      </c>
      <c r="F14">
        <v>8.2299999999999998E-2</v>
      </c>
      <c r="G14" s="67">
        <v>44869</v>
      </c>
    </row>
    <row r="15" spans="1:7" x14ac:dyDescent="0.3">
      <c r="A15" s="50" t="s">
        <v>416</v>
      </c>
      <c r="B15">
        <v>19.501000000000001</v>
      </c>
      <c r="C15" s="50" t="s">
        <v>238</v>
      </c>
      <c r="D15">
        <v>-0.13400000000000001</v>
      </c>
      <c r="E15">
        <v>-6.7999999999999996E-3</v>
      </c>
      <c r="F15">
        <v>-4.0300000000000002E-2</v>
      </c>
      <c r="G15" s="67">
        <v>44869</v>
      </c>
    </row>
    <row r="16" spans="1:7" x14ac:dyDescent="0.3">
      <c r="A16" s="50" t="s">
        <v>417</v>
      </c>
      <c r="B16">
        <v>81.962000000000003</v>
      </c>
      <c r="C16" s="50" t="s">
        <v>238</v>
      </c>
      <c r="D16">
        <v>-0.76900000000000002</v>
      </c>
      <c r="E16">
        <v>-9.2999999999999992E-3</v>
      </c>
      <c r="F16">
        <v>0.105</v>
      </c>
      <c r="G16" s="67">
        <v>44869</v>
      </c>
    </row>
    <row r="17" spans="1:7" x14ac:dyDescent="0.3">
      <c r="A17" s="50" t="s">
        <v>418</v>
      </c>
      <c r="B17">
        <v>5.0556999999999999</v>
      </c>
      <c r="C17" s="50" t="s">
        <v>238</v>
      </c>
      <c r="D17">
        <v>-5.8000000000000003E-2</v>
      </c>
      <c r="E17">
        <v>-1.1299999999999999E-2</v>
      </c>
      <c r="F17">
        <v>-8.7900000000000006E-2</v>
      </c>
      <c r="G17" s="67">
        <v>44869</v>
      </c>
    </row>
    <row r="18" spans="1:7" x14ac:dyDescent="0.3">
      <c r="A18" s="50" t="s">
        <v>419</v>
      </c>
      <c r="B18">
        <v>61</v>
      </c>
      <c r="C18" s="50" t="s">
        <v>238</v>
      </c>
      <c r="D18">
        <v>-0.35</v>
      </c>
      <c r="E18">
        <v>-5.7000000000000002E-3</v>
      </c>
      <c r="F18">
        <v>-0.14099999999999999</v>
      </c>
      <c r="G18" s="67">
        <v>44869</v>
      </c>
    </row>
    <row r="19" spans="1:7" x14ac:dyDescent="0.3">
      <c r="A19" s="50" t="s">
        <v>420</v>
      </c>
      <c r="B19">
        <v>1403.29</v>
      </c>
      <c r="C19" s="50" t="s">
        <v>238</v>
      </c>
      <c r="D19">
        <v>-20.41</v>
      </c>
      <c r="E19">
        <v>-1.43E-2</v>
      </c>
      <c r="F19">
        <v>0.18820000000000001</v>
      </c>
      <c r="G19" s="67">
        <v>44869</v>
      </c>
    </row>
    <row r="20" spans="1:7" x14ac:dyDescent="0.3">
      <c r="A20" s="50" t="s">
        <v>421</v>
      </c>
      <c r="B20">
        <v>10.895200000000001</v>
      </c>
      <c r="C20" s="50" t="s">
        <v>238</v>
      </c>
      <c r="D20">
        <v>-0.26960000000000001</v>
      </c>
      <c r="E20">
        <v>-2.41E-2</v>
      </c>
      <c r="F20">
        <v>0.27179999999999999</v>
      </c>
      <c r="G20" s="67">
        <v>44869</v>
      </c>
    </row>
    <row r="21" spans="1:7" x14ac:dyDescent="0.3">
      <c r="A21" s="50" t="s">
        <v>422</v>
      </c>
      <c r="B21">
        <v>4.7015000000000002</v>
      </c>
      <c r="C21" s="50" t="s">
        <v>238</v>
      </c>
      <c r="D21">
        <v>-0.11210000000000001</v>
      </c>
      <c r="E21">
        <v>-2.3300000000000001E-2</v>
      </c>
      <c r="F21">
        <v>0.18340000000000001</v>
      </c>
      <c r="G21" s="67">
        <v>44869</v>
      </c>
    </row>
    <row r="22" spans="1:7" x14ac:dyDescent="0.3">
      <c r="A22" s="50" t="s">
        <v>423</v>
      </c>
      <c r="B22">
        <v>10.233499999999999</v>
      </c>
      <c r="C22" s="50" t="s">
        <v>238</v>
      </c>
      <c r="D22">
        <v>-0.33629999999999999</v>
      </c>
      <c r="E22">
        <v>-3.1800000000000002E-2</v>
      </c>
      <c r="F22">
        <v>0.1968</v>
      </c>
      <c r="G22" s="67">
        <v>44869</v>
      </c>
    </row>
    <row r="23" spans="1:7" x14ac:dyDescent="0.3">
      <c r="A23" s="50" t="s">
        <v>424</v>
      </c>
      <c r="B23">
        <v>7.4722</v>
      </c>
      <c r="C23" s="50" t="s">
        <v>238</v>
      </c>
      <c r="D23">
        <v>-0.16070000000000001</v>
      </c>
      <c r="E23">
        <v>-2.1100000000000001E-2</v>
      </c>
      <c r="F23">
        <v>0.1623</v>
      </c>
      <c r="G23" s="67">
        <v>44869</v>
      </c>
    </row>
    <row r="24" spans="1:7" x14ac:dyDescent="0.3">
      <c r="A24" s="50" t="s">
        <v>425</v>
      </c>
      <c r="B24">
        <v>1.4033</v>
      </c>
      <c r="C24" s="50" t="s">
        <v>238</v>
      </c>
      <c r="D24">
        <v>-1.83E-2</v>
      </c>
      <c r="E24">
        <v>-1.29E-2</v>
      </c>
      <c r="F24">
        <v>3.9399999999999998E-2</v>
      </c>
      <c r="G24" s="67">
        <v>44869</v>
      </c>
    </row>
    <row r="25" spans="1:7" x14ac:dyDescent="0.3">
      <c r="A25" s="50" t="s">
        <v>426</v>
      </c>
      <c r="B25">
        <v>3.5459999999999998</v>
      </c>
      <c r="C25" s="50" t="s">
        <v>238</v>
      </c>
      <c r="D25">
        <v>-2.9600000000000001E-2</v>
      </c>
      <c r="E25">
        <v>-8.3000000000000001E-3</v>
      </c>
      <c r="F25">
        <v>0.1409</v>
      </c>
      <c r="G25" s="67">
        <v>44869</v>
      </c>
    </row>
    <row r="26" spans="1:7" x14ac:dyDescent="0.3">
      <c r="A26" s="50" t="s">
        <v>427</v>
      </c>
      <c r="B26">
        <v>924.83</v>
      </c>
      <c r="C26" s="50" t="s">
        <v>238</v>
      </c>
      <c r="D26">
        <v>-19.37</v>
      </c>
      <c r="E26">
        <v>-2.0500000000000001E-2</v>
      </c>
      <c r="F26">
        <v>0.14030000000000001</v>
      </c>
      <c r="G26" s="67">
        <v>44869</v>
      </c>
    </row>
    <row r="27" spans="1:7" x14ac:dyDescent="0.3">
      <c r="A27" s="50" t="s">
        <v>428</v>
      </c>
      <c r="B27">
        <v>24.46</v>
      </c>
      <c r="C27" s="50" t="s">
        <v>238</v>
      </c>
      <c r="D27">
        <v>-0.61099999999999999</v>
      </c>
      <c r="E27">
        <v>-2.4400000000000002E-2</v>
      </c>
      <c r="F27">
        <v>0.1212</v>
      </c>
      <c r="G27" s="67">
        <v>44869</v>
      </c>
    </row>
    <row r="28" spans="1:7" x14ac:dyDescent="0.3">
      <c r="A28" s="50" t="s">
        <v>429</v>
      </c>
      <c r="B28">
        <v>403.87</v>
      </c>
      <c r="C28" s="50" t="s">
        <v>238</v>
      </c>
      <c r="D28">
        <v>-12.2</v>
      </c>
      <c r="E28">
        <v>-2.93E-2</v>
      </c>
      <c r="F28">
        <v>0.30330000000000001</v>
      </c>
      <c r="G28" s="67">
        <v>44869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1781AB-2617-4F71-8153-F9935293CB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vt:i4>
      </vt:variant>
    </vt:vector>
  </HeadingPairs>
  <TitlesOfParts>
    <vt:vector size="19" baseType="lpstr">
      <vt:lpstr>Excel 1</vt:lpstr>
      <vt:lpstr>Excel practice</vt:lpstr>
      <vt:lpstr>Arya</vt:lpstr>
      <vt:lpstr>Sheet1</vt:lpstr>
      <vt:lpstr>Excel 2</vt:lpstr>
      <vt:lpstr>Shortcuts</vt:lpstr>
      <vt:lpstr>Excel practice 2</vt:lpstr>
      <vt:lpstr>Excel 4</vt:lpstr>
      <vt:lpstr>Excel 3</vt:lpstr>
      <vt:lpstr>Sheet3</vt:lpstr>
      <vt:lpstr>Excel 5</vt:lpstr>
      <vt:lpstr>Sheet6</vt:lpstr>
      <vt:lpstr>Sheet2</vt:lpstr>
      <vt:lpstr>Excel Practice 5</vt:lpstr>
      <vt:lpstr>Sheet4</vt:lpstr>
      <vt:lpstr>_Excelpart1</vt:lpstr>
      <vt:lpstr>Day</vt:lpstr>
      <vt:lpstr>Deisy</vt:lpstr>
      <vt:lpstr>'Excel 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Campaz Estupiñan</dc:creator>
  <cp:lastModifiedBy>Anthony Campaz Estupiñan</cp:lastModifiedBy>
  <cp:lastPrinted>2022-11-04T00:38:58Z</cp:lastPrinted>
  <dcterms:created xsi:type="dcterms:W3CDTF">2022-09-23T00:41:06Z</dcterms:created>
  <dcterms:modified xsi:type="dcterms:W3CDTF">2022-12-01T04:08:10Z</dcterms:modified>
</cp:coreProperties>
</file>