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01d3cde10d9ef/Área de Trabalho/"/>
    </mc:Choice>
  </mc:AlternateContent>
  <xr:revisionPtr revIDLastSave="1698" documentId="8_{0E89F845-5B58-45C2-A64F-698803E788B3}" xr6:coauthVersionLast="47" xr6:coauthVersionMax="47" xr10:uidLastSave="{31C395D2-92C7-453C-97C1-BEC16DAC0CEB}"/>
  <bookViews>
    <workbookView xWindow="14295" yWindow="0" windowWidth="14610" windowHeight="15585" activeTab="1" xr2:uid="{48C76109-B375-4B08-B302-DF5E0CC79BF4}"/>
  </bookViews>
  <sheets>
    <sheet name="Simulações" sheetId="12" r:id="rId1"/>
    <sheet name="SIMULADOR" sheetId="6" r:id="rId2"/>
    <sheet name="ANALISE " sheetId="5" r:id="rId3"/>
    <sheet name="Controle" sheetId="10" r:id="rId4"/>
    <sheet name="FORNECEDORE-REGIME TRIBUTARIO " sheetId="50" r:id="rId5"/>
    <sheet name="_xlnm Print_Area" sheetId="56" state="hidden" r:id="rId6"/>
    <sheet name="CALCULO M.O " sheetId="19" r:id="rId7"/>
  </sheets>
  <definedNames>
    <definedName name="_xlcn.WorksheetConnection_simuladordecusto.xlsxTECIDOS_TABELA_FIO_A_FIO_HOME1" hidden="1">TECIDOS_TABELA_FIO_A_FIO_HOME</definedName>
    <definedName name="_xlcn.WorksheetConnection_simuladordecusto.xlsxTECIDOS21" hidden="1">TECIDOS2</definedName>
    <definedName name="_xlnm.Print_Area" localSheetId="3">Anexos_SN[#All]</definedName>
    <definedName name="_xlnm.Print_Area" localSheetId="0">Simulações!$A$2:$AG$17</definedName>
    <definedName name="Beneficio">SIMULADOR!$E$28</definedName>
    <definedName name="Contribuinte_ICMS">SIMULADOR!$H$23</definedName>
    <definedName name="Credito_ICMS">SIMULADOR!$L$10</definedName>
    <definedName name="DadosExternos_2" localSheetId="4" hidden="1">'FORNECEDORE-REGIME TRIBUTARIO '!$A$1:$K$182</definedName>
    <definedName name="DadosExternos_8" localSheetId="5" hidden="1">'_xlnm Print_Area'!$A$1:$O$42</definedName>
    <definedName name="Debito_ICMS">SIMULADOR!$L$23</definedName>
    <definedName name="Fat_12_SN">'ANALISE '!$O$4</definedName>
    <definedName name="ICMS_Difal_EC87">SIMULADOR!$Q$23</definedName>
    <definedName name="Importado">SIMULADOR!$E$15</definedName>
    <definedName name="Lucro">SIMULADOR!$H$28</definedName>
    <definedName name="RTVendedor">SIMULADOR!$H$10</definedName>
    <definedName name="solver_adj" localSheetId="2" hidden="1">'ANALISE '!$H$25,'ANALISE '!$H$26,'ANALISE '!$L$7,'ANALISE '!$P$7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'ANALISE '!$K$31</definedName>
    <definedName name="solver_lhs2" localSheetId="2" hidden="1">'ANALISE '!$H$26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'ANALISE '!$L$7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1</definedName>
    <definedName name="solver_rhs1" localSheetId="2" hidden="1">'ANALISE '!$O$31</definedName>
    <definedName name="solver_rhs2" localSheetId="2" hidden="1">0.02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UF_Destino">SIMULADOR!$E$23</definedName>
    <definedName name="UF_Origem">SIMULADOR!$E$10</definedName>
    <definedName name="Valor_Compra">SIMULADOR!$H$15</definedName>
    <definedName name="Valor_MO">SIMULADOR!$E$30</definedName>
    <definedName name="Valor_Venda">SIMULADOR!$H$30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nilha1_30d30d7c-07d7-4002-a786-c43a3c08ddbe" name="Planilha1" connection="Consulta - Planilha1"/>
          <x15:modelTable id="TECIDOS_5ea47f7c-c950-4793-8f4a-5486281f5fed" name="TECIDOS" connection="Consulta - TECIDOS"/>
          <x15:modelTable id="TECIDOS TABELA FIO A FIO_ddcaa44d-c74b-40a2-b87f-97ca72e43fbd" name="TECIDOS TABELA FIO A FIO" connection="Consulta - TECIDOS TABELA FIO A FIO"/>
          <x15:modelTable id="TECIDOS TABELA FIO A FIO HOME_0e55fd3c-01f0-4528-9511-2938bcec6d44" name="TECIDOS TABELA FIO A FIO HOME" connection="Consulta - TECIDOS TABELA FIO A FIO HOME"/>
          <x15:modelTable id="TECIDOS TABELA LINHA MESA_d863f8a4-6ea1-4a9f-b4c6-3d8b68d44511" name="TECIDOS TABELA LINHA MESA" connection="Consulta - TECIDOS TABELA LINHA MESA"/>
          <x15:modelTable id="TECIDOS TABELA ZISSOU_f3329449-a7aa-4959-ad74-d2e169b96be2" name="TECIDOS TABELA ZISSOU" connection="Consulta - TECIDOS TABELA ZISSOU"/>
          <x15:modelTable id="TECIDOS2" name="TECIDOS2" connection="WorksheetConnection_simulador de custo.xlsx!TECIDOS2"/>
          <x15:modelTable id="TECIDOS_TABELA_FIO_A_FIO_HOME" name="TECIDOS_TABELA_FIO_A_FIO_HOME" connection="WorksheetConnection_simulador de custo.xlsx!TECIDOS_TABELA_FIO_A_FIO_HOM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9" l="1"/>
  <c r="B13" i="19" l="1"/>
  <c r="F17" i="19"/>
  <c r="F16" i="19"/>
  <c r="H17" i="19"/>
  <c r="B3" i="19"/>
  <c r="H3" i="19"/>
  <c r="H14" i="5" a="1"/>
  <c r="H14" i="5" s="1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Q10" i="6"/>
  <c r="H10" i="5" s="1"/>
  <c r="L23" i="6"/>
  <c r="H9" i="5" s="1"/>
  <c r="P21" i="5"/>
  <c r="P49" i="5" s="1"/>
  <c r="L21" i="5"/>
  <c r="L49" i="5" s="1"/>
  <c r="L10" i="6"/>
  <c r="A8" i="19" l="1"/>
  <c r="E8" i="19" s="1"/>
  <c r="Q23" i="6" a="1"/>
  <c r="Q23" i="6" s="1"/>
  <c r="H11" i="5" s="1"/>
  <c r="K2" i="5"/>
  <c r="H20" i="5"/>
  <c r="H19" i="5"/>
  <c r="P18" i="5" l="1"/>
  <c r="L18" i="5"/>
  <c r="L19" i="5" l="1"/>
  <c r="L17" i="5" s="1"/>
  <c r="L7" i="5" s="1"/>
  <c r="L46" i="5"/>
  <c r="P46" i="5"/>
  <c r="P20" i="5"/>
  <c r="P41" i="5" s="1"/>
  <c r="P17" i="5" l="1"/>
  <c r="L29" i="5"/>
  <c r="L45" i="5" s="1"/>
  <c r="L13" i="5"/>
  <c r="L43" i="5" s="1"/>
  <c r="L10" i="5"/>
  <c r="H30" i="6"/>
  <c r="L37" i="5"/>
  <c r="L25" i="5"/>
  <c r="L12" i="5"/>
  <c r="L42" i="5" s="1"/>
  <c r="L26" i="5"/>
  <c r="L48" i="5" s="1"/>
  <c r="L11" i="5"/>
  <c r="L9" i="5"/>
  <c r="P7" i="5"/>
  <c r="L30" i="5"/>
  <c r="L44" i="5" s="1"/>
  <c r="L40" i="5" l="1"/>
  <c r="L33" i="5"/>
  <c r="K33" i="5" s="1"/>
  <c r="P26" i="5"/>
  <c r="P48" i="5" s="1"/>
  <c r="P14" i="5"/>
  <c r="P15" i="5" s="1"/>
  <c r="P22" i="5" s="1"/>
  <c r="P25" i="5"/>
  <c r="P37" i="5"/>
  <c r="L24" i="5"/>
  <c r="L47" i="5"/>
  <c r="L15" i="5"/>
  <c r="L22" i="5" s="1"/>
  <c r="L27" i="5" l="1"/>
  <c r="L31" i="5" s="1"/>
  <c r="K31" i="5" s="1"/>
  <c r="L50" i="5"/>
  <c r="P47" i="5"/>
  <c r="P24" i="5"/>
  <c r="P27" i="5" s="1"/>
  <c r="P31" i="5" s="1"/>
  <c r="O31" i="5" s="1"/>
  <c r="P39" i="5"/>
  <c r="P33" i="5"/>
  <c r="O33" i="5" s="1"/>
  <c r="P50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D1C41-2047-4D55-8787-CA264AD94BDD}" keepAlive="1" name="Consulta - Fornecedore1" description="Conexão com a consulta 'Fornecedore1' na pasta de trabalho." type="5" refreshedVersion="8" background="1" saveData="1">
    <dbPr connection="Provider=Microsoft.Mashup.OleDb.1;Data Source=$Workbook$;Location=Fornecedore1;Extended Properties=&quot;&quot;" command="SELECT * FROM [Fornecedore1]"/>
  </connection>
  <connection id="2" xr16:uid="{6A5B1B9E-8A87-4BF4-979D-5ACD3DE91CE2}" name="Consulta - Planilha1" description="Conexão com a consulta 'Planilha1' na pasta de trabalho." type="100" refreshedVersion="8" minRefreshableVersion="5">
    <extLst>
      <ext xmlns:x15="http://schemas.microsoft.com/office/spreadsheetml/2010/11/main" uri="{DE250136-89BD-433C-8126-D09CA5730AF9}">
        <x15:connection id="96b61e99-8a4f-43ac-aa13-a21223bb0f27"/>
      </ext>
    </extLst>
  </connection>
  <connection id="3" xr16:uid="{AFFDF0A5-B7D3-4539-A9F8-70763CB76BF3}" name="Consulta - TECIDOS" description="Conexão com a consulta 'TECIDOS' na pasta de trabalho." type="100" refreshedVersion="8" minRefreshableVersion="5">
    <extLst>
      <ext xmlns:x15="http://schemas.microsoft.com/office/spreadsheetml/2010/11/main" uri="{DE250136-89BD-433C-8126-D09CA5730AF9}">
        <x15:connection id="550120ce-05a0-4949-b317-09c34d690013"/>
      </ext>
    </extLst>
  </connection>
  <connection id="4" xr16:uid="{6567F9A3-83A8-46CD-AB38-8BA144CC0209}" name="Consulta - TECIDOS TABELA FIO A FIO" description="Conexão com a consulta 'TECIDOS TABELA FIO A FIO' na pasta de trabalho." type="100" refreshedVersion="8" minRefreshableVersion="5">
    <extLst>
      <ext xmlns:x15="http://schemas.microsoft.com/office/spreadsheetml/2010/11/main" uri="{DE250136-89BD-433C-8126-D09CA5730AF9}">
        <x15:connection id="8b2597ce-fca2-4964-8dce-81d783b058ac"/>
      </ext>
    </extLst>
  </connection>
  <connection id="5" xr16:uid="{C675F93D-D57F-4725-AD6A-B3A4AF962C3D}" name="Consulta - TECIDOS TABELA FIO A FIO HOME" description="Conexão com a consulta 'TECIDOS TABELA FIO A FIO HOME' na pasta de trabalho." type="100" refreshedVersion="8" minRefreshableVersion="5">
    <extLst>
      <ext xmlns:x15="http://schemas.microsoft.com/office/spreadsheetml/2010/11/main" uri="{DE250136-89BD-433C-8126-D09CA5730AF9}">
        <x15:connection id="336aa124-eb12-4117-8594-5af80580bcfb"/>
      </ext>
    </extLst>
  </connection>
  <connection id="6" xr16:uid="{DE6EBD6E-BDC0-43E0-91D9-5D245F4F36EE}" name="Consulta - TECIDOS TABELA LINHA MESA" description="Conexão com a consulta 'TECIDOS TABELA LINHA MESA' na pasta de trabalho." type="100" refreshedVersion="8" minRefreshableVersion="5">
    <extLst>
      <ext xmlns:x15="http://schemas.microsoft.com/office/spreadsheetml/2010/11/main" uri="{DE250136-89BD-433C-8126-D09CA5730AF9}">
        <x15:connection id="5ac9f085-29d4-43fb-aaaf-652ee7108773"/>
      </ext>
    </extLst>
  </connection>
  <connection id="7" xr16:uid="{9BF92179-9CFC-46B4-85DD-E9796E04BCBB}" name="Consulta - TECIDOS TABELA ZISSOU" description="Conexão com a consulta 'TECIDOS TABELA ZISSOU' na pasta de trabalho." type="100" refreshedVersion="8" minRefreshableVersion="5">
    <extLst>
      <ext xmlns:x15="http://schemas.microsoft.com/office/spreadsheetml/2010/11/main" uri="{DE250136-89BD-433C-8126-D09CA5730AF9}">
        <x15:connection id="ef6cc4f6-64f5-44d1-a46c-e159173c1721"/>
      </ext>
    </extLst>
  </connection>
  <connection id="8" xr16:uid="{55D60339-0484-467C-8D12-52CC2542F3ED}" keepAlive="1" name="ModelConnection_DadosExternos_2" description="Modelo de Dados" type="5" refreshedVersion="8" minRefreshableVersion="5" saveData="1">
    <dbPr connection="Data Model Connection" command="Planilha1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FD4B03E9-B571-48F8-8C58-7C81A6C3394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5AB05C59-8EEB-43E8-8DBD-98E348684C77}" name="WorksheetConnection_simulador de custo.xlsx!TECIDOS_TABELA_FIO_A_FIO_HOME" type="102" refreshedVersion="8" minRefreshableVersion="5">
    <extLst>
      <ext xmlns:x15="http://schemas.microsoft.com/office/spreadsheetml/2010/11/main" uri="{DE250136-89BD-433C-8126-D09CA5730AF9}">
        <x15:connection id="TECIDOS_TABELA_FIO_A_FIO_HOME">
          <x15:rangePr sourceName="_xlcn.WorksheetConnection_simuladordecusto.xlsxTECIDOS_TABELA_FIO_A_FIO_HOME1"/>
        </x15:connection>
      </ext>
    </extLst>
  </connection>
  <connection id="11" xr16:uid="{5E1EC8CF-4397-42C6-8282-A15F43044858}" name="WorksheetConnection_simulador de custo.xlsx!TECIDOS2" type="102" refreshedVersion="8" minRefreshableVersion="5">
    <extLst>
      <ext xmlns:x15="http://schemas.microsoft.com/office/spreadsheetml/2010/11/main" uri="{DE250136-89BD-433C-8126-D09CA5730AF9}">
        <x15:connection id="TECIDOS2" autoDelete="1">
          <x15:rangePr sourceName="_xlcn.WorksheetConnection_simuladordecusto.xlsxTECIDOS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<sst xmlns="http://schemas.openxmlformats.org/spreadsheetml/2006/main" count="2518" uniqueCount="342">
  <si>
    <t>FORNECEDOR</t>
  </si>
  <si>
    <t>TEKA</t>
  </si>
  <si>
    <t>FELPA CARAMELO</t>
  </si>
  <si>
    <t>RPA - Sem Benefício Fiscal</t>
  </si>
  <si>
    <t>Sul</t>
  </si>
  <si>
    <t>SC</t>
  </si>
  <si>
    <t>Não</t>
  </si>
  <si>
    <t>COMPRA</t>
  </si>
  <si>
    <t>Informações do fornecedor</t>
  </si>
  <si>
    <t>Alíquota Crédito ICMS</t>
  </si>
  <si>
    <t>UF Origem:</t>
  </si>
  <si>
    <t>ES</t>
  </si>
  <si>
    <t>Regime Tributário:</t>
  </si>
  <si>
    <t>RPA - Com Benefício Fiscal</t>
  </si>
  <si>
    <t>Informações do tecido</t>
  </si>
  <si>
    <t>Importado:</t>
  </si>
  <si>
    <t>SIM</t>
  </si>
  <si>
    <t>Valor de compra:</t>
  </si>
  <si>
    <t>VENDA</t>
  </si>
  <si>
    <t>Informações do cliente</t>
  </si>
  <si>
    <t>Alíquota Débito ICMS</t>
  </si>
  <si>
    <t>ICMS Difal - EC 87/2015</t>
  </si>
  <si>
    <t>UF Destino:</t>
  </si>
  <si>
    <t>SP</t>
  </si>
  <si>
    <t>Contribuinte ICMS:</t>
  </si>
  <si>
    <t>Informações da venda</t>
  </si>
  <si>
    <t>Benefício:</t>
  </si>
  <si>
    <t>Lucro (%):</t>
  </si>
  <si>
    <t>Valor da MO:</t>
  </si>
  <si>
    <t>Valor da venda:</t>
  </si>
  <si>
    <t>FAF</t>
  </si>
  <si>
    <t>TRU</t>
  </si>
  <si>
    <t>Origem (Sul; Sudeste; exceto Espiríto Santo)</t>
  </si>
  <si>
    <t>x</t>
  </si>
  <si>
    <t>-</t>
  </si>
  <si>
    <t>Origem (Centro-Oeste; Nordeste; Norte, Espiríto Santo)</t>
  </si>
  <si>
    <t>Origem (São Paulo)</t>
  </si>
  <si>
    <t>Tecido Importado</t>
  </si>
  <si>
    <t>Regime Tributário: sem benefício Fiscal</t>
  </si>
  <si>
    <t>Regime Tributário: com benefício Fiscal</t>
  </si>
  <si>
    <t>Regime Tributário: Simples Nacional</t>
  </si>
  <si>
    <t>CLIENTE</t>
  </si>
  <si>
    <t>Destino (Sul; Sudeste; exceto Espiríto Santo)</t>
  </si>
  <si>
    <t>Destino (Centro-Oeste; Nordeste; Norte, Espiríto Santo)</t>
  </si>
  <si>
    <t>Destino (São Paulo)</t>
  </si>
  <si>
    <t>Contribuinte do ICMS</t>
  </si>
  <si>
    <t>Benefício na venda</t>
  </si>
  <si>
    <t>Carga tributária de 18,73%</t>
  </si>
  <si>
    <t>Carga tributária de 10,65%</t>
  </si>
  <si>
    <t>Carga tributária de 13,64%</t>
  </si>
  <si>
    <t>Carga tributária de 8,88%</t>
  </si>
  <si>
    <t>Carga tributária de 8,09%</t>
  </si>
  <si>
    <t>Carga tributária de 13,73%</t>
  </si>
  <si>
    <t>Carga tributária de 14,30%</t>
  </si>
  <si>
    <t>Carga tributária de 16,57%</t>
  </si>
  <si>
    <t>Carga tributária de 16,59%</t>
  </si>
  <si>
    <t>Carga tributária de 19,10%</t>
  </si>
  <si>
    <t>Carga tributária de 16,34%</t>
  </si>
  <si>
    <t>Carga tributária de 16,51%</t>
  </si>
  <si>
    <t>Carga tributária de 16,29%</t>
  </si>
  <si>
    <t>Crédito Presumido de 9%</t>
  </si>
  <si>
    <t>Faturamento últimos</t>
  </si>
  <si>
    <t>12 meses</t>
  </si>
  <si>
    <t>Lucro Presumido</t>
  </si>
  <si>
    <t>Simples Nacional</t>
  </si>
  <si>
    <t>Faturamento Bruto</t>
  </si>
  <si>
    <t>Deduções</t>
  </si>
  <si>
    <t>(-) ICMS</t>
  </si>
  <si>
    <t>(+) Crédito Presumido de ICMS</t>
  </si>
  <si>
    <t>(-) ICMS Difal</t>
  </si>
  <si>
    <t>(-) PIS</t>
  </si>
  <si>
    <t>(-) COFINS</t>
  </si>
  <si>
    <t>(-) Simples Nacional</t>
  </si>
  <si>
    <t>Faturamento Líquido</t>
  </si>
  <si>
    <t>Custo Mercadoria Vendida</t>
  </si>
  <si>
    <t>Compra de mercadoria</t>
  </si>
  <si>
    <t>Diferencial de Alíquota</t>
  </si>
  <si>
    <t>MO Terceiros</t>
  </si>
  <si>
    <t>Lucro Bruto</t>
  </si>
  <si>
    <t>Despesas Comerciais</t>
  </si>
  <si>
    <t>Comissões</t>
  </si>
  <si>
    <t>Frete</t>
  </si>
  <si>
    <t>Lucro Operacional</t>
  </si>
  <si>
    <t>CSLL</t>
  </si>
  <si>
    <t>IRPJ</t>
  </si>
  <si>
    <t>Lucro Líquido</t>
  </si>
  <si>
    <t>Carga Tributária</t>
  </si>
  <si>
    <t>FLUXO FINANCEIRO</t>
  </si>
  <si>
    <t>Recebimento</t>
  </si>
  <si>
    <t>Tributos</t>
  </si>
  <si>
    <t>ICMS</t>
  </si>
  <si>
    <t>ICMS DIFAL</t>
  </si>
  <si>
    <t>PIS</t>
  </si>
  <si>
    <t>COFINS</t>
  </si>
  <si>
    <t>Fornecedor</t>
  </si>
  <si>
    <t>MO + Acabamento</t>
  </si>
  <si>
    <t>ID</t>
  </si>
  <si>
    <t>Estado</t>
  </si>
  <si>
    <t>Sigla</t>
  </si>
  <si>
    <t>Uniao</t>
  </si>
  <si>
    <t>AC</t>
  </si>
  <si>
    <t>AL</t>
  </si>
  <si>
    <t>AM</t>
  </si>
  <si>
    <t>AP</t>
  </si>
  <si>
    <t>BA</t>
  </si>
  <si>
    <t>CE</t>
  </si>
  <si>
    <t>DF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</si>
  <si>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</si>
  <si>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</si>
  <si>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</si>
  <si>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</si>
  <si>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</si>
  <si>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</si>
  <si>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</si>
  <si>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</si>
  <si>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</si>
  <si>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</si>
  <si>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</si>
  <si>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</si>
  <si>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</si>
  <si>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</si>
  <si>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</si>
  <si>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SE</t>
  </si>
  <si>
    <t>TO</t>
  </si>
  <si>
    <t>Anexos</t>
  </si>
  <si>
    <t>Faixa</t>
  </si>
  <si>
    <t>Limite inferior</t>
  </si>
  <si>
    <t>Limite Superior</t>
  </si>
  <si>
    <t>Alíquota</t>
  </si>
  <si>
    <t>Valor a deduzir</t>
  </si>
  <si>
    <t xml:space="preserve">Acre </t>
  </si>
  <si>
    <t>Anexo I</t>
  </si>
  <si>
    <t xml:space="preserve">Alagoas </t>
  </si>
  <si>
    <t>Anexo II</t>
  </si>
  <si>
    <t xml:space="preserve">Amazonas </t>
  </si>
  <si>
    <t>Anexo III</t>
  </si>
  <si>
    <t xml:space="preserve">Amapá </t>
  </si>
  <si>
    <t>Anexo IV</t>
  </si>
  <si>
    <t xml:space="preserve">Bahia </t>
  </si>
  <si>
    <t>Anexo V</t>
  </si>
  <si>
    <t xml:space="preserve">Ceará </t>
  </si>
  <si>
    <t xml:space="preserve">Distrito Federal </t>
  </si>
  <si>
    <t xml:space="preserve">Espírito Santo </t>
  </si>
  <si>
    <t xml:space="preserve">Goiás </t>
  </si>
  <si>
    <t xml:space="preserve">Maranhão </t>
  </si>
  <si>
    <t xml:space="preserve">Minas Gerais </t>
  </si>
  <si>
    <t xml:space="preserve">Mato Grosso do Sul </t>
  </si>
  <si>
    <t xml:space="preserve">Mato Grosso </t>
  </si>
  <si>
    <t xml:space="preserve">Pará </t>
  </si>
  <si>
    <t xml:space="preserve">Paraíba </t>
  </si>
  <si>
    <t xml:space="preserve">Pernambuco </t>
  </si>
  <si>
    <t xml:space="preserve">Piauí </t>
  </si>
  <si>
    <t xml:space="preserve">Paraná </t>
  </si>
  <si>
    <t xml:space="preserve">Rio de Janeiro </t>
  </si>
  <si>
    <t xml:space="preserve">Rio Grande do Norte </t>
  </si>
  <si>
    <t xml:space="preserve">Rondônia </t>
  </si>
  <si>
    <t xml:space="preserve">Roraima </t>
  </si>
  <si>
    <t xml:space="preserve">Rio Grande do Sul </t>
  </si>
  <si>
    <t xml:space="preserve">Santa Catarina </t>
  </si>
  <si>
    <t xml:space="preserve">Sergipe </t>
  </si>
  <si>
    <t xml:space="preserve">São Paulo </t>
  </si>
  <si>
    <t xml:space="preserve">Tocantins </t>
  </si>
  <si>
    <t>REGIME TRIBUTÁRIO</t>
  </si>
  <si>
    <t>MATÉRIA PRIMA</t>
  </si>
  <si>
    <t>DOHLER</t>
  </si>
  <si>
    <t>ESTAMPARIA</t>
  </si>
  <si>
    <t>GM2</t>
  </si>
  <si>
    <t>IMPORTADO</t>
  </si>
  <si>
    <t>SANTA CONSTANCIA</t>
  </si>
  <si>
    <t>SÃO GERALDO</t>
  </si>
  <si>
    <t>TRISOFT</t>
  </si>
  <si>
    <t>VINATEX</t>
  </si>
  <si>
    <t>VIZAPI</t>
  </si>
  <si>
    <t>VPG</t>
  </si>
  <si>
    <t>PREÇO</t>
  </si>
  <si>
    <t>X</t>
  </si>
  <si>
    <t>Centro-Oeste; Nordeste; Norte, Espiríto Santo</t>
  </si>
  <si>
    <t>REGIÃO</t>
  </si>
  <si>
    <t>UF</t>
  </si>
  <si>
    <t>CONTRIBUINTE DO ICMS</t>
  </si>
  <si>
    <t>CONTRIBUINTE DO ICMS_1</t>
  </si>
  <si>
    <t>VENDA COM BENEFÍCIO</t>
  </si>
  <si>
    <t>FATURAMENTO</t>
  </si>
  <si>
    <t>TECELAGEM NOSSA SENHORA DO BELÉM</t>
  </si>
  <si>
    <t>Sudeste</t>
  </si>
  <si>
    <t>Sim</t>
  </si>
  <si>
    <t>São Paulo</t>
  </si>
  <si>
    <t>Sul; Sudeste; exceto Espiríto Santo e SP</t>
  </si>
  <si>
    <t>TECIDOS CALDEIRA</t>
  </si>
  <si>
    <t>DAUNE</t>
  </si>
  <si>
    <t>IBIRAPUERA TEXTIL</t>
  </si>
  <si>
    <t>INDUSTRIA TEXTIL MARIA DE NAZARE</t>
  </si>
  <si>
    <t>J.N VINATEX</t>
  </si>
  <si>
    <t>NIAZITEX</t>
  </si>
  <si>
    <t>PERSITEXTIL</t>
  </si>
  <si>
    <t>RIMATEX</t>
  </si>
  <si>
    <t>SANTA CONSTANCIA TECELAGEM</t>
  </si>
  <si>
    <t>YOHANA</t>
  </si>
  <si>
    <t>CASTELLI CONFECÇÃO</t>
  </si>
  <si>
    <t>DANIELO BARRIONUEVO KALLAS</t>
  </si>
  <si>
    <t>IBIZA</t>
  </si>
  <si>
    <t>N.A. STO AMARO</t>
  </si>
  <si>
    <t>PANTUFAS &amp; CIA: Antonio Carlos Vieira</t>
  </si>
  <si>
    <t>SONHO &amp; CONFORTO - CONFECÇÃO HOSPITALIDADE</t>
  </si>
  <si>
    <t>DIANELLI</t>
  </si>
  <si>
    <t>DOHLER S.A</t>
  </si>
  <si>
    <t>ESTAMPARIA SA</t>
  </si>
  <si>
    <t>GM2 IMPORTAÇÃO</t>
  </si>
  <si>
    <t>MALHAS MEGEGOTTI</t>
  </si>
  <si>
    <t>MATTEX - Matinali</t>
  </si>
  <si>
    <t>PETENATTI</t>
  </si>
  <si>
    <t>PETTENATI S/A</t>
  </si>
  <si>
    <t>VIPAU IMP</t>
  </si>
  <si>
    <t>TECELAGEM SÃO GERALDO</t>
  </si>
  <si>
    <t>Column1</t>
  </si>
  <si>
    <t>CÓDIGO</t>
  </si>
  <si>
    <t>FIOS</t>
  </si>
  <si>
    <t>COMPOSIÇÃO</t>
  </si>
  <si>
    <t>TIPO</t>
  </si>
  <si>
    <t>LARGURA</t>
  </si>
  <si>
    <t>NACIONALIDADE</t>
  </si>
  <si>
    <t>PREÇO ATT 10.04.24</t>
  </si>
  <si>
    <t>UNIDADE MEDIDA</t>
  </si>
  <si>
    <t>NOME INTERNO</t>
  </si>
  <si>
    <t>LAUDADO</t>
  </si>
  <si>
    <t>CONTATO</t>
  </si>
  <si>
    <t>1</t>
  </si>
  <si>
    <t>LISO</t>
  </si>
  <si>
    <t>TECIDO CETIM 200 F 100% ALGODÃO BRANCO (180F IMPORTADO) ARTECA VITÓRIA</t>
  </si>
  <si>
    <t>M</t>
  </si>
  <si>
    <t>185 F 100% IMPORTADO</t>
  </si>
  <si>
    <t>ARTECA VITÓRIA</t>
  </si>
  <si>
    <t>FRANCISCO</t>
  </si>
  <si>
    <t>70%/30%</t>
  </si>
  <si>
    <t>TECIDO PERCAL PREMIUM 180 F TRESOR 70/30</t>
  </si>
  <si>
    <t>NACIONAL</t>
  </si>
  <si>
    <t>180 F TRESOR MISTO</t>
  </si>
  <si>
    <t>NECO</t>
  </si>
  <si>
    <t>60%/40%</t>
  </si>
  <si>
    <t>TECIDO 183F MISTO</t>
  </si>
  <si>
    <t>183 F MISTO</t>
  </si>
  <si>
    <t>LUCIANA</t>
  </si>
  <si>
    <t>TECIDO 200 F TRESOR 100% ALGODÃO</t>
  </si>
  <si>
    <t>200 F TRESOR 100% ALGODÃO</t>
  </si>
  <si>
    <t>STRIPE</t>
  </si>
  <si>
    <t>TECIDO 233 F MISTO</t>
  </si>
  <si>
    <t>233 F MISTO STRIPE 2 CM</t>
  </si>
  <si>
    <t>PERSISTIL</t>
  </si>
  <si>
    <t>GIL</t>
  </si>
  <si>
    <t>55%/45%</t>
  </si>
  <si>
    <t>TECIDO PERCAL 230F MISTO 55/45</t>
  </si>
  <si>
    <t>230 F MISTO IMPORTADO</t>
  </si>
  <si>
    <t>IMPORTAÇÃO</t>
  </si>
  <si>
    <t>XX</t>
  </si>
  <si>
    <t>TECIDO 260F 100% ALGODÃO</t>
  </si>
  <si>
    <t>260 F 100%</t>
  </si>
  <si>
    <t>FELIPE</t>
  </si>
  <si>
    <t>TECIDO 301 F MISTO STRIPE</t>
  </si>
  <si>
    <t>301 F  MISTO STRIPE 2 CM</t>
  </si>
  <si>
    <t>BELÉM</t>
  </si>
  <si>
    <t>ANA</t>
  </si>
  <si>
    <t>TECIDO 301 F MISTO</t>
  </si>
  <si>
    <t>301 F LISO MISTO</t>
  </si>
  <si>
    <t>TECIDO CETIM 300 F 100% ALGODÃO</t>
  </si>
  <si>
    <t>300 F 100% IMPORTADO</t>
  </si>
  <si>
    <t>TECIDO 400 F 100%</t>
  </si>
  <si>
    <t>400 F 100% IMPORTADO</t>
  </si>
  <si>
    <t>TECIDO 800 F 100%</t>
  </si>
  <si>
    <t>800 F 100% IMPORTADO</t>
  </si>
  <si>
    <t>TECIDO PIQUET MALAGA 100%</t>
  </si>
  <si>
    <t>PIQUET MALAGA</t>
  </si>
  <si>
    <t>50%/50%</t>
  </si>
  <si>
    <t>TECIDO GOLDEN QUADRAT</t>
  </si>
  <si>
    <t>PIQUET QUADRAT</t>
  </si>
  <si>
    <t>FERNANDO</t>
  </si>
  <si>
    <t>67%/33%</t>
  </si>
  <si>
    <t>TECIDO POLYCOTTON CEDRO</t>
  </si>
  <si>
    <t>BRIM PESADO</t>
  </si>
  <si>
    <t>THAMIRES</t>
  </si>
  <si>
    <t>85%15%</t>
  </si>
  <si>
    <t>TECIDO LYCRA PRETO</t>
  </si>
  <si>
    <t>LYCRA</t>
  </si>
  <si>
    <t>SILVANA</t>
  </si>
  <si>
    <t>TECIDO MANTA SUPER BONDER</t>
  </si>
  <si>
    <t>M²</t>
  </si>
  <si>
    <t>MANTA ACRÍLICA</t>
  </si>
  <si>
    <t>HELAINE</t>
  </si>
  <si>
    <t>TECIDO SOFTREL FINO - FLOQUINHO</t>
  </si>
  <si>
    <t>KG</t>
  </si>
  <si>
    <t>FLOQUINHO</t>
  </si>
  <si>
    <t>TECIDO NYLON EMBORRACHADO POLIAMIDA</t>
  </si>
  <si>
    <t>TECIDO IMPERMEÁVEL</t>
  </si>
  <si>
    <t>SEBASTIÃO CONRADO</t>
  </si>
  <si>
    <t>85%/15%</t>
  </si>
  <si>
    <t>TECIDO ATOALHADO</t>
  </si>
  <si>
    <t>TECIDO PITTI</t>
  </si>
  <si>
    <t>PETTENATI</t>
  </si>
  <si>
    <t>BITTENCOURT</t>
  </si>
  <si>
    <t>TECIDO FELPA VELOUR BRANCO</t>
  </si>
  <si>
    <t>VELUX BRANCO</t>
  </si>
  <si>
    <t>CARLOS</t>
  </si>
  <si>
    <t>TECIDO FELPA AVELUDADA 100% CINZA</t>
  </si>
  <si>
    <t>VELOUR CINZA</t>
  </si>
  <si>
    <t>90%/10%</t>
  </si>
  <si>
    <t>TECIDO FELPA SOHO CARAMELO</t>
  </si>
  <si>
    <t>TECIDO LINHO 100% ALGODÃO / CAMBRAIA</t>
  </si>
  <si>
    <t>TECIDO MILLY</t>
  </si>
  <si>
    <t>TECIDO SEATTLE</t>
  </si>
  <si>
    <t>TECIDO ROYAL</t>
  </si>
  <si>
    <t>TECIDO LINHO ANKARA</t>
  </si>
  <si>
    <t>TECIDO LINHO MISTO</t>
  </si>
  <si>
    <t>UNID</t>
  </si>
  <si>
    <t>TOALHA BEACH MARINHO</t>
  </si>
  <si>
    <t>TOALHA BEACH AZUL CLARA</t>
  </si>
  <si>
    <t>TOALHA BEACH  VERDE</t>
  </si>
  <si>
    <t>TOALHA BEACH CASTOR</t>
  </si>
  <si>
    <t>TECIDO CETIM 300F 100% VISCOSE BRANCO</t>
  </si>
  <si>
    <t>BAMBU BRANCO</t>
  </si>
  <si>
    <t>TECIDO CETIM 300F 100% VISCOSE CINZA</t>
  </si>
  <si>
    <t>BAMBU CINZA</t>
  </si>
  <si>
    <t>BORDADO AJOUR</t>
  </si>
  <si>
    <t>BORDADO DUPLO AJOUR</t>
  </si>
  <si>
    <t>BORDADO BELLAGIO</t>
  </si>
  <si>
    <t>BORDADO VALÊNCIA</t>
  </si>
  <si>
    <t>BORDADO VITORIANO</t>
  </si>
  <si>
    <t>PIQUET SERRANO</t>
  </si>
  <si>
    <t>PIQUET FAVORINO</t>
  </si>
  <si>
    <t>CALDEIRA</t>
  </si>
  <si>
    <t>EVALDO</t>
  </si>
  <si>
    <t xml:space="preserve">CORTE </t>
  </si>
  <si>
    <t>COSTURA</t>
  </si>
  <si>
    <t xml:space="preserve">EMBALAGEM/REVISÃO </t>
  </si>
  <si>
    <t>NUNCA ALTERAR CÉLULAS AMARELAS</t>
  </si>
  <si>
    <t>CÉLULAS PARA ALTERÁVEIS</t>
  </si>
  <si>
    <t>SOMA DA M.O</t>
  </si>
  <si>
    <t>Regra de 3</t>
  </si>
  <si>
    <t>EXEMPLO</t>
  </si>
  <si>
    <t>M. ACAB.</t>
  </si>
  <si>
    <t>EX:</t>
  </si>
  <si>
    <t xml:space="preserve">R$ TABELA </t>
  </si>
  <si>
    <t>=</t>
  </si>
  <si>
    <t xml:space="preserve">PREÇO QUE PRECISO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</si>
</sst>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[$R$-416]\ #,##0.00;[Red]\-[$R$-416]\ #,##0.00"/>
    <numFmt numFmtId="166" formatCode="_-&quot;R$&quot;\ * #,##0.0000_-;\-&quot;R$&quot;\ * #,##0.0000_-;_-&quot;R$&quot;\ * &quot;-&quot;??_-;_-@_-"/>
    <numFmt numFmtId="167" formatCode="&quot;R$&quot;\ #,##0.0000;[Red]\-&quot;R$&quot;\ #,##0.0000"/>
    <numFmt numFmtId="168" formatCode="_-&quot;R$&quot;\ * #,##0.000_-;\-&quot;R$&quot;\ * #,##0.000_-;_-&quot;R$&quot;\ * &quot;-&quot;??_-;_-@_-"/>
    <numFmt numFmtId="169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11"/>
      <color rgb="FF0098DA"/>
      <name val="Calibri"/>
      <family val="2"/>
      <scheme val="minor"/>
    </font>
    <font>
      <b/>
      <sz val="14"/>
      <color rgb="FF0098DA"/>
      <name val="Calibri"/>
      <family val="2"/>
      <scheme val="minor"/>
    </font>
    <font>
      <b/>
      <sz val="14"/>
      <color rgb="FF15AE52"/>
      <name val="Calibri"/>
      <family val="2"/>
      <scheme val="minor"/>
    </font>
    <font>
      <sz val="11"/>
      <color rgb="FF15AE52"/>
      <name val="Calibri"/>
      <family val="2"/>
      <scheme val="minor"/>
    </font>
    <font>
      <b/>
      <sz val="11"/>
      <color rgb="FF15AE5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Verdana"/>
      <family val="2"/>
    </font>
    <font>
      <b/>
      <sz val="18"/>
      <color rgb="FF0070C0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0098DA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8DA"/>
        <bgColor indexed="64"/>
      </patternFill>
    </fill>
    <fill>
      <patternFill patternType="solid">
        <fgColor rgb="FF15AE5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dashed">
        <color rgb="FF0070C0"/>
      </bottom>
      <diagonal/>
    </border>
    <border>
      <left style="thin">
        <color rgb="FF0098DA"/>
      </left>
      <right/>
      <top style="thin">
        <color rgb="FF0098DA"/>
      </top>
      <bottom/>
      <diagonal/>
    </border>
    <border>
      <left/>
      <right/>
      <top style="thin">
        <color rgb="FF0098DA"/>
      </top>
      <bottom/>
      <diagonal/>
    </border>
    <border>
      <left/>
      <right style="thin">
        <color rgb="FF0098DA"/>
      </right>
      <top style="thin">
        <color rgb="FF0098DA"/>
      </top>
      <bottom/>
      <diagonal/>
    </border>
    <border>
      <left style="thin">
        <color rgb="FF0098DA"/>
      </left>
      <right/>
      <top/>
      <bottom/>
      <diagonal/>
    </border>
    <border>
      <left/>
      <right style="thin">
        <color rgb="FF0098DA"/>
      </right>
      <top/>
      <bottom/>
      <diagonal/>
    </border>
    <border>
      <left style="thin">
        <color rgb="FF0098DA"/>
      </left>
      <right/>
      <top/>
      <bottom style="thin">
        <color rgb="FF0098DA"/>
      </bottom>
      <diagonal/>
    </border>
    <border>
      <left/>
      <right/>
      <top/>
      <bottom style="thin">
        <color rgb="FF0098DA"/>
      </bottom>
      <diagonal/>
    </border>
    <border>
      <left/>
      <right style="thin">
        <color rgb="FF0098DA"/>
      </right>
      <top/>
      <bottom style="thin">
        <color rgb="FF0098DA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15AE52"/>
      </left>
      <right/>
      <top style="thin">
        <color rgb="FF15AE52"/>
      </top>
      <bottom/>
      <diagonal/>
    </border>
    <border>
      <left/>
      <right/>
      <top style="thin">
        <color rgb="FF15AE52"/>
      </top>
      <bottom/>
      <diagonal/>
    </border>
    <border>
      <left/>
      <right style="thin">
        <color rgb="FF15AE52"/>
      </right>
      <top style="thin">
        <color rgb="FF15AE52"/>
      </top>
      <bottom/>
      <diagonal/>
    </border>
    <border>
      <left style="thin">
        <color rgb="FF15AE52"/>
      </left>
      <right/>
      <top/>
      <bottom/>
      <diagonal/>
    </border>
    <border>
      <left/>
      <right style="thin">
        <color rgb="FF15AE52"/>
      </right>
      <top/>
      <bottom/>
      <diagonal/>
    </border>
    <border>
      <left style="thin">
        <color rgb="FF15AE52"/>
      </left>
      <right/>
      <top/>
      <bottom style="thin">
        <color rgb="FF15AE52"/>
      </bottom>
      <diagonal/>
    </border>
    <border>
      <left/>
      <right/>
      <top/>
      <bottom style="thin">
        <color rgb="FF15AE52"/>
      </bottom>
      <diagonal/>
    </border>
    <border>
      <left/>
      <right style="thin">
        <color rgb="FF15AE52"/>
      </right>
      <top/>
      <bottom style="thin">
        <color rgb="FF15AE52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 style="medium">
        <color rgb="FF15AE52"/>
      </bottom>
      <diagonal/>
    </border>
    <border>
      <left/>
      <right/>
      <top/>
      <bottom style="dotted">
        <color rgb="FF15AE52"/>
      </bottom>
      <diagonal/>
    </border>
    <border>
      <left/>
      <right/>
      <top/>
      <bottom style="dashed">
        <color rgb="FF15AE52"/>
      </bottom>
      <diagonal/>
    </border>
    <border>
      <left/>
      <right/>
      <top style="dashed">
        <color rgb="FF15AE52"/>
      </top>
      <bottom/>
      <diagonal/>
    </border>
    <border>
      <left/>
      <right/>
      <top style="thin">
        <color rgb="FF15AE52"/>
      </top>
      <bottom style="thin">
        <color rgb="FF15AE52"/>
      </bottom>
      <diagonal/>
    </border>
    <border>
      <left style="thin">
        <color rgb="FF15AE52"/>
      </left>
      <right style="thin">
        <color rgb="FF15AE5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7" fillId="0" borderId="0"/>
    <xf numFmtId="0" fontId="28" fillId="0" borderId="0"/>
  </cellStyleXfs>
  <cellXfs count="173">
    <xf numFmtId="0" fontId="0" fillId="0" borderId="0" xfId="0"/>
    <xf numFmtId="0" fontId="0" fillId="3" borderId="0" xfId="0" applyFill="1" applyProtection="1">
      <protection hidden="1"/>
    </xf>
    <xf numFmtId="0" fontId="0" fillId="3" borderId="4" xfId="0" applyFill="1" applyBorder="1" applyProtection="1">
      <protection hidden="1"/>
    </xf>
    <xf numFmtId="0" fontId="0" fillId="3" borderId="5" xfId="0" applyFill="1" applyBorder="1" applyProtection="1">
      <protection hidden="1"/>
    </xf>
    <xf numFmtId="0" fontId="0" fillId="3" borderId="6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11" fillId="3" borderId="10" xfId="0" applyFont="1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11" fillId="3" borderId="5" xfId="0" applyFont="1" applyFill="1" applyBorder="1" applyAlignment="1" applyProtection="1">
      <alignment horizontal="left"/>
      <protection hidden="1"/>
    </xf>
    <xf numFmtId="0" fontId="11" fillId="3" borderId="6" xfId="0" applyFont="1" applyFill="1" applyBorder="1" applyAlignment="1" applyProtection="1">
      <alignment horizontal="left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2" fillId="3" borderId="12" xfId="0" applyFont="1" applyFill="1" applyBorder="1" applyAlignment="1" applyProtection="1">
      <alignment horizontal="center"/>
      <protection hidden="1"/>
    </xf>
    <xf numFmtId="0" fontId="0" fillId="3" borderId="9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14" fillId="3" borderId="15" xfId="0" applyFont="1" applyFill="1" applyBorder="1" applyProtection="1">
      <protection hidden="1"/>
    </xf>
    <xf numFmtId="0" fontId="14" fillId="3" borderId="16" xfId="0" applyFont="1" applyFill="1" applyBorder="1" applyProtection="1">
      <protection hidden="1"/>
    </xf>
    <xf numFmtId="0" fontId="0" fillId="3" borderId="16" xfId="0" applyFill="1" applyBorder="1" applyProtection="1">
      <protection hidden="1"/>
    </xf>
    <xf numFmtId="0" fontId="14" fillId="3" borderId="17" xfId="0" applyFont="1" applyFill="1" applyBorder="1" applyProtection="1">
      <protection hidden="1"/>
    </xf>
    <xf numFmtId="0" fontId="14" fillId="3" borderId="18" xfId="0" applyFont="1" applyFill="1" applyBorder="1" applyProtection="1">
      <protection hidden="1"/>
    </xf>
    <xf numFmtId="0" fontId="14" fillId="3" borderId="0" xfId="0" applyFont="1" applyFill="1" applyProtection="1">
      <protection hidden="1"/>
    </xf>
    <xf numFmtId="0" fontId="15" fillId="3" borderId="0" xfId="0" applyFont="1" applyFill="1" applyProtection="1">
      <protection hidden="1"/>
    </xf>
    <xf numFmtId="0" fontId="14" fillId="3" borderId="19" xfId="0" applyFont="1" applyFill="1" applyBorder="1" applyProtection="1">
      <protection hidden="1"/>
    </xf>
    <xf numFmtId="0" fontId="15" fillId="3" borderId="16" xfId="0" applyFont="1" applyFill="1" applyBorder="1" applyAlignment="1" applyProtection="1">
      <alignment horizontal="left"/>
      <protection hidden="1"/>
    </xf>
    <xf numFmtId="0" fontId="15" fillId="3" borderId="17" xfId="0" applyFont="1" applyFill="1" applyBorder="1" applyAlignment="1" applyProtection="1">
      <alignment horizontal="left"/>
      <protection hidden="1"/>
    </xf>
    <xf numFmtId="0" fontId="0" fillId="3" borderId="17" xfId="0" applyFill="1" applyBorder="1" applyProtection="1">
      <protection hidden="1"/>
    </xf>
    <xf numFmtId="0" fontId="14" fillId="3" borderId="29" xfId="0" applyFont="1" applyFill="1" applyBorder="1" applyProtection="1">
      <protection hidden="1"/>
    </xf>
    <xf numFmtId="0" fontId="16" fillId="3" borderId="0" xfId="0" applyFont="1" applyFill="1" applyAlignment="1" applyProtection="1">
      <alignment horizontal="center"/>
      <protection hidden="1"/>
    </xf>
    <xf numFmtId="0" fontId="17" fillId="3" borderId="0" xfId="0" applyFont="1" applyFill="1" applyProtection="1">
      <protection hidden="1"/>
    </xf>
    <xf numFmtId="0" fontId="16" fillId="3" borderId="12" xfId="0" applyFont="1" applyFill="1" applyBorder="1" applyAlignment="1" applyProtection="1">
      <alignment horizontal="center"/>
      <protection hidden="1"/>
    </xf>
    <xf numFmtId="0" fontId="14" fillId="3" borderId="20" xfId="0" applyFont="1" applyFill="1" applyBorder="1" applyProtection="1">
      <protection hidden="1"/>
    </xf>
    <xf numFmtId="0" fontId="14" fillId="3" borderId="21" xfId="0" applyFont="1" applyFill="1" applyBorder="1" applyProtection="1">
      <protection hidden="1"/>
    </xf>
    <xf numFmtId="0" fontId="14" fillId="3" borderId="22" xfId="0" applyFont="1" applyFill="1" applyBorder="1" applyProtection="1">
      <protection hidden="1"/>
    </xf>
    <xf numFmtId="0" fontId="0" fillId="3" borderId="18" xfId="0" applyFill="1" applyBorder="1" applyProtection="1">
      <protection hidden="1"/>
    </xf>
    <xf numFmtId="0" fontId="0" fillId="3" borderId="19" xfId="0" applyFill="1" applyBorder="1" applyProtection="1">
      <protection hidden="1"/>
    </xf>
    <xf numFmtId="0" fontId="0" fillId="3" borderId="29" xfId="0" applyFill="1" applyBorder="1" applyProtection="1">
      <protection hidden="1"/>
    </xf>
    <xf numFmtId="0" fontId="11" fillId="3" borderId="0" xfId="0" applyFont="1" applyFill="1" applyProtection="1">
      <protection hidden="1"/>
    </xf>
    <xf numFmtId="0" fontId="0" fillId="3" borderId="15" xfId="0" applyFill="1" applyBorder="1" applyProtection="1">
      <protection hidden="1"/>
    </xf>
    <xf numFmtId="0" fontId="11" fillId="3" borderId="16" xfId="0" applyFont="1" applyFill="1" applyBorder="1" applyAlignment="1" applyProtection="1">
      <alignment horizontal="left"/>
      <protection hidden="1"/>
    </xf>
    <xf numFmtId="0" fontId="16" fillId="3" borderId="0" xfId="0" applyFont="1" applyFill="1" applyAlignment="1" applyProtection="1">
      <alignment horizontal="left"/>
      <protection hidden="1"/>
    </xf>
    <xf numFmtId="0" fontId="15" fillId="3" borderId="19" xfId="0" applyFont="1" applyFill="1" applyBorder="1" applyAlignment="1" applyProtection="1">
      <alignment horizontal="left"/>
      <protection hidden="1"/>
    </xf>
    <xf numFmtId="164" fontId="16" fillId="3" borderId="1" xfId="2" applyNumberFormat="1" applyFont="1" applyFill="1" applyBorder="1" applyAlignment="1" applyProtection="1">
      <protection hidden="1"/>
    </xf>
    <xf numFmtId="0" fontId="0" fillId="3" borderId="20" xfId="0" applyFill="1" applyBorder="1" applyProtection="1">
      <protection hidden="1"/>
    </xf>
    <xf numFmtId="0" fontId="0" fillId="3" borderId="21" xfId="0" applyFill="1" applyBorder="1" applyProtection="1">
      <protection hidden="1"/>
    </xf>
    <xf numFmtId="0" fontId="0" fillId="3" borderId="22" xfId="0" applyFill="1" applyBorder="1" applyProtection="1">
      <protection hidden="1"/>
    </xf>
    <xf numFmtId="0" fontId="0" fillId="3" borderId="28" xfId="0" applyFill="1" applyBorder="1" applyProtection="1">
      <protection hidden="1"/>
    </xf>
    <xf numFmtId="166" fontId="0" fillId="2" borderId="1" xfId="2" applyNumberFormat="1" applyFont="1" applyFill="1" applyBorder="1" applyAlignment="1" applyProtection="1">
      <alignment horizontal="center"/>
      <protection locked="0" hidden="1"/>
    </xf>
    <xf numFmtId="166" fontId="0" fillId="2" borderId="1" xfId="2" applyNumberFormat="1" applyFont="1" applyFill="1" applyBorder="1" applyAlignment="1" applyProtection="1">
      <alignment horizontal="left"/>
      <protection locked="0" hidden="1"/>
    </xf>
    <xf numFmtId="164" fontId="0" fillId="2" borderId="1" xfId="2" applyNumberFormat="1" applyFont="1" applyFill="1" applyBorder="1" applyAlignment="1" applyProtection="1">
      <alignment horizontal="center"/>
      <protection locked="0" hidden="1"/>
    </xf>
    <xf numFmtId="164" fontId="0" fillId="2" borderId="1" xfId="2" applyNumberFormat="1" applyFont="1" applyFill="1" applyBorder="1" applyAlignment="1" applyProtection="1">
      <protection locked="0" hidden="1"/>
    </xf>
    <xf numFmtId="166" fontId="17" fillId="2" borderId="1" xfId="2" applyNumberFormat="1" applyFont="1" applyFill="1" applyBorder="1" applyAlignment="1" applyProtection="1">
      <alignment horizontal="center"/>
      <protection locked="0" hidden="1"/>
    </xf>
    <xf numFmtId="164" fontId="17" fillId="2" borderId="1" xfId="2" applyNumberFormat="1" applyFont="1" applyFill="1" applyBorder="1" applyAlignment="1" applyProtection="1">
      <alignment horizontal="center"/>
      <protection locked="0" hidden="1"/>
    </xf>
    <xf numFmtId="10" fontId="17" fillId="2" borderId="1" xfId="3" applyNumberFormat="1" applyFont="1" applyFill="1" applyBorder="1" applyAlignment="1" applyProtection="1">
      <alignment horizontal="center"/>
      <protection locked="0" hidden="1"/>
    </xf>
    <xf numFmtId="164" fontId="17" fillId="2" borderId="1" xfId="2" applyNumberFormat="1" applyFont="1" applyFill="1" applyBorder="1" applyAlignment="1" applyProtection="1">
      <protection locked="0" hidden="1"/>
    </xf>
    <xf numFmtId="0" fontId="0" fillId="3" borderId="0" xfId="0" applyFill="1"/>
    <xf numFmtId="10" fontId="5" fillId="3" borderId="0" xfId="3" applyNumberFormat="1" applyFont="1" applyFill="1" applyAlignment="1" applyProtection="1">
      <alignment horizontal="center"/>
    </xf>
    <xf numFmtId="44" fontId="0" fillId="3" borderId="0" xfId="2" applyFont="1" applyFill="1" applyProtection="1"/>
    <xf numFmtId="167" fontId="10" fillId="3" borderId="0" xfId="2" applyNumberFormat="1" applyFont="1" applyFill="1" applyAlignment="1" applyProtection="1">
      <alignment vertical="center"/>
    </xf>
    <xf numFmtId="167" fontId="19" fillId="3" borderId="0" xfId="2" applyNumberFormat="1" applyFont="1" applyFill="1" applyAlignment="1" applyProtection="1">
      <alignment vertical="center"/>
    </xf>
    <xf numFmtId="0" fontId="2" fillId="3" borderId="0" xfId="0" applyFont="1" applyFill="1"/>
    <xf numFmtId="9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3" borderId="2" xfId="0" applyFont="1" applyFill="1" applyBorder="1"/>
    <xf numFmtId="10" fontId="6" fillId="3" borderId="2" xfId="3" applyNumberFormat="1" applyFont="1" applyFill="1" applyBorder="1" applyAlignment="1" applyProtection="1">
      <alignment horizontal="center"/>
    </xf>
    <xf numFmtId="0" fontId="9" fillId="3" borderId="0" xfId="0" applyFont="1" applyFill="1"/>
    <xf numFmtId="10" fontId="20" fillId="3" borderId="2" xfId="3" applyNumberFormat="1" applyFont="1" applyFill="1" applyBorder="1" applyAlignment="1" applyProtection="1">
      <alignment horizontal="center"/>
    </xf>
    <xf numFmtId="8" fontId="9" fillId="3" borderId="2" xfId="2" applyNumberFormat="1" applyFont="1" applyFill="1" applyBorder="1" applyProtection="1"/>
    <xf numFmtId="8" fontId="9" fillId="3" borderId="0" xfId="0" applyNumberFormat="1" applyFont="1" applyFill="1"/>
    <xf numFmtId="0" fontId="4" fillId="3" borderId="0" xfId="0" applyFont="1" applyFill="1"/>
    <xf numFmtId="0" fontId="3" fillId="3" borderId="0" xfId="0" applyFont="1" applyFill="1"/>
    <xf numFmtId="8" fontId="7" fillId="3" borderId="0" xfId="2" applyNumberFormat="1" applyFont="1" applyFill="1" applyProtection="1"/>
    <xf numFmtId="8" fontId="3" fillId="3" borderId="0" xfId="0" applyNumberFormat="1" applyFont="1" applyFill="1"/>
    <xf numFmtId="10" fontId="5" fillId="3" borderId="0" xfId="3" applyNumberFormat="1" applyFont="1" applyFill="1" applyAlignment="1" applyProtection="1">
      <alignment horizontal="right"/>
    </xf>
    <xf numFmtId="10" fontId="6" fillId="3" borderId="0" xfId="3" applyNumberFormat="1" applyFont="1" applyFill="1" applyBorder="1" applyAlignment="1" applyProtection="1">
      <alignment horizontal="center"/>
    </xf>
    <xf numFmtId="8" fontId="8" fillId="3" borderId="0" xfId="2" applyNumberFormat="1" applyFont="1" applyFill="1" applyBorder="1" applyProtection="1"/>
    <xf numFmtId="0" fontId="2" fillId="3" borderId="3" xfId="0" applyFont="1" applyFill="1" applyBorder="1"/>
    <xf numFmtId="164" fontId="2" fillId="3" borderId="3" xfId="0" applyNumberFormat="1" applyFont="1" applyFill="1" applyBorder="1"/>
    <xf numFmtId="10" fontId="6" fillId="3" borderId="3" xfId="3" applyNumberFormat="1" applyFont="1" applyFill="1" applyBorder="1" applyAlignment="1" applyProtection="1">
      <alignment horizontal="center"/>
    </xf>
    <xf numFmtId="8" fontId="8" fillId="3" borderId="3" xfId="2" applyNumberFormat="1" applyFont="1" applyFill="1" applyBorder="1" applyProtection="1"/>
    <xf numFmtId="43" fontId="5" fillId="3" borderId="0" xfId="1" applyFont="1" applyFill="1" applyAlignment="1" applyProtection="1">
      <alignment horizontal="right"/>
    </xf>
    <xf numFmtId="165" fontId="7" fillId="3" borderId="0" xfId="2" applyNumberFormat="1" applyFont="1" applyFill="1" applyProtection="1"/>
    <xf numFmtId="165" fontId="8" fillId="3" borderId="0" xfId="2" applyNumberFormat="1" applyFont="1" applyFill="1" applyBorder="1" applyProtection="1"/>
    <xf numFmtId="10" fontId="7" fillId="2" borderId="1" xfId="3" applyNumberFormat="1" applyFont="1" applyFill="1" applyBorder="1" applyAlignment="1" applyProtection="1">
      <alignment horizontal="center" vertical="center"/>
      <protection locked="0"/>
    </xf>
    <xf numFmtId="8" fontId="9" fillId="3" borderId="2" xfId="3" applyNumberFormat="1" applyFont="1" applyFill="1" applyBorder="1" applyProtection="1"/>
    <xf numFmtId="0" fontId="16" fillId="3" borderId="25" xfId="0" applyFont="1" applyFill="1" applyBorder="1"/>
    <xf numFmtId="0" fontId="0" fillId="3" borderId="25" xfId="0" applyFill="1" applyBorder="1"/>
    <xf numFmtId="10" fontId="5" fillId="3" borderId="25" xfId="3" applyNumberFormat="1" applyFont="1" applyFill="1" applyBorder="1" applyAlignment="1" applyProtection="1">
      <alignment horizontal="center"/>
    </xf>
    <xf numFmtId="0" fontId="0" fillId="3" borderId="26" xfId="0" applyFill="1" applyBorder="1"/>
    <xf numFmtId="8" fontId="3" fillId="3" borderId="26" xfId="2" applyNumberFormat="1" applyFont="1" applyFill="1" applyBorder="1" applyProtection="1"/>
    <xf numFmtId="0" fontId="3" fillId="3" borderId="26" xfId="0" applyFont="1" applyFill="1" applyBorder="1"/>
    <xf numFmtId="8" fontId="3" fillId="3" borderId="0" xfId="2" applyNumberFormat="1" applyFont="1" applyFill="1" applyAlignment="1" applyProtection="1">
      <alignment horizontal="right"/>
    </xf>
    <xf numFmtId="8" fontId="3" fillId="3" borderId="0" xfId="2" applyNumberFormat="1" applyFont="1" applyFill="1" applyProtection="1"/>
    <xf numFmtId="44" fontId="3" fillId="3" borderId="0" xfId="2" applyFont="1" applyFill="1" applyProtection="1"/>
    <xf numFmtId="44" fontId="3" fillId="3" borderId="0" xfId="2" applyFont="1" applyFill="1" applyAlignment="1" applyProtection="1">
      <alignment horizontal="right"/>
    </xf>
    <xf numFmtId="165" fontId="3" fillId="3" borderId="0" xfId="2" applyNumberFormat="1" applyFont="1" applyFill="1" applyProtection="1"/>
    <xf numFmtId="0" fontId="16" fillId="3" borderId="27" xfId="0" applyFont="1" applyFill="1" applyBorder="1"/>
    <xf numFmtId="0" fontId="0" fillId="3" borderId="27" xfId="0" applyFill="1" applyBorder="1"/>
    <xf numFmtId="10" fontId="5" fillId="3" borderId="27" xfId="3" applyNumberFormat="1" applyFont="1" applyFill="1" applyBorder="1" applyAlignment="1" applyProtection="1">
      <alignment horizontal="center"/>
    </xf>
    <xf numFmtId="8" fontId="3" fillId="3" borderId="27" xfId="2" applyNumberFormat="1" applyFont="1" applyFill="1" applyBorder="1" applyProtection="1"/>
    <xf numFmtId="0" fontId="3" fillId="3" borderId="27" xfId="0" applyFont="1" applyFill="1" applyBorder="1"/>
    <xf numFmtId="0" fontId="0" fillId="0" borderId="30" xfId="0" applyBorder="1"/>
    <xf numFmtId="0" fontId="0" fillId="0" borderId="30" xfId="0" applyBorder="1" applyAlignment="1">
      <alignment wrapText="1"/>
    </xf>
    <xf numFmtId="0" fontId="25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5" fillId="6" borderId="30" xfId="0" applyFont="1" applyFill="1" applyBorder="1" applyAlignment="1">
      <alignment horizontal="center" vertical="center"/>
    </xf>
    <xf numFmtId="0" fontId="25" fillId="7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2" fillId="8" borderId="30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8" fontId="0" fillId="0" borderId="30" xfId="0" applyNumberFormat="1" applyBorder="1" applyAlignment="1">
      <alignment horizontal="center"/>
    </xf>
    <xf numFmtId="168" fontId="0" fillId="10" borderId="30" xfId="0" applyNumberFormat="1" applyFill="1" applyBorder="1"/>
    <xf numFmtId="168" fontId="0" fillId="9" borderId="30" xfId="0" applyNumberFormat="1" applyFill="1" applyBorder="1"/>
    <xf numFmtId="0" fontId="0" fillId="9" borderId="30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168" fontId="2" fillId="8" borderId="31" xfId="0" applyNumberFormat="1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4" fontId="0" fillId="10" borderId="30" xfId="0" applyNumberFormat="1" applyFill="1" applyBorder="1" applyAlignment="1">
      <alignment horizontal="center"/>
    </xf>
    <xf numFmtId="44" fontId="2" fillId="0" borderId="30" xfId="0" applyNumberFormat="1" applyFont="1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44" fontId="0" fillId="0" borderId="30" xfId="0" applyNumberFormat="1" applyBorder="1" applyAlignment="1">
      <alignment horizontal="center"/>
    </xf>
    <xf numFmtId="44" fontId="0" fillId="0" borderId="30" xfId="0" applyNumberFormat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5" borderId="0" xfId="0" applyFill="1"/>
    <xf numFmtId="10" fontId="0" fillId="0" borderId="0" xfId="3" applyNumberFormat="1" applyFont="1" applyFill="1"/>
    <xf numFmtId="44" fontId="0" fillId="0" borderId="0" xfId="2" applyFont="1" applyFill="1"/>
    <xf numFmtId="169" fontId="1" fillId="0" borderId="0" xfId="3" applyNumberFormat="1" applyFont="1" applyFill="1"/>
    <xf numFmtId="169" fontId="2" fillId="15" borderId="0" xfId="3" applyNumberFormat="1" applyFont="1" applyFill="1"/>
    <xf numFmtId="169" fontId="0" fillId="0" borderId="0" xfId="3" applyNumberFormat="1" applyFont="1" applyFill="1"/>
    <xf numFmtId="44" fontId="0" fillId="9" borderId="30" xfId="0" applyNumberFormat="1" applyFill="1" applyBorder="1" applyAlignment="1">
      <alignment horizontal="center"/>
    </xf>
    <xf numFmtId="10" fontId="22" fillId="5" borderId="0" xfId="3" applyNumberFormat="1" applyFont="1" applyFill="1" applyBorder="1" applyAlignment="1" applyProtection="1">
      <alignment horizontal="center" vertical="center"/>
      <protection hidden="1"/>
    </xf>
    <xf numFmtId="0" fontId="15" fillId="3" borderId="21" xfId="0" applyFont="1" applyFill="1" applyBorder="1" applyAlignment="1" applyProtection="1">
      <alignment horizontal="center"/>
      <protection hidden="1"/>
    </xf>
    <xf numFmtId="0" fontId="12" fillId="3" borderId="10" xfId="0" applyFont="1" applyFill="1" applyBorder="1" applyAlignment="1" applyProtection="1">
      <alignment horizontal="center"/>
      <protection hidden="1"/>
    </xf>
    <xf numFmtId="0" fontId="13" fillId="3" borderId="0" xfId="0" applyFont="1" applyFill="1" applyAlignment="1" applyProtection="1">
      <alignment horizontal="center"/>
      <protection hidden="1"/>
    </xf>
    <xf numFmtId="0" fontId="11" fillId="3" borderId="10" xfId="0" applyFont="1" applyFill="1" applyBorder="1" applyAlignment="1" applyProtection="1">
      <alignment horizontal="left"/>
      <protection hidden="1"/>
    </xf>
    <xf numFmtId="0" fontId="15" fillId="3" borderId="21" xfId="0" applyFont="1" applyFill="1" applyBorder="1" applyAlignment="1" applyProtection="1">
      <alignment horizontal="left"/>
      <protection hidden="1"/>
    </xf>
    <xf numFmtId="0" fontId="15" fillId="3" borderId="0" xfId="0" applyFont="1" applyFill="1" applyAlignment="1" applyProtection="1">
      <alignment horizontal="center"/>
      <protection hidden="1"/>
    </xf>
    <xf numFmtId="0" fontId="11" fillId="3" borderId="10" xfId="0" applyFont="1" applyFill="1" applyBorder="1" applyAlignment="1" applyProtection="1">
      <alignment horizontal="center"/>
      <protection hidden="1"/>
    </xf>
    <xf numFmtId="10" fontId="22" fillId="4" borderId="0" xfId="3" applyNumberFormat="1" applyFont="1" applyFill="1" applyBorder="1" applyAlignment="1" applyProtection="1">
      <alignment horizontal="center" vertical="center"/>
      <protection hidden="1"/>
    </xf>
    <xf numFmtId="0" fontId="24" fillId="3" borderId="0" xfId="0" applyFont="1" applyFill="1" applyAlignment="1" applyProtection="1">
      <alignment horizontal="center" vertical="center" wrapText="1"/>
      <protection hidden="1"/>
    </xf>
    <xf numFmtId="0" fontId="26" fillId="0" borderId="31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1" fillId="3" borderId="0" xfId="0" applyFont="1" applyFill="1" applyAlignment="1">
      <alignment horizontal="center"/>
    </xf>
    <xf numFmtId="167" fontId="23" fillId="3" borderId="0" xfId="2" applyNumberFormat="1" applyFont="1" applyFill="1" applyAlignment="1" applyProtection="1">
      <alignment horizontal="center" vertical="center" wrapText="1"/>
    </xf>
    <xf numFmtId="0" fontId="15" fillId="3" borderId="24" xfId="0" applyFont="1" applyFill="1" applyBorder="1" applyAlignment="1">
      <alignment horizontal="center"/>
    </xf>
    <xf numFmtId="167" fontId="19" fillId="3" borderId="23" xfId="2" applyNumberFormat="1" applyFont="1" applyFill="1" applyBorder="1" applyAlignment="1" applyProtection="1">
      <alignment horizontal="center" vertical="center"/>
    </xf>
    <xf numFmtId="44" fontId="7" fillId="2" borderId="13" xfId="2" applyFont="1" applyFill="1" applyBorder="1" applyAlignment="1" applyProtection="1">
      <alignment horizontal="center" vertical="center"/>
      <protection locked="0"/>
    </xf>
    <xf numFmtId="44" fontId="7" fillId="2" borderId="14" xfId="2" applyFont="1" applyFill="1" applyBorder="1" applyAlignment="1" applyProtection="1">
      <alignment horizontal="center" vertical="center"/>
      <protection locked="0"/>
    </xf>
    <xf numFmtId="168" fontId="2" fillId="8" borderId="34" xfId="0" applyNumberFormat="1" applyFont="1" applyFill="1" applyBorder="1" applyAlignment="1">
      <alignment horizontal="center" vertical="center"/>
    </xf>
    <xf numFmtId="168" fontId="2" fillId="8" borderId="36" xfId="0" applyNumberFormat="1" applyFont="1" applyFill="1" applyBorder="1" applyAlignment="1">
      <alignment horizontal="center" vertical="center"/>
    </xf>
    <xf numFmtId="44" fontId="2" fillId="8" borderId="30" xfId="0" applyNumberFormat="1" applyFont="1" applyFill="1" applyBorder="1" applyAlignment="1">
      <alignment horizontal="center"/>
    </xf>
    <xf numFmtId="44" fontId="2" fillId="8" borderId="30" xfId="2" applyFont="1" applyFill="1" applyBorder="1" applyAlignment="1">
      <alignment horizontal="center"/>
    </xf>
    <xf numFmtId="44" fontId="0" fillId="9" borderId="30" xfId="0" applyNumberFormat="1" applyFill="1" applyBorder="1" applyAlignment="1">
      <alignment horizontal="center"/>
    </xf>
    <xf numFmtId="44" fontId="0" fillId="10" borderId="34" xfId="0" applyNumberFormat="1" applyFill="1" applyBorder="1" applyAlignment="1">
      <alignment horizontal="center"/>
    </xf>
    <xf numFmtId="44" fontId="0" fillId="10" borderId="35" xfId="0" applyNumberFormat="1" applyFill="1" applyBorder="1" applyAlignment="1">
      <alignment horizontal="center"/>
    </xf>
    <xf numFmtId="44" fontId="0" fillId="10" borderId="36" xfId="0" applyNumberFormat="1" applyFill="1" applyBorder="1" applyAlignment="1">
      <alignment horizontal="center"/>
    </xf>
    <xf numFmtId="44" fontId="2" fillId="8" borderId="34" xfId="0" applyNumberFormat="1" applyFont="1" applyFill="1" applyBorder="1" applyAlignment="1">
      <alignment horizontal="center" vertical="center"/>
    </xf>
    <xf numFmtId="44" fontId="2" fillId="8" borderId="36" xfId="0" applyNumberFormat="1" applyFont="1" applyFill="1" applyBorder="1" applyAlignment="1">
      <alignment horizontal="center" vertical="center"/>
    </xf>
    <xf numFmtId="44" fontId="2" fillId="0" borderId="34" xfId="0" applyNumberFormat="1" applyFont="1" applyBorder="1" applyAlignment="1">
      <alignment horizontal="center" vertical="center"/>
    </xf>
    <xf numFmtId="44" fontId="2" fillId="0" borderId="35" xfId="0" applyNumberFormat="1" applyFont="1" applyBorder="1" applyAlignment="1">
      <alignment horizontal="center" vertical="center"/>
    </xf>
    <xf numFmtId="44" fontId="2" fillId="0" borderId="36" xfId="0" applyNumberFormat="1" applyFont="1" applyBorder="1" applyAlignment="1">
      <alignment horizontal="center" vertical="center"/>
    </xf>
  </cellXfs>
  <cellStyles count="10">
    <cellStyle name="Moeda" xfId="2" builtinId="4"/>
    <cellStyle name="Moeda 2" xfId="5" xr:uid="{BF64932E-903A-465A-932D-8F5FC1A61A03}"/>
    <cellStyle name="Normal" xfId="0" builtinId="0"/>
    <cellStyle name="Normal 2" xfId="4" xr:uid="{D95D8B12-7B2B-48AD-B10B-AC4F7D4D2E37}"/>
    <cellStyle name="Normal 3 3" xfId="8" xr:uid="{FFCE98C0-32B2-4F3E-BC00-297872949527}"/>
    <cellStyle name="Normal 5" xfId="9" xr:uid="{2C78B822-1FDE-43FA-8DC5-71232B6EB4C1}"/>
    <cellStyle name="Porcentagem" xfId="3" builtinId="5"/>
    <cellStyle name="Porcentagem 2" xfId="6" xr:uid="{BAFFBC74-732E-4D1C-8272-50D22FBD93B3}"/>
    <cellStyle name="Vírgula" xfId="1" builtinId="3"/>
    <cellStyle name="Vírgula 2" xfId="7" xr:uid="{D11E02F2-61FB-46B9-8B16-8556DB8B35ED}"/>
  </cellStyles>
  <dxfs count="86">
    <dxf>
      <font>
        <color theme="2"/>
      </font>
    </dxf>
    <dxf>
      <font>
        <color theme="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%"/>
      <fill>
        <patternFill patternType="none">
          <fgColor indexed="64"/>
          <bgColor indexed="65"/>
        </patternFill>
      </fill>
    </dxf>
    <dxf>
      <font>
        <b val="0"/>
      </font>
      <numFmt numFmtId="169" formatCode="0.0%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6130F5F2-782E-4B29-B364-C5CC017D9EB6}"/>
  </tableStyles>
  <colors>
    <mruColors>
      <color rgb="FF0098DA"/>
      <color rgb="FF15A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2721</xdr:colOff>
      <xdr:row>1</xdr:row>
      <xdr:rowOff>2721</xdr:rowOff>
    </xdr:from>
    <xdr:to>
      <xdr:col>6</xdr:col>
      <xdr:colOff>123825</xdr:colOff>
      <xdr:row>4</xdr:row>
      <xdr:rowOff>76317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C22F5B6-35C0-4A07-9348-7E671B4D3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2266950" cy="647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7</xdr:col>
      <xdr:colOff>111919</xdr:colOff>
      <xdr:row>4</xdr:row>
      <xdr:rowOff>76317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F0322E-61DF-46E3-BAEB-520042A63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2266950" cy="64781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8" xr16:uid="{5947CD56-0B1D-4971-99AB-F97044B3CEC2}" autoFormatId="16" applyNumberFormats="0" applyBorderFormats="0" applyFontFormats="0" applyPatternFormats="0" applyAlignmentFormats="0" applyWidthHeightFormats="0">
  <queryTableRefresh nextId="12">
    <queryTableFields count="11">
      <queryTableField id="1" name="FORNECEDOR" tableColumnId="1"/>
      <queryTableField id="2" name="REGIÃO" tableColumnId="2"/>
      <queryTableField id="3" name="UF" tableColumnId="3"/>
      <queryTableField id="4" name="IMPORTADO" tableColumnId="4"/>
      <queryTableField id="5" name="CONTRIBUINTE DO ICMS" tableColumnId="5"/>
      <queryTableField id="6" name="ICMS" tableColumnId="6"/>
      <queryTableField id="7" name="REGIME TRIBUTÁRIO" tableColumnId="7"/>
      <queryTableField id="8" name="CLIENTE" tableColumnId="8"/>
      <queryTableField id="9" name="CONTRIBUINTE DO ICMS_1" tableColumnId="9"/>
      <queryTableField id="10" name="VENDA COM BENEFÍCIO" tableColumnId="10"/>
      <queryTableField id="11" name="FATURAMENTO" tableColumnId="11"/>
    </queryTableFields>
  </queryTableRefresh>
  <extLst>
    <ext xmlns:x15="http://schemas.microsoft.com/office/spreadsheetml/2010/11/main" uri="{883FBD77-0823-4a55-B5E3-86C4891E6966}">
      <x15:queryTable sourceDataName="Consulta - Planilha1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0BCF3A-3461-40A8-833A-076DE31CEEA9}" name="Aliq_ICMS" displayName="Aliq_ICMS" ref="A1:AE29" totalsRowCount="1">
  <autoFilter ref="A1:AE28" xr:uid="{0B7A084E-4C45-44B7-BDDB-59F0AD42B1DA}"/>
  <sortState xmlns:xlrd2="http://schemas.microsoft.com/office/spreadsheetml/2017/richdata2" ref="A2:AE28">
    <sortCondition ref="C9:C28"/>
  </sortState>
  <tableColumns count="31">
    <tableColumn id="1" xr3:uid="{4D05AB7B-BDAB-41D4-BD8B-182EC99746A8}" name="ID" dataDxfId="85"/>
    <tableColumn id="2" xr3:uid="{92943988-8D46-40B8-97FF-D5CA309D7CEC}" name="Estado" dataDxfId="84"/>
    <tableColumn id="3" xr3:uid="{6F27D7A7-6DF3-41E9-BEF7-FC7DE1AC089E}" name="Sigla" dataDxfId="83"/>
    <tableColumn id="4" xr3:uid="{FDFC2EE9-08BA-4F7E-B81A-C433736885C8}" name="Uniao" dataDxfId="82">
      <calculatedColumnFormula>Aliq_ICMS[[#This Row],[Sigla]]&amp;" - "&amp;Aliq_ICMS[[#This Row],[Estado]]</calculatedColumnFormula>
    </tableColumn>
    <tableColumn id="6" xr3:uid="{763F9089-E58B-41F5-9817-5C68752B85E7}" name="AC" dataDxfId="81" totalsRowDxfId="80" dataCellStyle="Porcentagem" totalsRowCellStyle="Porcentagem"/>
    <tableColumn id="7" xr3:uid="{ED7699C4-AD4E-4F85-B624-A9BA6BEF6494}" name="AL" dataDxfId="79" totalsRowDxfId="78" dataCellStyle="Porcentagem" totalsRowCellStyle="Porcentagem"/>
    <tableColumn id="8" xr3:uid="{9330C97A-CBCA-4E24-B5F7-50B9F68B97AE}" name="AM" dataDxfId="77" totalsRowDxfId="76" dataCellStyle="Porcentagem" totalsRowCellStyle="Porcentagem"/>
    <tableColumn id="9" xr3:uid="{CD30F510-B675-455D-ADD2-3557DB5DE858}" name="AP" dataDxfId="75" totalsRowDxfId="74" dataCellStyle="Porcentagem" totalsRowCellStyle="Porcentagem"/>
    <tableColumn id="10" xr3:uid="{1A3AB69C-DCB9-44A2-952F-B0B18FA71224}" name="BA" dataDxfId="73" totalsRowDxfId="72" dataCellStyle="Porcentagem" totalsRowCellStyle="Porcentagem"/>
    <tableColumn id="11" xr3:uid="{51362A7C-BAF5-49C3-965D-C36A638CB2C0}" name="CE" dataDxfId="71" totalsRowDxfId="70" dataCellStyle="Porcentagem" totalsRowCellStyle="Porcentagem"/>
    <tableColumn id="12" xr3:uid="{A9549D42-03C8-4BE9-B9BC-6FE6C02BF856}" name="DF" dataDxfId="69" totalsRowDxfId="68" dataCellStyle="Porcentagem" totalsRowCellStyle="Porcentagem"/>
    <tableColumn id="13" xr3:uid="{C62BB900-B6F6-418F-A4D8-F7DF2C824233}" name="ES" dataDxfId="67" totalsRowDxfId="66" dataCellStyle="Porcentagem" totalsRowCellStyle="Porcentagem"/>
    <tableColumn id="14" xr3:uid="{A6FE43BA-980A-4E61-9F59-799C97521B95}" name="GO" dataDxfId="65" totalsRowDxfId="64" dataCellStyle="Porcentagem" totalsRowCellStyle="Porcentagem"/>
    <tableColumn id="15" xr3:uid="{C3444BEE-6A6B-496A-A1EF-572AF2EB40A1}" name="MA" dataDxfId="63" totalsRowDxfId="62" dataCellStyle="Porcentagem" totalsRowCellStyle="Porcentagem"/>
    <tableColumn id="16" xr3:uid="{665E2DC1-02C8-4C5D-96D8-4C10F01D34C4}" name="MG" dataDxfId="61" totalsRowDxfId="60" dataCellStyle="Porcentagem" totalsRowCellStyle="Porcentagem"/>
    <tableColumn id="17" xr3:uid="{6B7B3EB2-FC48-466C-A5F0-1CB4F0D6FDED}" name="MS" dataDxfId="59" totalsRowDxfId="58" dataCellStyle="Porcentagem" totalsRowCellStyle="Porcentagem"/>
    <tableColumn id="18" xr3:uid="{01CB01FC-615F-4BE2-988D-CD8A0B89A210}" name="MT" dataDxfId="57" totalsRowDxfId="56" dataCellStyle="Porcentagem" totalsRowCellStyle="Porcentagem"/>
    <tableColumn id="19" xr3:uid="{9D19C198-084A-4008-A3CA-D3980C37630D}" name="PA" dataDxfId="55" totalsRowDxfId="54" dataCellStyle="Porcentagem" totalsRowCellStyle="Porcentagem"/>
    <tableColumn id="20" xr3:uid="{EB69D6B0-8702-4EFA-A9A3-E543E6A110B0}" name="PB" dataDxfId="53" totalsRowDxfId="52" dataCellStyle="Porcentagem" totalsRowCellStyle="Porcentagem"/>
    <tableColumn id="21" xr3:uid="{2B500D66-4264-47FE-A282-1624E1B22C6A}" name="PE" dataDxfId="51" totalsRowDxfId="50" dataCellStyle="Porcentagem" totalsRowCellStyle="Porcentagem"/>
    <tableColumn id="22" xr3:uid="{06FEC15F-B69E-4379-97FF-32BFD74DC53F}" name="PI" dataDxfId="49" totalsRowDxfId="48" dataCellStyle="Porcentagem" totalsRowCellStyle="Porcentagem"/>
    <tableColumn id="23" xr3:uid="{645AEC4F-B310-4235-BCDA-736DDF8D10A0}" name="PR" dataDxfId="47" totalsRowDxfId="46" dataCellStyle="Porcentagem" totalsRowCellStyle="Porcentagem"/>
    <tableColumn id="24" xr3:uid="{03926D6C-8D48-44FD-875F-01DA2BC93ED2}" name="RJ" dataDxfId="45" totalsRowDxfId="44" dataCellStyle="Porcentagem" totalsRowCellStyle="Porcentagem"/>
    <tableColumn id="25" xr3:uid="{2E13EFBA-06BC-4DF6-82DD-9292B721D8BE}" name="RN" dataDxfId="43" totalsRowDxfId="42" dataCellStyle="Porcentagem" totalsRowCellStyle="Porcentagem"/>
    <tableColumn id="26" xr3:uid="{9C556D93-80B7-4D77-AD21-FE67765552FD}" name="RO" dataDxfId="41" totalsRowDxfId="40" dataCellStyle="Porcentagem" totalsRowCellStyle="Porcentagem"/>
    <tableColumn id="27" xr3:uid="{468FF879-6DE3-482A-A27B-2356A46BD81D}" name="RR" dataDxfId="39" totalsRowDxfId="38" dataCellStyle="Porcentagem" totalsRowCellStyle="Porcentagem"/>
    <tableColumn id="28" xr3:uid="{E41C4A1D-2503-4829-8905-36CB18B0FF45}" name="RS" dataDxfId="37" totalsRowDxfId="36" dataCellStyle="Porcentagem" totalsRowCellStyle="Porcentagem"/>
    <tableColumn id="29" xr3:uid="{784D81AF-6174-4B75-B4D4-96E355ACF7F6}" name="SC" dataDxfId="35" totalsRowDxfId="34" dataCellStyle="Porcentagem" totalsRowCellStyle="Porcentagem"/>
    <tableColumn id="30" xr3:uid="{B8E637D7-71EF-4C53-BC72-588F423327D0}" name="SE" dataDxfId="33" totalsRowDxfId="32" dataCellStyle="Porcentagem" totalsRowCellStyle="Porcentagem"/>
    <tableColumn id="31" xr3:uid="{408CD042-B828-45B9-A9D7-0DAF12E5C98E}" name="SP" dataDxfId="31" totalsRowDxfId="30" dataCellStyle="Porcentagem" totalsRowCellStyle="Porcentagem"/>
    <tableColumn id="32" xr3:uid="{3BD054B7-CA9E-4F92-A70B-69922AA821C7}" name="TO" dataDxfId="29" totalsRowDxfId="28" dataCellStyle="Porcentagem" totalsRowCellStyle="Porcentag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2F2BA-8627-4C7A-B181-D28BDD677FCB}" name="Anexos_SN" displayName="Anexos_SN" ref="AG1:AL29" totalsRowShown="0" headerRowDxfId="27" dataDxfId="26" dataCellStyle="Moeda">
  <autoFilter ref="AG1:AL29" xr:uid="{3922F2BA-8627-4C7A-B181-D28BDD677FCB}"/>
  <sortState xmlns:xlrd2="http://schemas.microsoft.com/office/spreadsheetml/2017/richdata2" ref="AG2:AL29">
    <sortCondition ref="AH1:AH29"/>
  </sortState>
  <tableColumns count="6">
    <tableColumn id="1" xr3:uid="{E4051D8F-480A-442A-B5A6-B7B80FCF9AAC}" name="Anexos" dataDxfId="25"/>
    <tableColumn id="6" xr3:uid="{250D2571-F085-4E33-B984-A699B82E1970}" name="Faixa" dataDxfId="24"/>
    <tableColumn id="2" xr3:uid="{1CC6A4BB-F61E-49EB-BC88-5574684B3DAA}" name="Limite inferior" dataDxfId="23" dataCellStyle="Moeda"/>
    <tableColumn id="3" xr3:uid="{7E83DCAC-184B-4B87-ACAC-F5D1A6390691}" name="Limite Superior" dataDxfId="22" dataCellStyle="Moeda"/>
    <tableColumn id="4" xr3:uid="{E8272878-435D-4103-9EED-1EEF1B23273F}" name="Alíquota" dataDxfId="21" dataCellStyle="Porcentagem"/>
    <tableColumn id="5" xr3:uid="{20D0DA38-558A-474E-803A-7B4C0A823CCD}" name="Valor a deduzir" dataDxfId="20" dataCellStyle="Moed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6C4F08-01DC-454C-A8AE-004B06EC83A9}" name="Planilha1" displayName="Planilha1" ref="A1:K182" tableType="queryTable" totalsRowShown="0">
  <autoFilter ref="A1:K182" xr:uid="{1D6C4F08-01DC-454C-A8AE-004B06EC83A9}"/>
  <tableColumns count="11">
    <tableColumn id="1" xr3:uid="{6919D13E-4694-46BD-9E06-BE218AA62EEB}" uniqueName="1" name="FORNECEDOR" queryTableFieldId="1" dataDxfId="19"/>
    <tableColumn id="2" xr3:uid="{DAA12E06-B86D-4796-82D4-7D836D8BF16B}" uniqueName="2" name="REGIÃO" queryTableFieldId="2" dataDxfId="18"/>
    <tableColumn id="3" xr3:uid="{3E8BCC64-E487-48C6-B48E-126EA2AAF767}" uniqueName="3" name="UF" queryTableFieldId="3" dataDxfId="17"/>
    <tableColumn id="4" xr3:uid="{B84FFA46-0F1E-4169-B804-F3FD06FC2973}" uniqueName="4" name="IMPORTADO" queryTableFieldId="4" dataDxfId="16"/>
    <tableColumn id="5" xr3:uid="{894D1CE7-31C9-4B0B-9339-38A9B90D395D}" uniqueName="5" name="CONTRIBUINTE DO ICMS" queryTableFieldId="5" dataDxfId="15"/>
    <tableColumn id="6" xr3:uid="{59D06553-3AAC-4425-B2F8-9163916EEE1C}" uniqueName="6" name="ICMS" queryTableFieldId="6"/>
    <tableColumn id="7" xr3:uid="{7C130ED4-4395-4441-A6FF-A84D9B5090BF}" uniqueName="7" name="REGIME TRIBUTÁRIO" queryTableFieldId="7" dataDxfId="14"/>
    <tableColumn id="8" xr3:uid="{A001448A-AE0C-4724-8935-92603E325222}" uniqueName="8" name="CLIENTE" queryTableFieldId="8" dataDxfId="13"/>
    <tableColumn id="9" xr3:uid="{41DEA98E-31FC-473B-9714-7ECF6DA8998F}" uniqueName="9" name="CONTRIBUINTE DO ICMS_1" queryTableFieldId="9" dataDxfId="12"/>
    <tableColumn id="10" xr3:uid="{236D1699-73E1-4515-ABE0-879A7AC148B2}" uniqueName="10" name="VENDA COM BENEFÍCIO" queryTableFieldId="10" dataDxfId="11"/>
    <tableColumn id="11" xr3:uid="{8C85DE2F-FEE7-4C83-B0D4-2D1EE733D4BB}" uniqueName="11" name="FATURAMENTO" queryTableFieldId="11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F4DA8D-A345-425B-84EC-17C3C4C2B223}" name="_xlnm_Print_Area" displayName="__xlnm_Print_Area" ref="A1:O42" totalsRowShown="0">
  <autoFilter ref="A1:O42" xr:uid="{10F4DA8D-A345-425B-84EC-17C3C4C2B223}"/>
  <tableColumns count="15">
    <tableColumn id="1" xr3:uid="{BFB9C202-C566-4AFC-9A55-B63E635F1004}" name="Column1"/>
    <tableColumn id="2" xr3:uid="{9D864FCF-C501-459C-82C7-2D439CE69D65}" name="CÓDIGO"/>
    <tableColumn id="3" xr3:uid="{FA886C2C-A3CC-4173-8B15-56DAE651CAF4}" name="FIOS"/>
    <tableColumn id="4" xr3:uid="{FC2B54E4-B785-4B3E-B18A-0E2DBEA948AF}" name="COMPOSIÇÃO"/>
    <tableColumn id="5" xr3:uid="{81BD9407-1F40-40A1-8088-F985D933B08C}" name="TIPO" dataDxfId="9"/>
    <tableColumn id="6" xr3:uid="{8759E7FA-B34D-4789-AB1F-C3989E172B28}" name="LARGURA"/>
    <tableColumn id="7" xr3:uid="{BB117476-C9E9-4A86-BB92-7D02B26A318D}" name="MATÉRIA PRIMA" dataDxfId="8"/>
    <tableColumn id="8" xr3:uid="{D8D8F6DE-9832-4E05-904B-31BECDDF5C9D}" name="NACIONALIDADE" dataDxfId="7"/>
    <tableColumn id="9" xr3:uid="{7497ED61-0304-446D-BBBD-5132979FE772}" name="PREÇO"/>
    <tableColumn id="10" xr3:uid="{0DCFF4A4-7A32-4A7C-BF88-87DFD8CD2953}" name="PREÇO ATT 10.04.24"/>
    <tableColumn id="11" xr3:uid="{FDA1DC27-5762-4739-A19B-E83848131605}" name="UNIDADE MEDIDA" dataDxfId="6"/>
    <tableColumn id="12" xr3:uid="{28A4084A-C94E-4E18-AE65-04BDBC55A53A}" name="NOME INTERNO" dataDxfId="5"/>
    <tableColumn id="13" xr3:uid="{5522942B-473A-4432-A24A-ED552BB610CC}" name="FORNECEDOR" dataDxfId="4"/>
    <tableColumn id="14" xr3:uid="{E801FC50-3C71-4DA1-A0E1-95F50553F79C}" name="LAUDADO" dataDxfId="3"/>
    <tableColumn id="15" xr3:uid="{7B0339A1-3AC2-4BA2-BE96-5D865BCDD059}" name="CONTA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D92B-F09B-4E9D-8206-035AD0FB319F}">
  <sheetPr codeName="Planilha4">
    <pageSetUpPr fitToPage="1"/>
  </sheetPr>
  <dimension ref="A2:AG17"/>
  <sheetViews>
    <sheetView topLeftCell="A4" workbookViewId="0">
      <selection activeCell="I16" sqref="I16"/>
    </sheetView>
  </sheetViews>
  <sheetFormatPr defaultRowHeight="15" x14ac:dyDescent="0.25"/>
  <cols>
    <col min="1" max="1" width="15.42578125" customWidth="1"/>
    <col min="2" max="2" width="36.42578125" bestFit="1" customWidth="1"/>
    <col min="3" max="3" width="12" style="106" customWidth="1"/>
    <col min="4" max="4" width="10.85546875" style="106" customWidth="1"/>
    <col min="5" max="5" width="12.42578125" style="106" customWidth="1"/>
    <col min="6" max="6" width="12.28515625" style="106" customWidth="1"/>
    <col min="7" max="7" width="12.7109375" style="106" customWidth="1"/>
    <col min="8" max="9" width="10.5703125" style="106" customWidth="1"/>
    <col min="10" max="10" width="11" style="106" customWidth="1"/>
    <col min="11" max="11" width="10.7109375" style="106" customWidth="1"/>
    <col min="12" max="12" width="10.5703125" style="106" customWidth="1"/>
    <col min="13" max="13" width="10.7109375" style="106" customWidth="1"/>
    <col min="14" max="14" width="11.42578125" style="106" customWidth="1"/>
    <col min="15" max="16" width="10.7109375" style="106" customWidth="1"/>
    <col min="17" max="17" width="11.42578125" style="106" customWidth="1"/>
    <col min="18" max="18" width="10.140625" style="106" customWidth="1"/>
    <col min="19" max="21" width="10.5703125" style="106" customWidth="1"/>
    <col min="22" max="22" width="11.28515625" style="106" customWidth="1"/>
    <col min="23" max="23" width="11.42578125" style="106" customWidth="1"/>
    <col min="24" max="24" width="10.7109375" style="106" customWidth="1"/>
    <col min="25" max="25" width="11" style="106" customWidth="1"/>
    <col min="26" max="26" width="12" style="106" customWidth="1"/>
    <col min="27" max="27" width="10.85546875" style="106" customWidth="1"/>
    <col min="28" max="28" width="11.28515625" style="106" customWidth="1"/>
    <col min="29" max="29" width="11.42578125" style="106" customWidth="1"/>
    <col min="30" max="30" width="10.7109375" style="106" customWidth="1"/>
    <col min="31" max="31" width="11.7109375" style="106" customWidth="1"/>
    <col min="32" max="32" width="12.42578125" style="106" customWidth="1"/>
    <col min="33" max="33" width="12.85546875" style="106" customWidth="1"/>
  </cols>
  <sheetData>
    <row r="2" spans="1:33" ht="21" x14ac:dyDescent="0.25">
      <c r="A2" s="101"/>
      <c r="B2" s="101"/>
      <c r="C2" s="108" t="s">
        <v>30</v>
      </c>
      <c r="D2" s="108" t="s">
        <v>30</v>
      </c>
      <c r="E2" s="108" t="s">
        <v>30</v>
      </c>
      <c r="F2" s="108" t="s">
        <v>30</v>
      </c>
      <c r="G2" s="108" t="s">
        <v>30</v>
      </c>
      <c r="H2" s="108" t="s">
        <v>30</v>
      </c>
      <c r="I2" s="108" t="s">
        <v>30</v>
      </c>
      <c r="J2" s="108" t="s">
        <v>30</v>
      </c>
      <c r="K2" s="108" t="s">
        <v>30</v>
      </c>
      <c r="L2" s="108" t="s">
        <v>30</v>
      </c>
      <c r="M2" s="108" t="s">
        <v>30</v>
      </c>
      <c r="N2" s="108" t="s">
        <v>30</v>
      </c>
      <c r="O2" s="108" t="s">
        <v>30</v>
      </c>
      <c r="P2" s="108" t="s">
        <v>30</v>
      </c>
      <c r="Q2" s="108" t="s">
        <v>30</v>
      </c>
      <c r="R2" s="108" t="s">
        <v>30</v>
      </c>
      <c r="S2" s="109" t="s">
        <v>31</v>
      </c>
      <c r="T2" s="109" t="s">
        <v>31</v>
      </c>
      <c r="U2" s="109" t="s">
        <v>31</v>
      </c>
      <c r="V2" s="109" t="s">
        <v>31</v>
      </c>
      <c r="W2" s="109" t="s">
        <v>31</v>
      </c>
      <c r="X2" s="109" t="s">
        <v>31</v>
      </c>
      <c r="Y2" s="109" t="s">
        <v>31</v>
      </c>
      <c r="Z2" s="109" t="s">
        <v>31</v>
      </c>
      <c r="AA2" s="109" t="s">
        <v>31</v>
      </c>
      <c r="AB2" s="109" t="s">
        <v>31</v>
      </c>
      <c r="AC2" s="109" t="s">
        <v>31</v>
      </c>
      <c r="AD2" s="109" t="s">
        <v>31</v>
      </c>
      <c r="AE2" s="109" t="s">
        <v>31</v>
      </c>
      <c r="AF2" s="109" t="s">
        <v>31</v>
      </c>
      <c r="AG2" s="109" t="s">
        <v>31</v>
      </c>
    </row>
    <row r="3" spans="1:33" ht="30" x14ac:dyDescent="0.25">
      <c r="A3" s="151" t="s">
        <v>0</v>
      </c>
      <c r="B3" s="102" t="s">
        <v>32</v>
      </c>
      <c r="C3" s="103" t="s">
        <v>33</v>
      </c>
      <c r="D3" s="104"/>
      <c r="E3" s="104" t="s">
        <v>34</v>
      </c>
      <c r="F3" s="104" t="s">
        <v>34</v>
      </c>
      <c r="G3" s="104" t="s">
        <v>34</v>
      </c>
      <c r="H3" s="104" t="s">
        <v>34</v>
      </c>
      <c r="I3" s="103" t="s">
        <v>33</v>
      </c>
      <c r="J3" s="103" t="s">
        <v>33</v>
      </c>
      <c r="K3" s="104" t="s">
        <v>34</v>
      </c>
      <c r="L3" s="103" t="s">
        <v>33</v>
      </c>
      <c r="M3" s="103" t="s">
        <v>33</v>
      </c>
      <c r="N3" s="103" t="s">
        <v>33</v>
      </c>
      <c r="O3" s="103" t="s">
        <v>33</v>
      </c>
      <c r="P3" s="104" t="s">
        <v>34</v>
      </c>
      <c r="Q3" s="104"/>
      <c r="R3" s="104"/>
      <c r="S3" s="104" t="s">
        <v>34</v>
      </c>
      <c r="T3" s="104" t="s">
        <v>34</v>
      </c>
      <c r="U3" s="104" t="s">
        <v>34</v>
      </c>
      <c r="V3" s="103" t="s">
        <v>33</v>
      </c>
      <c r="W3" s="103" t="s">
        <v>33</v>
      </c>
      <c r="X3" s="103" t="s">
        <v>33</v>
      </c>
      <c r="Y3" s="104" t="s">
        <v>34</v>
      </c>
      <c r="Z3" s="104" t="s">
        <v>34</v>
      </c>
      <c r="AA3" s="104" t="s">
        <v>34</v>
      </c>
      <c r="AB3" s="103" t="s">
        <v>33</v>
      </c>
      <c r="AC3" s="103" t="s">
        <v>33</v>
      </c>
      <c r="AD3" s="103" t="s">
        <v>33</v>
      </c>
      <c r="AE3" s="104" t="s">
        <v>34</v>
      </c>
      <c r="AF3" s="104" t="s">
        <v>34</v>
      </c>
      <c r="AG3" s="104" t="s">
        <v>34</v>
      </c>
    </row>
    <row r="4" spans="1:33" ht="30" x14ac:dyDescent="0.25">
      <c r="A4" s="152"/>
      <c r="B4" s="102" t="s">
        <v>35</v>
      </c>
      <c r="C4" s="104" t="s">
        <v>34</v>
      </c>
      <c r="D4" s="103" t="s">
        <v>33</v>
      </c>
      <c r="E4" s="104" t="s">
        <v>34</v>
      </c>
      <c r="F4" s="104" t="s">
        <v>34</v>
      </c>
      <c r="G4" s="104" t="s">
        <v>34</v>
      </c>
      <c r="H4" s="104" t="s">
        <v>34</v>
      </c>
      <c r="I4" s="104" t="s">
        <v>34</v>
      </c>
      <c r="J4" s="104" t="s">
        <v>34</v>
      </c>
      <c r="K4" s="103" t="s">
        <v>33</v>
      </c>
      <c r="L4" s="104" t="s">
        <v>34</v>
      </c>
      <c r="M4" s="104" t="s">
        <v>34</v>
      </c>
      <c r="N4" s="104" t="s">
        <v>34</v>
      </c>
      <c r="O4" s="104" t="s">
        <v>34</v>
      </c>
      <c r="P4" s="103" t="s">
        <v>33</v>
      </c>
      <c r="Q4" s="103" t="s">
        <v>33</v>
      </c>
      <c r="R4" s="103" t="s">
        <v>33</v>
      </c>
      <c r="S4" s="104" t="s">
        <v>34</v>
      </c>
      <c r="T4" s="104" t="s">
        <v>34</v>
      </c>
      <c r="U4" s="104" t="s">
        <v>34</v>
      </c>
      <c r="V4" s="104" t="s">
        <v>34</v>
      </c>
      <c r="W4" s="104" t="s">
        <v>34</v>
      </c>
      <c r="X4" s="104" t="s">
        <v>34</v>
      </c>
      <c r="Y4" s="103" t="s">
        <v>33</v>
      </c>
      <c r="Z4" s="103" t="s">
        <v>33</v>
      </c>
      <c r="AA4" s="103" t="s">
        <v>33</v>
      </c>
      <c r="AB4" s="104" t="s">
        <v>34</v>
      </c>
      <c r="AC4" s="104" t="s">
        <v>34</v>
      </c>
      <c r="AD4" s="104" t="s">
        <v>34</v>
      </c>
      <c r="AE4" s="103" t="s">
        <v>33</v>
      </c>
      <c r="AF4" s="103" t="s">
        <v>33</v>
      </c>
      <c r="AG4" s="103" t="s">
        <v>33</v>
      </c>
    </row>
    <row r="5" spans="1:33" ht="21" x14ac:dyDescent="0.25">
      <c r="A5" s="152"/>
      <c r="B5" s="102" t="s">
        <v>36</v>
      </c>
      <c r="C5" s="104" t="s">
        <v>34</v>
      </c>
      <c r="D5" s="103"/>
      <c r="E5" s="103" t="s">
        <v>33</v>
      </c>
      <c r="F5" s="103" t="s">
        <v>33</v>
      </c>
      <c r="G5" s="103" t="s">
        <v>33</v>
      </c>
      <c r="H5" s="103" t="s">
        <v>33</v>
      </c>
      <c r="I5" s="104"/>
      <c r="J5" s="104"/>
      <c r="K5" s="103"/>
      <c r="L5" s="104"/>
      <c r="M5" s="104"/>
      <c r="N5" s="104"/>
      <c r="O5" s="104"/>
      <c r="P5" s="103"/>
      <c r="Q5" s="103"/>
      <c r="R5" s="103"/>
      <c r="S5" s="103" t="s">
        <v>33</v>
      </c>
      <c r="T5" s="103" t="s">
        <v>33</v>
      </c>
      <c r="U5" s="103" t="s">
        <v>33</v>
      </c>
      <c r="V5" s="104" t="s">
        <v>34</v>
      </c>
      <c r="W5" s="104" t="s">
        <v>34</v>
      </c>
      <c r="X5" s="104" t="s">
        <v>34</v>
      </c>
      <c r="Y5" s="104" t="s">
        <v>34</v>
      </c>
      <c r="Z5" s="104" t="s">
        <v>34</v>
      </c>
      <c r="AA5" s="104" t="s">
        <v>34</v>
      </c>
      <c r="AB5" s="104" t="s">
        <v>34</v>
      </c>
      <c r="AC5" s="104" t="s">
        <v>34</v>
      </c>
      <c r="AD5" s="104" t="s">
        <v>34</v>
      </c>
      <c r="AE5" s="104" t="s">
        <v>34</v>
      </c>
      <c r="AF5" s="104" t="s">
        <v>34</v>
      </c>
      <c r="AG5" s="104" t="s">
        <v>34</v>
      </c>
    </row>
    <row r="6" spans="1:33" ht="21" x14ac:dyDescent="0.25">
      <c r="A6" s="152"/>
      <c r="B6" s="101" t="s">
        <v>37</v>
      </c>
      <c r="C6" s="104" t="s">
        <v>34</v>
      </c>
      <c r="D6" s="104"/>
      <c r="E6" s="104" t="s">
        <v>34</v>
      </c>
      <c r="F6" s="104" t="s">
        <v>34</v>
      </c>
      <c r="G6" s="103" t="s">
        <v>33</v>
      </c>
      <c r="H6" s="104" t="s">
        <v>34</v>
      </c>
      <c r="I6" s="104" t="s">
        <v>34</v>
      </c>
      <c r="J6" s="103" t="s">
        <v>33</v>
      </c>
      <c r="K6" s="104" t="s">
        <v>34</v>
      </c>
      <c r="L6" s="104" t="s">
        <v>34</v>
      </c>
      <c r="M6" s="103" t="s">
        <v>33</v>
      </c>
      <c r="N6" s="104" t="s">
        <v>34</v>
      </c>
      <c r="O6" s="103" t="s">
        <v>33</v>
      </c>
      <c r="P6" s="104" t="s">
        <v>34</v>
      </c>
      <c r="Q6" s="104"/>
      <c r="R6" s="103" t="s">
        <v>33</v>
      </c>
      <c r="S6" s="104" t="s">
        <v>34</v>
      </c>
      <c r="T6" s="104" t="s">
        <v>34</v>
      </c>
      <c r="U6" s="103" t="s">
        <v>33</v>
      </c>
      <c r="V6" s="104" t="s">
        <v>34</v>
      </c>
      <c r="W6" s="104" t="s">
        <v>34</v>
      </c>
      <c r="X6" s="103" t="s">
        <v>33</v>
      </c>
      <c r="Y6" s="104" t="s">
        <v>34</v>
      </c>
      <c r="Z6" s="104" t="s">
        <v>34</v>
      </c>
      <c r="AA6" s="104" t="s">
        <v>34</v>
      </c>
      <c r="AB6" s="104" t="s">
        <v>34</v>
      </c>
      <c r="AC6" s="104" t="s">
        <v>34</v>
      </c>
      <c r="AD6" s="103" t="s">
        <v>33</v>
      </c>
      <c r="AE6" s="104" t="s">
        <v>34</v>
      </c>
      <c r="AF6" s="104" t="s">
        <v>34</v>
      </c>
      <c r="AG6" s="103" t="s">
        <v>33</v>
      </c>
    </row>
    <row r="7" spans="1:33" ht="21" x14ac:dyDescent="0.25">
      <c r="A7" s="152"/>
      <c r="B7" s="101" t="s">
        <v>38</v>
      </c>
      <c r="C7" s="104" t="s">
        <v>34</v>
      </c>
      <c r="D7" s="104"/>
      <c r="E7" s="103" t="s">
        <v>33</v>
      </c>
      <c r="F7" s="104" t="s">
        <v>34</v>
      </c>
      <c r="G7" s="103" t="s">
        <v>33</v>
      </c>
      <c r="H7" s="103" t="s">
        <v>33</v>
      </c>
      <c r="I7" s="104" t="s">
        <v>34</v>
      </c>
      <c r="J7" s="103" t="s">
        <v>33</v>
      </c>
      <c r="K7" s="104" t="s">
        <v>34</v>
      </c>
      <c r="L7" s="104" t="s">
        <v>34</v>
      </c>
      <c r="M7" s="103" t="s">
        <v>33</v>
      </c>
      <c r="N7" s="104" t="s">
        <v>34</v>
      </c>
      <c r="O7" s="103" t="s">
        <v>33</v>
      </c>
      <c r="P7" s="104" t="s">
        <v>34</v>
      </c>
      <c r="Q7" s="104"/>
      <c r="R7" s="103" t="s">
        <v>33</v>
      </c>
      <c r="S7" s="103" t="s">
        <v>33</v>
      </c>
      <c r="T7" s="104" t="s">
        <v>34</v>
      </c>
      <c r="U7" s="103" t="s">
        <v>33</v>
      </c>
      <c r="V7" s="103" t="s">
        <v>33</v>
      </c>
      <c r="W7" s="104" t="s">
        <v>34</v>
      </c>
      <c r="X7" s="103" t="s">
        <v>33</v>
      </c>
      <c r="Y7" s="103" t="s">
        <v>33</v>
      </c>
      <c r="Z7" s="104" t="s">
        <v>34</v>
      </c>
      <c r="AA7" s="104" t="s">
        <v>34</v>
      </c>
      <c r="AB7" s="103" t="s">
        <v>33</v>
      </c>
      <c r="AC7" s="104" t="s">
        <v>34</v>
      </c>
      <c r="AD7" s="103" t="s">
        <v>33</v>
      </c>
      <c r="AE7" s="103" t="s">
        <v>33</v>
      </c>
      <c r="AF7" s="104" t="s">
        <v>34</v>
      </c>
      <c r="AG7" s="103" t="s">
        <v>33</v>
      </c>
    </row>
    <row r="8" spans="1:33" ht="21" x14ac:dyDescent="0.25">
      <c r="A8" s="152"/>
      <c r="B8" s="101" t="s">
        <v>39</v>
      </c>
      <c r="C8" s="104" t="s">
        <v>34</v>
      </c>
      <c r="D8" s="104"/>
      <c r="E8" s="104" t="s">
        <v>34</v>
      </c>
      <c r="F8" s="103" t="s">
        <v>33</v>
      </c>
      <c r="G8" s="104" t="s">
        <v>34</v>
      </c>
      <c r="H8" s="104" t="s">
        <v>34</v>
      </c>
      <c r="I8" s="103" t="s">
        <v>33</v>
      </c>
      <c r="J8" s="104" t="s">
        <v>34</v>
      </c>
      <c r="K8" s="103" t="s">
        <v>33</v>
      </c>
      <c r="L8" s="103" t="s">
        <v>33</v>
      </c>
      <c r="M8" s="104" t="s">
        <v>34</v>
      </c>
      <c r="N8" s="104" t="s">
        <v>34</v>
      </c>
      <c r="O8" s="104" t="s">
        <v>34</v>
      </c>
      <c r="P8" s="103" t="s">
        <v>33</v>
      </c>
      <c r="Q8" s="104"/>
      <c r="R8" s="104"/>
      <c r="S8" s="104" t="s">
        <v>34</v>
      </c>
      <c r="T8" s="103" t="s">
        <v>33</v>
      </c>
      <c r="U8" s="104" t="s">
        <v>34</v>
      </c>
      <c r="V8" s="104" t="s">
        <v>34</v>
      </c>
      <c r="W8" s="104" t="s">
        <v>34</v>
      </c>
      <c r="X8" s="104" t="s">
        <v>34</v>
      </c>
      <c r="Y8" s="104" t="s">
        <v>34</v>
      </c>
      <c r="Z8" s="104" t="s">
        <v>34</v>
      </c>
      <c r="AA8" s="104" t="s">
        <v>34</v>
      </c>
      <c r="AB8" s="104" t="s">
        <v>34</v>
      </c>
      <c r="AC8" s="104" t="s">
        <v>34</v>
      </c>
      <c r="AD8" s="104" t="s">
        <v>34</v>
      </c>
      <c r="AE8" s="104" t="s">
        <v>34</v>
      </c>
      <c r="AF8" s="104" t="s">
        <v>34</v>
      </c>
      <c r="AG8" s="104" t="s">
        <v>34</v>
      </c>
    </row>
    <row r="9" spans="1:33" ht="21" x14ac:dyDescent="0.25">
      <c r="A9" s="153"/>
      <c r="B9" s="101" t="s">
        <v>40</v>
      </c>
      <c r="C9" s="103" t="s">
        <v>33</v>
      </c>
      <c r="D9" s="103" t="s">
        <v>33</v>
      </c>
      <c r="E9" s="104" t="s">
        <v>34</v>
      </c>
      <c r="F9" s="104" t="s">
        <v>34</v>
      </c>
      <c r="G9" s="104" t="s">
        <v>34</v>
      </c>
      <c r="H9" s="104" t="s">
        <v>34</v>
      </c>
      <c r="I9" s="104" t="s">
        <v>34</v>
      </c>
      <c r="J9" s="104" t="s">
        <v>34</v>
      </c>
      <c r="K9" s="104" t="s">
        <v>34</v>
      </c>
      <c r="L9" s="104" t="s">
        <v>34</v>
      </c>
      <c r="M9" s="104" t="s">
        <v>34</v>
      </c>
      <c r="N9" s="103" t="s">
        <v>33</v>
      </c>
      <c r="O9" s="104" t="s">
        <v>34</v>
      </c>
      <c r="P9" s="104" t="s">
        <v>34</v>
      </c>
      <c r="Q9" s="103" t="s">
        <v>33</v>
      </c>
      <c r="R9" s="103"/>
      <c r="S9" s="104" t="s">
        <v>34</v>
      </c>
      <c r="T9" s="104" t="s">
        <v>34</v>
      </c>
      <c r="U9" s="104" t="s">
        <v>34</v>
      </c>
      <c r="V9" s="104" t="s">
        <v>34</v>
      </c>
      <c r="W9" s="103" t="s">
        <v>33</v>
      </c>
      <c r="X9" s="104" t="s">
        <v>34</v>
      </c>
      <c r="Y9" s="104" t="s">
        <v>34</v>
      </c>
      <c r="Z9" s="103" t="s">
        <v>33</v>
      </c>
      <c r="AA9" s="103" t="s">
        <v>33</v>
      </c>
      <c r="AB9" s="104" t="s">
        <v>34</v>
      </c>
      <c r="AC9" s="103" t="s">
        <v>33</v>
      </c>
      <c r="AD9" s="104" t="s">
        <v>34</v>
      </c>
      <c r="AE9" s="104" t="s">
        <v>34</v>
      </c>
      <c r="AF9" s="103" t="s">
        <v>33</v>
      </c>
      <c r="AG9" s="104" t="s">
        <v>34</v>
      </c>
    </row>
    <row r="11" spans="1:33" ht="30" x14ac:dyDescent="0.25">
      <c r="A11" s="151" t="s">
        <v>41</v>
      </c>
      <c r="B11" s="102" t="s">
        <v>42</v>
      </c>
      <c r="C11" s="104" t="s">
        <v>34</v>
      </c>
      <c r="D11" s="104" t="s">
        <v>34</v>
      </c>
      <c r="E11" s="104" t="s">
        <v>34</v>
      </c>
      <c r="F11" s="104" t="s">
        <v>34</v>
      </c>
      <c r="G11" s="104" t="s">
        <v>34</v>
      </c>
      <c r="H11" s="103" t="s">
        <v>33</v>
      </c>
      <c r="I11" s="103" t="s">
        <v>33</v>
      </c>
      <c r="J11" s="103" t="s">
        <v>33</v>
      </c>
      <c r="K11" s="103" t="s">
        <v>33</v>
      </c>
      <c r="L11" s="104" t="s">
        <v>34</v>
      </c>
      <c r="M11" s="104" t="s">
        <v>34</v>
      </c>
      <c r="N11" s="104" t="s">
        <v>34</v>
      </c>
      <c r="O11" s="104" t="s">
        <v>34</v>
      </c>
      <c r="P11" s="104" t="s">
        <v>34</v>
      </c>
      <c r="Q11" s="104" t="s">
        <v>34</v>
      </c>
      <c r="R11" s="104" t="s">
        <v>34</v>
      </c>
      <c r="S11" s="104" t="s">
        <v>34</v>
      </c>
      <c r="T11" s="104" t="s">
        <v>34</v>
      </c>
      <c r="U11" s="104" t="s">
        <v>34</v>
      </c>
      <c r="V11" s="103" t="s">
        <v>33</v>
      </c>
      <c r="W11" s="103" t="s">
        <v>33</v>
      </c>
      <c r="X11" s="103" t="s">
        <v>33</v>
      </c>
      <c r="Y11" s="103" t="s">
        <v>33</v>
      </c>
      <c r="Z11" s="103" t="s">
        <v>33</v>
      </c>
      <c r="AA11" s="103" t="s">
        <v>33</v>
      </c>
      <c r="AB11" s="104" t="s">
        <v>34</v>
      </c>
      <c r="AC11" s="104" t="s">
        <v>34</v>
      </c>
      <c r="AD11" s="104" t="s">
        <v>34</v>
      </c>
      <c r="AE11" s="104" t="s">
        <v>34</v>
      </c>
      <c r="AF11" s="104" t="s">
        <v>34</v>
      </c>
      <c r="AG11" s="104" t="s">
        <v>34</v>
      </c>
    </row>
    <row r="12" spans="1:33" ht="30" x14ac:dyDescent="0.25">
      <c r="A12" s="152"/>
      <c r="B12" s="102" t="s">
        <v>43</v>
      </c>
      <c r="C12" s="104" t="s">
        <v>34</v>
      </c>
      <c r="D12" s="104"/>
      <c r="E12" s="104" t="s">
        <v>34</v>
      </c>
      <c r="F12" s="104" t="s">
        <v>34</v>
      </c>
      <c r="G12" s="104" t="s">
        <v>34</v>
      </c>
      <c r="H12" s="104" t="s">
        <v>34</v>
      </c>
      <c r="I12" s="104" t="s">
        <v>34</v>
      </c>
      <c r="J12" s="104" t="s">
        <v>34</v>
      </c>
      <c r="K12" s="104" t="s">
        <v>34</v>
      </c>
      <c r="L12" s="103" t="s">
        <v>33</v>
      </c>
      <c r="M12" s="103" t="s">
        <v>33</v>
      </c>
      <c r="N12" s="103" t="s">
        <v>33</v>
      </c>
      <c r="O12" s="103" t="s">
        <v>33</v>
      </c>
      <c r="P12" s="103" t="s">
        <v>33</v>
      </c>
      <c r="Q12" s="103" t="s">
        <v>33</v>
      </c>
      <c r="R12" s="103" t="s">
        <v>33</v>
      </c>
      <c r="S12" s="104" t="s">
        <v>34</v>
      </c>
      <c r="T12" s="104" t="s">
        <v>34</v>
      </c>
      <c r="U12" s="104" t="s">
        <v>34</v>
      </c>
      <c r="V12" s="104" t="s">
        <v>34</v>
      </c>
      <c r="W12" s="104" t="s">
        <v>34</v>
      </c>
      <c r="X12" s="104" t="s">
        <v>34</v>
      </c>
      <c r="Y12" s="104" t="s">
        <v>34</v>
      </c>
      <c r="Z12" s="104" t="s">
        <v>34</v>
      </c>
      <c r="AA12" s="104" t="s">
        <v>34</v>
      </c>
      <c r="AB12" s="103" t="s">
        <v>33</v>
      </c>
      <c r="AC12" s="103" t="s">
        <v>33</v>
      </c>
      <c r="AD12" s="103" t="s">
        <v>33</v>
      </c>
      <c r="AE12" s="103" t="s">
        <v>33</v>
      </c>
      <c r="AF12" s="103" t="s">
        <v>33</v>
      </c>
      <c r="AG12" s="103" t="s">
        <v>33</v>
      </c>
    </row>
    <row r="13" spans="1:33" ht="21" x14ac:dyDescent="0.25">
      <c r="A13" s="152"/>
      <c r="B13" s="102" t="s">
        <v>44</v>
      </c>
      <c r="C13" s="103" t="s">
        <v>33</v>
      </c>
      <c r="D13" s="103" t="s">
        <v>33</v>
      </c>
      <c r="E13" s="103" t="s">
        <v>33</v>
      </c>
      <c r="F13" s="103" t="s">
        <v>33</v>
      </c>
      <c r="G13" s="103" t="s">
        <v>33</v>
      </c>
      <c r="H13" s="104" t="s">
        <v>34</v>
      </c>
      <c r="I13" s="104"/>
      <c r="J13" s="104"/>
      <c r="K13" s="103"/>
      <c r="L13" s="104"/>
      <c r="M13" s="104"/>
      <c r="N13" s="104"/>
      <c r="O13" s="104"/>
      <c r="P13" s="103"/>
      <c r="Q13" s="103"/>
      <c r="R13" s="103"/>
      <c r="S13" s="103" t="s">
        <v>33</v>
      </c>
      <c r="T13" s="103" t="s">
        <v>33</v>
      </c>
      <c r="U13" s="103" t="s">
        <v>33</v>
      </c>
      <c r="V13" s="104" t="s">
        <v>34</v>
      </c>
      <c r="W13" s="104" t="s">
        <v>34</v>
      </c>
      <c r="X13" s="104" t="s">
        <v>34</v>
      </c>
      <c r="Y13" s="104" t="s">
        <v>34</v>
      </c>
      <c r="Z13" s="104" t="s">
        <v>34</v>
      </c>
      <c r="AA13" s="104" t="s">
        <v>34</v>
      </c>
      <c r="AB13" s="104" t="s">
        <v>34</v>
      </c>
      <c r="AC13" s="104" t="s">
        <v>34</v>
      </c>
      <c r="AD13" s="104" t="s">
        <v>34</v>
      </c>
      <c r="AE13" s="104" t="s">
        <v>34</v>
      </c>
      <c r="AF13" s="104" t="s">
        <v>34</v>
      </c>
      <c r="AG13" s="104" t="s">
        <v>34</v>
      </c>
    </row>
    <row r="14" spans="1:33" ht="21" x14ac:dyDescent="0.25">
      <c r="A14" s="152"/>
      <c r="B14" s="102" t="s">
        <v>45</v>
      </c>
      <c r="C14" s="103" t="s">
        <v>33</v>
      </c>
      <c r="D14" s="103" t="s">
        <v>33</v>
      </c>
      <c r="E14" s="103" t="s">
        <v>33</v>
      </c>
      <c r="F14" s="103" t="s">
        <v>33</v>
      </c>
      <c r="G14" s="103" t="s">
        <v>33</v>
      </c>
      <c r="H14" s="103" t="s">
        <v>33</v>
      </c>
      <c r="I14" s="103" t="s">
        <v>33</v>
      </c>
      <c r="J14" s="103" t="s">
        <v>33</v>
      </c>
      <c r="K14" s="103" t="s">
        <v>33</v>
      </c>
      <c r="L14" s="103" t="s">
        <v>33</v>
      </c>
      <c r="M14" s="103" t="s">
        <v>33</v>
      </c>
      <c r="N14" s="103" t="s">
        <v>33</v>
      </c>
      <c r="O14" s="103" t="s">
        <v>33</v>
      </c>
      <c r="P14" s="103" t="s">
        <v>33</v>
      </c>
      <c r="Q14" s="103" t="s">
        <v>33</v>
      </c>
      <c r="R14" s="103" t="s">
        <v>33</v>
      </c>
      <c r="S14" s="104" t="s">
        <v>34</v>
      </c>
      <c r="T14" s="104" t="s">
        <v>34</v>
      </c>
      <c r="U14" s="104" t="s">
        <v>34</v>
      </c>
      <c r="V14" s="104" t="s">
        <v>34</v>
      </c>
      <c r="W14" s="103" t="s">
        <v>33</v>
      </c>
      <c r="X14" s="104" t="s">
        <v>34</v>
      </c>
      <c r="Y14" s="104" t="s">
        <v>34</v>
      </c>
      <c r="Z14" s="104"/>
      <c r="AA14" s="103" t="s">
        <v>33</v>
      </c>
      <c r="AB14" s="104" t="s">
        <v>34</v>
      </c>
      <c r="AC14" s="104" t="s">
        <v>34</v>
      </c>
      <c r="AD14" s="104" t="s">
        <v>34</v>
      </c>
      <c r="AE14" s="104" t="s">
        <v>34</v>
      </c>
      <c r="AF14" s="104"/>
      <c r="AG14" s="103"/>
    </row>
    <row r="15" spans="1:33" ht="21" x14ac:dyDescent="0.25">
      <c r="A15" s="153"/>
      <c r="B15" s="102" t="s">
        <v>46</v>
      </c>
      <c r="C15" s="103" t="s">
        <v>33</v>
      </c>
      <c r="D15" s="103" t="s">
        <v>33</v>
      </c>
      <c r="E15" s="103" t="s">
        <v>33</v>
      </c>
      <c r="F15" s="103" t="s">
        <v>33</v>
      </c>
      <c r="G15" s="103" t="s">
        <v>33</v>
      </c>
      <c r="H15" s="104" t="s">
        <v>34</v>
      </c>
      <c r="I15" s="104" t="s">
        <v>34</v>
      </c>
      <c r="J15" s="104" t="s">
        <v>34</v>
      </c>
      <c r="K15" s="104" t="s">
        <v>34</v>
      </c>
      <c r="L15" s="104" t="s">
        <v>34</v>
      </c>
      <c r="M15" s="104" t="s">
        <v>34</v>
      </c>
      <c r="N15" s="104" t="s">
        <v>34</v>
      </c>
      <c r="O15" s="104" t="s">
        <v>34</v>
      </c>
      <c r="P15" s="104" t="s">
        <v>34</v>
      </c>
      <c r="Q15" s="104" t="s">
        <v>34</v>
      </c>
      <c r="R15" s="104" t="s">
        <v>34</v>
      </c>
      <c r="S15" s="103" t="s">
        <v>33</v>
      </c>
      <c r="T15" s="103" t="s">
        <v>33</v>
      </c>
      <c r="U15" s="103" t="s">
        <v>33</v>
      </c>
      <c r="V15" s="104" t="s">
        <v>34</v>
      </c>
      <c r="W15" s="104" t="s">
        <v>34</v>
      </c>
      <c r="X15" s="104" t="s">
        <v>34</v>
      </c>
      <c r="Y15" s="104" t="s">
        <v>34</v>
      </c>
      <c r="Z15" s="104" t="s">
        <v>34</v>
      </c>
      <c r="AA15" s="104" t="s">
        <v>34</v>
      </c>
      <c r="AB15" s="104" t="s">
        <v>34</v>
      </c>
      <c r="AC15" s="104" t="s">
        <v>34</v>
      </c>
      <c r="AD15" s="104" t="s">
        <v>34</v>
      </c>
      <c r="AE15" s="104" t="s">
        <v>34</v>
      </c>
      <c r="AF15" s="104" t="s">
        <v>34</v>
      </c>
      <c r="AG15" s="104" t="s">
        <v>34</v>
      </c>
    </row>
    <row r="16" spans="1:33" ht="45" x14ac:dyDescent="0.25">
      <c r="A16" s="101"/>
      <c r="B16" s="101"/>
      <c r="C16" s="105" t="s">
        <v>47</v>
      </c>
      <c r="D16" s="105" t="s">
        <v>47</v>
      </c>
      <c r="E16" s="105" t="s">
        <v>47</v>
      </c>
      <c r="F16" s="105" t="s">
        <v>47</v>
      </c>
      <c r="G16" s="105" t="s">
        <v>47</v>
      </c>
      <c r="H16" s="105" t="s">
        <v>48</v>
      </c>
      <c r="I16" s="105" t="s">
        <v>49</v>
      </c>
      <c r="J16" s="105" t="s">
        <v>50</v>
      </c>
      <c r="K16" s="105" t="s">
        <v>49</v>
      </c>
      <c r="L16" s="105" t="s">
        <v>51</v>
      </c>
      <c r="M16" s="105" t="s">
        <v>50</v>
      </c>
      <c r="N16" s="105" t="s">
        <v>52</v>
      </c>
      <c r="O16" s="105" t="s">
        <v>50</v>
      </c>
      <c r="P16" s="105" t="s">
        <v>51</v>
      </c>
      <c r="Q16" s="105" t="s">
        <v>52</v>
      </c>
      <c r="R16" s="105" t="s">
        <v>50</v>
      </c>
      <c r="S16" s="105" t="s">
        <v>53</v>
      </c>
      <c r="T16" s="105" t="s">
        <v>53</v>
      </c>
      <c r="U16" s="105" t="s">
        <v>53</v>
      </c>
      <c r="V16" s="105" t="s">
        <v>54</v>
      </c>
      <c r="W16" s="105" t="s">
        <v>55</v>
      </c>
      <c r="X16" s="105" t="s">
        <v>56</v>
      </c>
      <c r="Y16" s="105" t="s">
        <v>54</v>
      </c>
      <c r="Z16" s="105" t="s">
        <v>57</v>
      </c>
      <c r="AA16" s="105" t="s">
        <v>55</v>
      </c>
      <c r="AB16" s="105" t="s">
        <v>58</v>
      </c>
      <c r="AC16" s="105" t="s">
        <v>59</v>
      </c>
      <c r="AD16" s="105" t="s">
        <v>56</v>
      </c>
      <c r="AE16" s="105" t="s">
        <v>58</v>
      </c>
      <c r="AF16" s="105" t="s">
        <v>59</v>
      </c>
      <c r="AG16" s="105" t="s">
        <v>56</v>
      </c>
    </row>
    <row r="17" spans="3:8" ht="45" x14ac:dyDescent="0.25">
      <c r="C17" s="107" t="s">
        <v>60</v>
      </c>
      <c r="D17" s="107" t="s">
        <v>60</v>
      </c>
      <c r="E17" s="107" t="s">
        <v>60</v>
      </c>
      <c r="F17" s="107" t="s">
        <v>60</v>
      </c>
      <c r="G17" s="107" t="s">
        <v>60</v>
      </c>
      <c r="H17" s="107"/>
    </row>
  </sheetData>
  <mergeCells count="2">
    <mergeCell ref="A3:A9"/>
    <mergeCell ref="A11:A15"/>
  </mergeCells>
  <pageMargins left="0.31496062992125984" right="0.31496062992125984" top="0.78740157480314965" bottom="0.78740157480314965" header="0.31496062992125984" footer="0.31496062992125984"/>
  <pageSetup paperSize="9"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9B29-8781-41E0-BD00-7E936D85DD52}">
  <sheetPr codeName="Planilha3">
    <pageSetUpPr fitToPage="1"/>
  </sheetPr>
  <dimension ref="A1:U33"/>
  <sheetViews>
    <sheetView tabSelected="1" workbookViewId="0">
      <selection activeCell="H23" sqref="H23"/>
    </sheetView>
  </sheetViews>
  <sheetFormatPr defaultColWidth="0" defaultRowHeight="15" zeroHeight="1" x14ac:dyDescent="0.25"/>
  <cols>
    <col min="1" max="1" width="1.42578125" style="1" customWidth="1"/>
    <col min="2" max="3" width="0.7109375" style="1" customWidth="1"/>
    <col min="4" max="4" width="12.5703125" style="1" bestFit="1" customWidth="1"/>
    <col min="5" max="5" width="15.85546875" style="1" bestFit="1" customWidth="1"/>
    <col min="6" max="6" width="2.28515625" style="1" customWidth="1"/>
    <col min="7" max="7" width="18.140625" style="1" bestFit="1" customWidth="1"/>
    <col min="8" max="8" width="25.28515625" style="1" customWidth="1"/>
    <col min="9" max="9" width="0.7109375" style="1" customWidth="1"/>
    <col min="10" max="10" width="1.42578125" style="1" customWidth="1"/>
    <col min="11" max="11" width="0.7109375" style="1" customWidth="1"/>
    <col min="12" max="13" width="10.5703125" style="1" customWidth="1"/>
    <col min="14" max="16" width="0.7109375" style="1" customWidth="1"/>
    <col min="17" max="18" width="10.5703125" style="1" customWidth="1"/>
    <col min="19" max="20" width="0.7109375" style="1" customWidth="1"/>
    <col min="21" max="21" width="1.42578125" style="1" customWidth="1"/>
    <col min="22" max="16384" width="9.140625" style="1" hidden="1"/>
  </cols>
  <sheetData>
    <row r="1" spans="2:18" ht="7.5" customHeight="1" x14ac:dyDescent="0.25"/>
    <row r="2" spans="2:18" x14ac:dyDescent="0.25"/>
    <row r="3" spans="2:18" x14ac:dyDescent="0.25"/>
    <row r="4" spans="2:18" x14ac:dyDescent="0.25"/>
    <row r="5" spans="2:18" ht="15" customHeight="1" x14ac:dyDescent="0.25"/>
    <row r="6" spans="2:18" ht="18.75" x14ac:dyDescent="0.3">
      <c r="B6" s="143" t="s">
        <v>7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</row>
    <row r="7" spans="2:18" ht="3.75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5"/>
    </row>
    <row r="8" spans="2:18" x14ac:dyDescent="0.25">
      <c r="B8" s="5"/>
      <c r="D8" s="145" t="s">
        <v>8</v>
      </c>
      <c r="E8" s="145"/>
      <c r="F8" s="145"/>
      <c r="G8" s="145"/>
      <c r="H8" s="145"/>
      <c r="I8" s="6"/>
      <c r="K8" s="148" t="s">
        <v>9</v>
      </c>
      <c r="L8" s="148"/>
      <c r="M8" s="148"/>
      <c r="N8" s="148"/>
      <c r="O8" s="7"/>
      <c r="P8" s="5"/>
    </row>
    <row r="9" spans="2:18" ht="3.75" customHeight="1" x14ac:dyDescent="0.25">
      <c r="B9" s="5"/>
      <c r="C9" s="2"/>
      <c r="D9" s="8"/>
      <c r="E9" s="8"/>
      <c r="F9" s="8"/>
      <c r="G9" s="8"/>
      <c r="H9" s="8"/>
      <c r="I9" s="9"/>
      <c r="K9" s="2"/>
      <c r="L9" s="3"/>
      <c r="M9" s="3"/>
      <c r="N9" s="4"/>
      <c r="O9" s="7"/>
      <c r="P9" s="5"/>
    </row>
    <row r="10" spans="2:18" ht="15" customHeight="1" x14ac:dyDescent="0.25">
      <c r="B10" s="5"/>
      <c r="C10" s="5"/>
      <c r="D10" s="10" t="s">
        <v>10</v>
      </c>
      <c r="E10" s="46" t="s">
        <v>23</v>
      </c>
      <c r="G10" s="11" t="s">
        <v>12</v>
      </c>
      <c r="H10" s="47" t="s">
        <v>3</v>
      </c>
      <c r="I10" s="7"/>
      <c r="K10" s="5"/>
      <c r="L10" s="149">
        <f>IF(AND(UF_Destino="SP",Beneficio="SIM",Contribuinte_ICMS="SIM"),0,IF(RTVendedor="Simples Nacional",0,IF(UF_Origem="SP",IF(RTVendedor="RPA - Com Benefício Fiscal",0.12,0.18),IF(Importado="SIM",0.04,0.12))))</f>
        <v>0</v>
      </c>
      <c r="M10" s="149"/>
      <c r="N10" s="7"/>
      <c r="O10" s="7"/>
      <c r="P10" s="5"/>
      <c r="Q10" s="150" t="str">
        <f>IF(AND(UF_Destino="SP",Beneficio="SIM",Contribuinte_ICMS="SIM"),"Alíquota 0,00% devido a opção pelo Crédito Presumido equivalente a 9,00% do valor da venda.","")</f>
        <v>Alíquota 0,00% devido a opção pelo Crédito Presumido equivalente a 9,00% do valor da venda.</v>
      </c>
      <c r="R10" s="150"/>
    </row>
    <row r="11" spans="2:18" ht="3.75" customHeight="1" x14ac:dyDescent="0.25">
      <c r="B11" s="5"/>
      <c r="C11" s="12"/>
      <c r="D11" s="13"/>
      <c r="E11" s="13"/>
      <c r="F11" s="13"/>
      <c r="G11" s="13"/>
      <c r="H11" s="13"/>
      <c r="I11" s="14"/>
      <c r="K11" s="5"/>
      <c r="L11" s="149"/>
      <c r="M11" s="149"/>
      <c r="N11" s="7"/>
      <c r="O11" s="7"/>
      <c r="P11" s="5"/>
      <c r="Q11" s="150"/>
      <c r="R11" s="150"/>
    </row>
    <row r="12" spans="2:18" ht="3.75" customHeight="1" x14ac:dyDescent="0.25">
      <c r="B12" s="5"/>
      <c r="K12" s="5"/>
      <c r="L12" s="149"/>
      <c r="M12" s="149"/>
      <c r="N12" s="7"/>
      <c r="O12" s="7"/>
      <c r="P12" s="5"/>
      <c r="Q12" s="150"/>
      <c r="R12" s="150"/>
    </row>
    <row r="13" spans="2:18" ht="15" customHeight="1" x14ac:dyDescent="0.25">
      <c r="B13" s="5"/>
      <c r="D13" s="145" t="s">
        <v>14</v>
      </c>
      <c r="E13" s="145"/>
      <c r="F13" s="145"/>
      <c r="G13" s="145"/>
      <c r="H13" s="145"/>
      <c r="I13" s="6"/>
      <c r="K13" s="5"/>
      <c r="L13" s="149"/>
      <c r="M13" s="149"/>
      <c r="N13" s="7"/>
      <c r="O13" s="7"/>
      <c r="P13" s="5"/>
      <c r="Q13" s="150"/>
      <c r="R13" s="150"/>
    </row>
    <row r="14" spans="2:18" ht="3.75" customHeight="1" x14ac:dyDescent="0.25">
      <c r="B14" s="5"/>
      <c r="C14" s="2"/>
      <c r="D14" s="8"/>
      <c r="E14" s="8"/>
      <c r="F14" s="8"/>
      <c r="G14" s="8"/>
      <c r="H14" s="3"/>
      <c r="I14" s="4"/>
      <c r="K14" s="5"/>
      <c r="L14" s="149"/>
      <c r="M14" s="149"/>
      <c r="N14" s="7"/>
      <c r="O14" s="7"/>
      <c r="P14" s="5"/>
      <c r="Q14" s="150"/>
      <c r="R14" s="150"/>
    </row>
    <row r="15" spans="2:18" ht="15" customHeight="1" x14ac:dyDescent="0.25">
      <c r="B15" s="5"/>
      <c r="C15" s="5"/>
      <c r="D15" s="10" t="s">
        <v>15</v>
      </c>
      <c r="E15" s="48" t="s">
        <v>16</v>
      </c>
      <c r="G15" s="10" t="s">
        <v>17</v>
      </c>
      <c r="H15" s="49">
        <v>160.08000000000001</v>
      </c>
      <c r="I15" s="7"/>
      <c r="K15" s="5"/>
      <c r="L15" s="149"/>
      <c r="M15" s="149"/>
      <c r="N15" s="7"/>
      <c r="O15" s="7"/>
      <c r="P15" s="5"/>
      <c r="Q15" s="150"/>
      <c r="R15" s="150"/>
    </row>
    <row r="16" spans="2:18" ht="3.75" customHeight="1" x14ac:dyDescent="0.25">
      <c r="B16" s="5"/>
      <c r="C16" s="12"/>
      <c r="D16" s="13"/>
      <c r="E16" s="13"/>
      <c r="F16" s="13"/>
      <c r="G16" s="13"/>
      <c r="H16" s="13"/>
      <c r="I16" s="14"/>
      <c r="K16" s="12"/>
      <c r="L16" s="13"/>
      <c r="M16" s="13"/>
      <c r="N16" s="14"/>
      <c r="O16" s="7"/>
      <c r="P16" s="5"/>
    </row>
    <row r="17" spans="2:20" ht="3.75" customHeight="1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5"/>
    </row>
    <row r="18" spans="2:20" x14ac:dyDescent="0.25"/>
    <row r="19" spans="2:20" ht="18.75" x14ac:dyDescent="0.3">
      <c r="B19" s="144" t="s">
        <v>18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</row>
    <row r="20" spans="2:20" ht="3.75" customHeight="1" x14ac:dyDescent="0.25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8"/>
    </row>
    <row r="21" spans="2:20" ht="15" customHeight="1" x14ac:dyDescent="0.25">
      <c r="B21" s="19"/>
      <c r="C21" s="20"/>
      <c r="D21" s="146" t="s">
        <v>19</v>
      </c>
      <c r="E21" s="146"/>
      <c r="F21" s="146"/>
      <c r="G21" s="146"/>
      <c r="H21" s="146"/>
      <c r="I21" s="21"/>
      <c r="J21" s="20"/>
      <c r="K21" s="147" t="s">
        <v>20</v>
      </c>
      <c r="L21" s="147"/>
      <c r="M21" s="147"/>
      <c r="N21" s="147"/>
      <c r="O21" s="20"/>
      <c r="Q21" s="142" t="s">
        <v>21</v>
      </c>
      <c r="R21" s="142"/>
      <c r="T21" s="22"/>
    </row>
    <row r="22" spans="2:20" ht="3.75" customHeight="1" x14ac:dyDescent="0.25">
      <c r="B22" s="19"/>
      <c r="C22" s="15"/>
      <c r="D22" s="23"/>
      <c r="E22" s="23"/>
      <c r="F22" s="23"/>
      <c r="G22" s="23"/>
      <c r="H22" s="23"/>
      <c r="I22" s="24"/>
      <c r="J22" s="20"/>
      <c r="K22" s="15"/>
      <c r="L22" s="16"/>
      <c r="M22" s="16"/>
      <c r="N22" s="18"/>
      <c r="O22" s="20"/>
      <c r="P22" s="15"/>
      <c r="Q22" s="16"/>
      <c r="R22" s="16"/>
      <c r="S22" s="25"/>
      <c r="T22" s="26"/>
    </row>
    <row r="23" spans="2:20" ht="15" customHeight="1" x14ac:dyDescent="0.25">
      <c r="B23" s="19"/>
      <c r="C23" s="19"/>
      <c r="D23" s="27" t="s">
        <v>22</v>
      </c>
      <c r="E23" s="50" t="s">
        <v>23</v>
      </c>
      <c r="F23" s="28"/>
      <c r="G23" s="29" t="s">
        <v>24</v>
      </c>
      <c r="H23" s="51" t="s">
        <v>16</v>
      </c>
      <c r="I23" s="22"/>
      <c r="J23" s="20"/>
      <c r="K23" s="19"/>
      <c r="L23" s="141">
        <f>IF(UF_Destino="SP",IF(AND(Beneficio="SIM",Contribuinte_ICMS="SIM"),0.12,0.18),IF(Importado="SIM",0.04,IFERROR(INDEX(Aliq_ICMS[#All],27,MATCH(UF_Destino,Aliq_ICMS[#Headers],0)),0)))</f>
        <v>0.12</v>
      </c>
      <c r="M23" s="141"/>
      <c r="N23" s="22"/>
      <c r="O23" s="20"/>
      <c r="P23" s="19"/>
      <c r="Q23" s="141" cm="1">
        <f t="array" ref="Q23">IF(OR(UF_Destino="SP",Contribuinte_ICMS="SIM"),0,IFERROR(INDEX(Aliq_ICMS[#All],MATCH(UF_Destino,Aliq_ICMS[Sigla],0)+1,MATCH(UF_Destino,Aliq_ICMS[#Headers],0))-Debito_ICMS,0))</f>
        <v>0</v>
      </c>
      <c r="R23" s="141"/>
      <c r="T23" s="26"/>
    </row>
    <row r="24" spans="2:20" ht="3.75" customHeight="1" x14ac:dyDescent="0.25">
      <c r="B24" s="19"/>
      <c r="C24" s="30"/>
      <c r="D24" s="31"/>
      <c r="E24" s="31"/>
      <c r="F24" s="31"/>
      <c r="G24" s="31"/>
      <c r="H24" s="31"/>
      <c r="I24" s="32"/>
      <c r="J24" s="20"/>
      <c r="K24" s="19"/>
      <c r="L24" s="141"/>
      <c r="M24" s="141"/>
      <c r="N24" s="22"/>
      <c r="O24" s="20"/>
      <c r="P24" s="19"/>
      <c r="Q24" s="141"/>
      <c r="R24" s="141"/>
      <c r="T24" s="26"/>
    </row>
    <row r="25" spans="2:20" ht="3.75" customHeight="1" x14ac:dyDescent="0.25">
      <c r="B25" s="33"/>
      <c r="K25" s="33"/>
      <c r="L25" s="141"/>
      <c r="M25" s="141"/>
      <c r="N25" s="34"/>
      <c r="P25" s="33"/>
      <c r="Q25" s="141"/>
      <c r="R25" s="141"/>
      <c r="T25" s="35"/>
    </row>
    <row r="26" spans="2:20" ht="15" customHeight="1" x14ac:dyDescent="0.25">
      <c r="B26" s="33"/>
      <c r="D26" s="146" t="s">
        <v>25</v>
      </c>
      <c r="E26" s="146"/>
      <c r="F26" s="146"/>
      <c r="G26" s="146"/>
      <c r="H26" s="146"/>
      <c r="I26" s="36"/>
      <c r="K26" s="33"/>
      <c r="L26" s="141"/>
      <c r="M26" s="141"/>
      <c r="N26" s="34"/>
      <c r="P26" s="33"/>
      <c r="Q26" s="141"/>
      <c r="R26" s="141"/>
      <c r="T26" s="35"/>
    </row>
    <row r="27" spans="2:20" ht="3.75" customHeight="1" x14ac:dyDescent="0.25">
      <c r="B27" s="33"/>
      <c r="C27" s="37"/>
      <c r="D27" s="38"/>
      <c r="E27" s="38"/>
      <c r="F27" s="38"/>
      <c r="G27" s="38"/>
      <c r="H27" s="17"/>
      <c r="I27" s="25"/>
      <c r="K27" s="33"/>
      <c r="L27" s="141"/>
      <c r="M27" s="141"/>
      <c r="N27" s="34"/>
      <c r="P27" s="33"/>
      <c r="Q27" s="141"/>
      <c r="R27" s="141"/>
      <c r="T27" s="35"/>
    </row>
    <row r="28" spans="2:20" ht="15" customHeight="1" x14ac:dyDescent="0.25">
      <c r="B28" s="33"/>
      <c r="C28" s="33"/>
      <c r="D28" s="10" t="s">
        <v>26</v>
      </c>
      <c r="E28" s="48" t="s">
        <v>16</v>
      </c>
      <c r="G28" s="29" t="s">
        <v>27</v>
      </c>
      <c r="H28" s="52">
        <v>0.3</v>
      </c>
      <c r="I28" s="34"/>
      <c r="K28" s="33"/>
      <c r="L28" s="141"/>
      <c r="M28" s="141"/>
      <c r="N28" s="34"/>
      <c r="P28" s="33"/>
      <c r="Q28" s="141"/>
      <c r="R28" s="141"/>
      <c r="T28" s="35"/>
    </row>
    <row r="29" spans="2:20" ht="3.75" customHeight="1" x14ac:dyDescent="0.25">
      <c r="B29" s="19"/>
      <c r="C29" s="19"/>
      <c r="D29" s="27"/>
      <c r="E29" s="39"/>
      <c r="F29" s="39"/>
      <c r="G29" s="27"/>
      <c r="H29" s="39"/>
      <c r="I29" s="40"/>
      <c r="J29" s="20"/>
      <c r="K29" s="19"/>
      <c r="L29" s="141"/>
      <c r="M29" s="141"/>
      <c r="N29" s="22"/>
      <c r="O29" s="20"/>
      <c r="P29" s="19"/>
      <c r="Q29" s="141"/>
      <c r="R29" s="141"/>
      <c r="T29" s="26"/>
    </row>
    <row r="30" spans="2:20" ht="15" customHeight="1" x14ac:dyDescent="0.25">
      <c r="B30" s="33"/>
      <c r="C30" s="33"/>
      <c r="D30" s="10" t="s">
        <v>28</v>
      </c>
      <c r="E30" s="53">
        <v>15</v>
      </c>
      <c r="G30" s="10" t="s">
        <v>29</v>
      </c>
      <c r="H30" s="41">
        <f>'ANALISE '!L7</f>
        <v>290.49278247884519</v>
      </c>
      <c r="I30" s="34"/>
      <c r="K30" s="33"/>
      <c r="L30" s="141"/>
      <c r="M30" s="141"/>
      <c r="N30" s="34"/>
      <c r="P30" s="33"/>
      <c r="Q30" s="141"/>
      <c r="R30" s="141"/>
      <c r="T30" s="35"/>
    </row>
    <row r="31" spans="2:20" ht="3.75" customHeight="1" x14ac:dyDescent="0.25">
      <c r="B31" s="33"/>
      <c r="C31" s="42"/>
      <c r="D31" s="43"/>
      <c r="E31" s="43"/>
      <c r="F31" s="43"/>
      <c r="G31" s="43"/>
      <c r="H31" s="43"/>
      <c r="I31" s="44"/>
      <c r="K31" s="42"/>
      <c r="L31" s="43"/>
      <c r="M31" s="43"/>
      <c r="N31" s="44"/>
      <c r="P31" s="42"/>
      <c r="Q31" s="43"/>
      <c r="R31" s="43"/>
      <c r="S31" s="44"/>
      <c r="T31" s="35"/>
    </row>
    <row r="32" spans="2:20" ht="3.75" customHeight="1" x14ac:dyDescent="0.25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5"/>
      <c r="T32" s="44"/>
    </row>
    <row r="33" ht="7.5" customHeight="1" x14ac:dyDescent="0.25"/>
  </sheetData>
  <sheetProtection algorithmName="SHA-512" hashValue="kBya1F2b++Ckk5JgUQVYTOW3qY0gzWbOGFJCV7sZMJs9sEZHMoT9fcNpbY7mB7nIebVyeTuorditBADAJNh3Aw==" saltValue="mKKYwc1ftChe9RsU4DhkmQ==" spinCount="100000" sheet="1" objects="1" scenarios="1" selectLockedCells="1"/>
  <mergeCells count="13">
    <mergeCell ref="Q23:R30"/>
    <mergeCell ref="Q21:R21"/>
    <mergeCell ref="B6:O6"/>
    <mergeCell ref="B19:O19"/>
    <mergeCell ref="D8:H8"/>
    <mergeCell ref="D13:H13"/>
    <mergeCell ref="D21:H21"/>
    <mergeCell ref="D26:H26"/>
    <mergeCell ref="K21:N21"/>
    <mergeCell ref="K8:N8"/>
    <mergeCell ref="L10:M15"/>
    <mergeCell ref="L23:M30"/>
    <mergeCell ref="Q10:R15"/>
  </mergeCells>
  <dataValidations xWindow="727" yWindow="463" count="5">
    <dataValidation type="list" allowBlank="1" showErrorMessage="1" errorTitle="Regime Tributário" error="Regime tributário inválido." promptTitle="Regime Tributário" prompt="Escolha o regime tributário do vendedor." sqref="H10" xr:uid="{AEFC2C19-EBB3-4915-88DC-A5D0FD61BD7F}">
      <formula1>"RPA - Com Benefício Fiscal,RPA - Sem Benefício Fiscal,Simples Nacional"</formula1>
    </dataValidation>
    <dataValidation type="list" allowBlank="1" showErrorMessage="1" errorTitle="Importado" error="Opção inválida." promptTitle="Importado" prompt="Informe se o tecido é importado." sqref="E15" xr:uid="{910F6A88-6A50-4689-ACE3-ECA6FC4ADE7D}">
      <formula1>"SIM,NÃO"</formula1>
    </dataValidation>
    <dataValidation type="decimal" operator="greaterThanOrEqual" allowBlank="1" showErrorMessage="1" errorTitle="Lucro" error="Valor inválido." promptTitle="Lucro" prompt="Informe o valor (em percentual) do lucro desejado." sqref="H28" xr:uid="{98A7C208-8155-450C-A7D5-B0A4A48F9FA1}">
      <formula1>0</formula1>
    </dataValidation>
    <dataValidation type="list" allowBlank="1" showErrorMessage="1" errorTitle="Contribuinte ICMS" error="Opção inválida." promptTitle="Contribuinte ICMS" prompt="Informe se o cliente é contribuinte do ICMS." sqref="H23" xr:uid="{904DE75F-4435-4010-8002-A8000082F512}">
      <formula1>"SIM,NÃO"</formula1>
    </dataValidation>
    <dataValidation type="list" allowBlank="1" showErrorMessage="1" errorTitle="Benefício fiscal" error="Opção inválida." promptTitle="Benefício fiscal" prompt="Informe se esse tecido tem o benefício fiscal." sqref="E28" xr:uid="{D79FF7A7-7CB1-4993-A7E1-1EAE1EA600B7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scale="7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727" yWindow="463" count="2">
        <x14:dataValidation type="list" allowBlank="1" showErrorMessage="1" errorTitle="UF Origem" error="UF inválida." promptTitle="UF Origem" prompt="Escolha o estado em que se situa o vendedor." xr:uid="{8ADE572B-83C1-4D79-B542-3B30BC84A1FE}">
          <x14:formula1>
            <xm:f>Controle!$C$2:$C$28</xm:f>
          </x14:formula1>
          <xm:sqref>E10</xm:sqref>
        </x14:dataValidation>
        <x14:dataValidation type="list" allowBlank="1" showErrorMessage="1" errorTitle="UF Destino" error="UF inválida." promptTitle="UF Destino" prompt="Escolha o estado em que se situa o cliente." xr:uid="{8E59098D-6C1D-418F-8EA2-5964E860CF58}">
          <x14:formula1>
            <xm:f>Controle!$C$2:$C$28</xm:f>
          </x14:formula1>
          <xm:sqref>E23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4C13-3AA8-4F6B-93DB-4ABE235BBC0A}">
  <sheetPr codeName="Planilha1">
    <pageSetUpPr fitToPage="1"/>
  </sheetPr>
  <dimension ref="A1:Q51"/>
  <sheetViews>
    <sheetView zoomScaleNormal="100" workbookViewId="0">
      <selection activeCell="H27" sqref="H27"/>
    </sheetView>
  </sheetViews>
  <sheetFormatPr defaultColWidth="0" defaultRowHeight="15" zeroHeight="1" x14ac:dyDescent="0.25"/>
  <cols>
    <col min="1" max="5" width="1.42578125" style="54" customWidth="1"/>
    <col min="6" max="6" width="10.5703125" style="54" customWidth="1"/>
    <col min="7" max="7" width="16" style="54" customWidth="1"/>
    <col min="8" max="8" width="8.28515625" style="55" customWidth="1"/>
    <col min="9" max="9" width="3.5703125" style="54" customWidth="1"/>
    <col min="10" max="10" width="1.42578125" style="54" customWidth="1"/>
    <col min="11" max="11" width="7.7109375" style="54" bestFit="1" customWidth="1"/>
    <col min="12" max="12" width="18.28515625" style="56" customWidth="1"/>
    <col min="13" max="13" width="3.5703125" style="54" customWidth="1"/>
    <col min="14" max="14" width="1.42578125" style="54" customWidth="1"/>
    <col min="15" max="15" width="7.7109375" style="54" bestFit="1" customWidth="1"/>
    <col min="16" max="16" width="18.28515625" style="56" customWidth="1"/>
    <col min="17" max="17" width="1.42578125" style="54" customWidth="1"/>
    <col min="18" max="16384" width="9.140625" style="54" hidden="1"/>
  </cols>
  <sheetData>
    <row r="1" spans="2:16" ht="7.5" customHeight="1" x14ac:dyDescent="0.25">
      <c r="P1" s="54"/>
    </row>
    <row r="2" spans="2:16" ht="15" customHeight="1" x14ac:dyDescent="0.25">
      <c r="J2" s="57"/>
      <c r="K2" s="155" t="str">
        <f>IF(AND(SIMULADOR!L10=0,SIMULADOR!L23=0),"PREENCHA A ABA " &amp; """INFORMAÇÕES""" &amp; " CORRETAMENTE","")</f>
        <v/>
      </c>
      <c r="L2" s="155"/>
      <c r="N2" s="57"/>
      <c r="O2" s="154" t="s">
        <v>61</v>
      </c>
      <c r="P2" s="154"/>
    </row>
    <row r="3" spans="2:16" ht="15" customHeight="1" x14ac:dyDescent="0.25">
      <c r="J3" s="57"/>
      <c r="K3" s="155"/>
      <c r="L3" s="155"/>
      <c r="N3" s="57"/>
      <c r="O3" s="154" t="s">
        <v>62</v>
      </c>
      <c r="P3" s="154"/>
    </row>
    <row r="4" spans="2:16" ht="15" customHeight="1" x14ac:dyDescent="0.25">
      <c r="J4" s="57"/>
      <c r="K4" s="155"/>
      <c r="L4" s="155"/>
      <c r="N4" s="57"/>
      <c r="O4" s="158">
        <v>3600000</v>
      </c>
      <c r="P4" s="159"/>
    </row>
    <row r="5" spans="2:16" ht="7.5" customHeight="1" x14ac:dyDescent="0.25">
      <c r="J5" s="57"/>
      <c r="K5" s="57"/>
      <c r="L5" s="58"/>
      <c r="N5" s="57"/>
      <c r="P5" s="54"/>
    </row>
    <row r="6" spans="2:16" ht="23.25" x14ac:dyDescent="0.25">
      <c r="B6" s="59"/>
      <c r="J6" s="60"/>
      <c r="K6" s="157" t="s">
        <v>63</v>
      </c>
      <c r="L6" s="157"/>
      <c r="M6" s="61"/>
      <c r="N6" s="62"/>
      <c r="O6" s="157" t="s">
        <v>64</v>
      </c>
      <c r="P6" s="157"/>
    </row>
    <row r="7" spans="2:16" s="59" customFormat="1" x14ac:dyDescent="0.25">
      <c r="B7" s="63" t="s">
        <v>65</v>
      </c>
      <c r="C7" s="63"/>
      <c r="D7" s="63"/>
      <c r="E7" s="63"/>
      <c r="F7" s="63"/>
      <c r="G7" s="63"/>
      <c r="H7" s="64"/>
      <c r="J7" s="65"/>
      <c r="K7" s="66"/>
      <c r="L7" s="67">
        <f>L17/(1-H9+H10-H11-H12-H13-H25-H26-H29-H30-Lucro)</f>
        <v>290.49278247884519</v>
      </c>
      <c r="M7" s="68"/>
      <c r="N7" s="68"/>
      <c r="O7" s="66"/>
      <c r="P7" s="67">
        <f>L7</f>
        <v>290.49278247884519</v>
      </c>
    </row>
    <row r="8" spans="2:16" x14ac:dyDescent="0.25">
      <c r="C8" s="69" t="s">
        <v>66</v>
      </c>
      <c r="D8" s="69"/>
      <c r="E8" s="69"/>
      <c r="G8" s="69"/>
      <c r="J8" s="70"/>
      <c r="K8" s="70"/>
      <c r="L8" s="71"/>
      <c r="M8" s="72"/>
      <c r="N8" s="72"/>
      <c r="O8" s="70"/>
      <c r="P8" s="71"/>
    </row>
    <row r="9" spans="2:16" x14ac:dyDescent="0.25">
      <c r="C9" s="69"/>
      <c r="D9" s="69" t="s">
        <v>67</v>
      </c>
      <c r="G9" s="69"/>
      <c r="H9" s="73">
        <f>Debito_ICMS</f>
        <v>0.12</v>
      </c>
      <c r="J9" s="70"/>
      <c r="K9" s="70"/>
      <c r="L9" s="71">
        <f>-$L$7*H9</f>
        <v>-34.859133897461419</v>
      </c>
      <c r="M9" s="72"/>
      <c r="N9" s="72"/>
      <c r="O9" s="70"/>
      <c r="P9" s="71"/>
    </row>
    <row r="10" spans="2:16" x14ac:dyDescent="0.25">
      <c r="C10" s="69"/>
      <c r="E10" s="69" t="s">
        <v>68</v>
      </c>
      <c r="G10" s="69"/>
      <c r="H10" s="73">
        <f>IF(SIMULADOR!Q10&lt;&gt;"",0.09,0)</f>
        <v>0.09</v>
      </c>
      <c r="J10" s="70"/>
      <c r="K10" s="70"/>
      <c r="L10" s="71">
        <f>$L$7*H10</f>
        <v>26.144350423096064</v>
      </c>
      <c r="M10" s="72"/>
      <c r="N10" s="72"/>
      <c r="O10" s="70"/>
      <c r="P10" s="71"/>
    </row>
    <row r="11" spans="2:16" x14ac:dyDescent="0.25">
      <c r="C11" s="69"/>
      <c r="D11" s="69" t="s">
        <v>69</v>
      </c>
      <c r="G11" s="69"/>
      <c r="H11" s="73">
        <f>ICMS_Difal_EC87</f>
        <v>0</v>
      </c>
      <c r="J11" s="70"/>
      <c r="K11" s="70"/>
      <c r="L11" s="71">
        <f>-$L$7*H11</f>
        <v>0</v>
      </c>
      <c r="M11" s="72"/>
      <c r="N11" s="72"/>
      <c r="O11" s="70"/>
      <c r="P11" s="71"/>
    </row>
    <row r="12" spans="2:16" x14ac:dyDescent="0.25">
      <c r="C12" s="69"/>
      <c r="D12" s="69" t="s">
        <v>70</v>
      </c>
      <c r="G12" s="69"/>
      <c r="H12" s="73">
        <v>6.4999999999999997E-3</v>
      </c>
      <c r="J12" s="70"/>
      <c r="K12" s="70"/>
      <c r="L12" s="71">
        <f>-$L$7*H12</f>
        <v>-1.8882030861124937</v>
      </c>
      <c r="M12" s="72"/>
      <c r="N12" s="72"/>
      <c r="O12" s="70"/>
      <c r="P12" s="71"/>
    </row>
    <row r="13" spans="2:16" x14ac:dyDescent="0.25">
      <c r="C13" s="69"/>
      <c r="D13" s="69" t="s">
        <v>71</v>
      </c>
      <c r="G13" s="69"/>
      <c r="H13" s="73">
        <v>0.03</v>
      </c>
      <c r="J13" s="70"/>
      <c r="K13" s="70"/>
      <c r="L13" s="71">
        <f>-$L$7*H13</f>
        <v>-8.7147834743653547</v>
      </c>
      <c r="M13" s="72"/>
      <c r="N13" s="72"/>
      <c r="O13" s="70"/>
      <c r="P13" s="71"/>
    </row>
    <row r="14" spans="2:16" x14ac:dyDescent="0.25">
      <c r="D14" s="69" t="s">
        <v>72</v>
      </c>
      <c r="F14" s="69"/>
      <c r="G14" s="69"/>
      <c r="H14" s="73" cm="1">
        <f t="array" ref="H14">IF(Fat_12_SN="",_xlfn.XLOOKUP(1,(Anexos_SN[Anexos]="Anexo I")*(Anexos_SN[Faixa]=4),Anexos_SN[Alíquota],"Erro",0),_xlfn.XLOOKUP(1,(Anexos_SN[Anexos]="Anexo I")*(Anexos_SN[Limite inferior]&lt;=Fat_12_SN)*(Anexos_SN[Limite Superior]&gt;=Fat_12_SN),Anexos_SN[Alíquota],"Erro",0))</f>
        <v>0.14299999999999999</v>
      </c>
      <c r="J14" s="70"/>
      <c r="K14" s="70"/>
      <c r="L14" s="71"/>
      <c r="M14" s="72"/>
      <c r="N14" s="72"/>
      <c r="O14" s="70"/>
      <c r="P14" s="71">
        <f>-P7*H14</f>
        <v>-41.540467894474858</v>
      </c>
    </row>
    <row r="15" spans="2:16" s="59" customFormat="1" x14ac:dyDescent="0.25">
      <c r="B15" s="63" t="s">
        <v>73</v>
      </c>
      <c r="C15" s="63"/>
      <c r="D15" s="63"/>
      <c r="E15" s="63"/>
      <c r="F15" s="63"/>
      <c r="G15" s="63"/>
      <c r="H15" s="64"/>
      <c r="J15" s="65"/>
      <c r="K15" s="66"/>
      <c r="L15" s="67">
        <f>SUM(L7:L14)</f>
        <v>271.17501244400205</v>
      </c>
      <c r="M15" s="68"/>
      <c r="N15" s="68"/>
      <c r="O15" s="66"/>
      <c r="P15" s="67">
        <f>SUM(P7:P14)</f>
        <v>248.95231458437033</v>
      </c>
    </row>
    <row r="16" spans="2:16" s="59" customFormat="1" ht="7.5" customHeight="1" x14ac:dyDescent="0.25">
      <c r="H16" s="74"/>
      <c r="J16" s="65"/>
      <c r="K16" s="65"/>
      <c r="L16" s="75"/>
      <c r="M16" s="68"/>
      <c r="N16" s="68"/>
      <c r="O16" s="65"/>
      <c r="P16" s="75"/>
    </row>
    <row r="17" spans="2:16" s="59" customFormat="1" x14ac:dyDescent="0.25">
      <c r="C17" s="76" t="s">
        <v>74</v>
      </c>
      <c r="D17" s="76"/>
      <c r="E17" s="76"/>
      <c r="F17" s="76"/>
      <c r="G17" s="77"/>
      <c r="H17" s="78"/>
      <c r="J17" s="65"/>
      <c r="K17" s="79"/>
      <c r="L17" s="79">
        <f>SUM(L18:L21)</f>
        <v>175.08</v>
      </c>
      <c r="M17" s="68"/>
      <c r="N17" s="68"/>
      <c r="O17" s="79"/>
      <c r="P17" s="79">
        <f>SUM(P18:P21)</f>
        <v>175.08</v>
      </c>
    </row>
    <row r="18" spans="2:16" x14ac:dyDescent="0.25">
      <c r="D18" s="69" t="s">
        <v>75</v>
      </c>
      <c r="F18" s="69"/>
      <c r="J18" s="70"/>
      <c r="K18" s="70"/>
      <c r="L18" s="71">
        <f>Valor_Compra</f>
        <v>160.08000000000001</v>
      </c>
      <c r="M18" s="72"/>
      <c r="N18" s="72"/>
      <c r="O18" s="70"/>
      <c r="P18" s="71">
        <f>Valor_Compra</f>
        <v>160.08000000000001</v>
      </c>
    </row>
    <row r="19" spans="2:16" x14ac:dyDescent="0.25">
      <c r="E19" s="69" t="s">
        <v>67</v>
      </c>
      <c r="F19" s="69"/>
      <c r="H19" s="73">
        <f>Credito_ICMS</f>
        <v>0</v>
      </c>
      <c r="J19" s="70"/>
      <c r="K19" s="70"/>
      <c r="L19" s="71">
        <f>-L18*H19</f>
        <v>0</v>
      </c>
      <c r="M19" s="72"/>
      <c r="N19" s="72"/>
      <c r="O19" s="70"/>
    </row>
    <row r="20" spans="2:16" x14ac:dyDescent="0.25">
      <c r="D20" s="69" t="s">
        <v>76</v>
      </c>
      <c r="F20" s="69"/>
      <c r="H20" s="73">
        <f>IF(UF_Origem="SP",0,IF(RTVendedor="Simples Nacional",0.06,18%-Credito_ICMS))</f>
        <v>0</v>
      </c>
      <c r="J20" s="70"/>
      <c r="K20" s="70"/>
      <c r="M20" s="72"/>
      <c r="N20" s="72"/>
      <c r="P20" s="71">
        <f>P18*H20</f>
        <v>0</v>
      </c>
    </row>
    <row r="21" spans="2:16" x14ac:dyDescent="0.25">
      <c r="D21" s="69" t="s">
        <v>77</v>
      </c>
      <c r="F21" s="69"/>
      <c r="G21" s="80"/>
      <c r="H21" s="73"/>
      <c r="J21" s="70"/>
      <c r="K21" s="70"/>
      <c r="L21" s="81">
        <f>Valor_MO</f>
        <v>15</v>
      </c>
      <c r="M21" s="70"/>
      <c r="N21" s="70"/>
      <c r="O21" s="70"/>
      <c r="P21" s="81">
        <f>Valor_MO</f>
        <v>15</v>
      </c>
    </row>
    <row r="22" spans="2:16" s="59" customFormat="1" x14ac:dyDescent="0.25">
      <c r="B22" s="63" t="s">
        <v>78</v>
      </c>
      <c r="C22" s="63"/>
      <c r="D22" s="63"/>
      <c r="E22" s="63"/>
      <c r="F22" s="63"/>
      <c r="G22" s="63"/>
      <c r="H22" s="64"/>
      <c r="J22" s="65"/>
      <c r="K22" s="66"/>
      <c r="L22" s="67">
        <f>L15-L17</f>
        <v>96.095012444002037</v>
      </c>
      <c r="M22" s="68"/>
      <c r="N22" s="68"/>
      <c r="O22" s="66"/>
      <c r="P22" s="67">
        <f>P15-P17</f>
        <v>73.872314584370315</v>
      </c>
    </row>
    <row r="23" spans="2:16" s="59" customFormat="1" ht="7.5" customHeight="1" x14ac:dyDescent="0.25">
      <c r="H23" s="74"/>
      <c r="J23" s="65"/>
      <c r="K23" s="65"/>
      <c r="L23" s="82"/>
      <c r="M23" s="65"/>
      <c r="N23" s="65"/>
      <c r="O23" s="65"/>
      <c r="P23" s="82"/>
    </row>
    <row r="24" spans="2:16" s="59" customFormat="1" x14ac:dyDescent="0.25">
      <c r="C24" s="76" t="s">
        <v>79</v>
      </c>
      <c r="D24" s="76"/>
      <c r="E24" s="76"/>
      <c r="F24" s="76"/>
      <c r="G24" s="77"/>
      <c r="H24" s="78"/>
      <c r="J24" s="65"/>
      <c r="K24" s="79"/>
      <c r="L24" s="79">
        <f>+L25+L26</f>
        <v>0</v>
      </c>
      <c r="M24" s="68"/>
      <c r="N24" s="68"/>
      <c r="O24" s="79"/>
      <c r="P24" s="79">
        <f>+P25+P26</f>
        <v>0</v>
      </c>
    </row>
    <row r="25" spans="2:16" x14ac:dyDescent="0.25">
      <c r="C25" s="69" t="s">
        <v>80</v>
      </c>
      <c r="D25" s="69"/>
      <c r="H25" s="83">
        <v>0</v>
      </c>
      <c r="J25" s="70"/>
      <c r="K25" s="70"/>
      <c r="L25" s="81">
        <f>+L7*H25</f>
        <v>0</v>
      </c>
      <c r="M25" s="70"/>
      <c r="N25" s="70"/>
      <c r="O25" s="70"/>
      <c r="P25" s="81">
        <f>+P7*H25</f>
        <v>0</v>
      </c>
    </row>
    <row r="26" spans="2:16" x14ac:dyDescent="0.25">
      <c r="C26" s="69" t="s">
        <v>81</v>
      </c>
      <c r="D26" s="69"/>
      <c r="H26" s="83">
        <v>0</v>
      </c>
      <c r="J26" s="70"/>
      <c r="K26" s="70"/>
      <c r="L26" s="81">
        <f>+L7*H26</f>
        <v>0</v>
      </c>
      <c r="M26" s="70"/>
      <c r="N26" s="70"/>
      <c r="O26" s="70"/>
      <c r="P26" s="81">
        <f>+P7*H26</f>
        <v>0</v>
      </c>
    </row>
    <row r="27" spans="2:16" s="59" customFormat="1" x14ac:dyDescent="0.25">
      <c r="B27" s="63" t="s">
        <v>82</v>
      </c>
      <c r="C27" s="63"/>
      <c r="D27" s="63"/>
      <c r="E27" s="63"/>
      <c r="F27" s="63"/>
      <c r="G27" s="63"/>
      <c r="H27" s="64"/>
      <c r="J27" s="65"/>
      <c r="K27" s="66"/>
      <c r="L27" s="67">
        <f>+L22-L24</f>
        <v>96.095012444002037</v>
      </c>
      <c r="M27" s="68"/>
      <c r="N27" s="68"/>
      <c r="O27" s="66"/>
      <c r="P27" s="67">
        <f>+P22-P24</f>
        <v>73.872314584370315</v>
      </c>
    </row>
    <row r="28" spans="2:16" s="59" customFormat="1" ht="7.5" customHeight="1" x14ac:dyDescent="0.25">
      <c r="H28" s="74"/>
      <c r="J28" s="65"/>
      <c r="K28" s="65"/>
      <c r="L28" s="82"/>
      <c r="M28" s="65"/>
      <c r="N28" s="65"/>
      <c r="O28" s="65"/>
      <c r="P28" s="82"/>
    </row>
    <row r="29" spans="2:16" x14ac:dyDescent="0.25">
      <c r="E29" s="69" t="s">
        <v>83</v>
      </c>
      <c r="H29" s="55">
        <v>1.0800000000000001E-2</v>
      </c>
      <c r="J29" s="70"/>
      <c r="K29" s="70"/>
      <c r="L29" s="81">
        <f>+L7*H29</f>
        <v>3.137322050771528</v>
      </c>
      <c r="M29" s="70"/>
      <c r="N29" s="70"/>
      <c r="O29" s="70"/>
      <c r="P29" s="81"/>
    </row>
    <row r="30" spans="2:16" x14ac:dyDescent="0.25">
      <c r="E30" s="69" t="s">
        <v>84</v>
      </c>
      <c r="H30" s="55">
        <v>0.02</v>
      </c>
      <c r="J30" s="70"/>
      <c r="K30" s="70"/>
      <c r="L30" s="81">
        <f>+L7*H30</f>
        <v>5.809855649576904</v>
      </c>
      <c r="M30" s="70"/>
      <c r="N30" s="70"/>
      <c r="O30" s="70"/>
      <c r="P30" s="81"/>
    </row>
    <row r="31" spans="2:16" s="59" customFormat="1" x14ac:dyDescent="0.25">
      <c r="B31" s="63" t="s">
        <v>85</v>
      </c>
      <c r="C31" s="63"/>
      <c r="D31" s="63"/>
      <c r="E31" s="63"/>
      <c r="F31" s="63"/>
      <c r="G31" s="63"/>
      <c r="H31" s="63"/>
      <c r="J31" s="65"/>
      <c r="K31" s="66">
        <f>L31/L7</f>
        <v>0.30000000000000016</v>
      </c>
      <c r="L31" s="67">
        <f>+L27-L29-L30</f>
        <v>87.147834743653604</v>
      </c>
      <c r="M31" s="68"/>
      <c r="N31" s="68"/>
      <c r="O31" s="66">
        <f>P31/P7</f>
        <v>0.25429999999999997</v>
      </c>
      <c r="P31" s="67">
        <f>P27</f>
        <v>73.872314584370315</v>
      </c>
    </row>
    <row r="32" spans="2:16" s="59" customFormat="1" ht="7.5" customHeight="1" x14ac:dyDescent="0.25">
      <c r="H32" s="74"/>
      <c r="J32" s="65"/>
      <c r="K32" s="65"/>
      <c r="L32" s="82"/>
      <c r="M32" s="65"/>
      <c r="N32" s="65"/>
      <c r="O32" s="65"/>
      <c r="P32" s="82"/>
    </row>
    <row r="33" spans="2:16" s="59" customFormat="1" x14ac:dyDescent="0.25">
      <c r="B33" s="63" t="s">
        <v>86</v>
      </c>
      <c r="C33" s="63"/>
      <c r="D33" s="63"/>
      <c r="E33" s="63"/>
      <c r="F33" s="63"/>
      <c r="G33" s="63"/>
      <c r="H33" s="63"/>
      <c r="J33" s="65"/>
      <c r="K33" s="64">
        <f>+L33/L7</f>
        <v>0.18729999999999997</v>
      </c>
      <c r="L33" s="84">
        <f>-L9-L11-L12-L13+L19+L29+L30</f>
        <v>54.409298158287697</v>
      </c>
      <c r="M33" s="68"/>
      <c r="N33" s="68"/>
      <c r="O33" s="64">
        <f>+P33/P7</f>
        <v>0.14299999999999999</v>
      </c>
      <c r="P33" s="84">
        <f>-P14+P20</f>
        <v>41.540467894474858</v>
      </c>
    </row>
    <row r="34" spans="2:16" ht="6.75" customHeight="1" x14ac:dyDescent="0.25"/>
    <row r="35" spans="2:16" ht="15" customHeight="1" thickBot="1" x14ac:dyDescent="0.3">
      <c r="B35" s="156" t="s">
        <v>87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</row>
    <row r="36" spans="2:16" ht="7.5" customHeight="1" x14ac:dyDescent="0.25"/>
    <row r="37" spans="2:16" x14ac:dyDescent="0.25">
      <c r="B37" s="85" t="s">
        <v>88</v>
      </c>
      <c r="C37" s="86"/>
      <c r="D37" s="86"/>
      <c r="E37" s="86"/>
      <c r="F37" s="86"/>
      <c r="G37" s="86"/>
      <c r="H37" s="87"/>
      <c r="K37" s="88"/>
      <c r="L37" s="89">
        <f>L7</f>
        <v>290.49278247884519</v>
      </c>
      <c r="M37" s="70"/>
      <c r="N37" s="70"/>
      <c r="O37" s="90"/>
      <c r="P37" s="89">
        <f>P7</f>
        <v>290.49278247884519</v>
      </c>
    </row>
    <row r="38" spans="2:16" x14ac:dyDescent="0.25">
      <c r="B38" s="69" t="s">
        <v>89</v>
      </c>
      <c r="H38" s="54"/>
      <c r="L38" s="70"/>
      <c r="M38" s="70"/>
      <c r="N38" s="70"/>
      <c r="O38" s="70"/>
      <c r="P38" s="70"/>
    </row>
    <row r="39" spans="2:16" x14ac:dyDescent="0.25">
      <c r="C39" s="69" t="s">
        <v>64</v>
      </c>
      <c r="D39" s="69"/>
      <c r="L39" s="91"/>
      <c r="M39" s="70"/>
      <c r="N39" s="70"/>
      <c r="O39" s="70"/>
      <c r="P39" s="92">
        <f>P14</f>
        <v>-41.540467894474858</v>
      </c>
    </row>
    <row r="40" spans="2:16" x14ac:dyDescent="0.25">
      <c r="C40" s="69" t="s">
        <v>90</v>
      </c>
      <c r="D40" s="69"/>
      <c r="L40" s="92">
        <f>SUM(L9+L10+L11-L19)</f>
        <v>-8.7147834743653547</v>
      </c>
      <c r="M40" s="70"/>
      <c r="N40" s="70"/>
      <c r="O40" s="70"/>
      <c r="P40" s="93"/>
    </row>
    <row r="41" spans="2:16" x14ac:dyDescent="0.25">
      <c r="C41" s="69" t="s">
        <v>91</v>
      </c>
      <c r="D41" s="69"/>
      <c r="L41" s="94"/>
      <c r="M41" s="70"/>
      <c r="N41" s="70"/>
      <c r="O41" s="70"/>
      <c r="P41" s="92">
        <f>-P20</f>
        <v>0</v>
      </c>
    </row>
    <row r="42" spans="2:16" x14ac:dyDescent="0.25">
      <c r="C42" s="69" t="s">
        <v>92</v>
      </c>
      <c r="D42" s="69"/>
      <c r="L42" s="92">
        <f>L12</f>
        <v>-1.8882030861124937</v>
      </c>
      <c r="M42" s="70"/>
      <c r="N42" s="70"/>
      <c r="O42" s="70"/>
      <c r="P42" s="94"/>
    </row>
    <row r="43" spans="2:16" x14ac:dyDescent="0.25">
      <c r="C43" s="69" t="s">
        <v>93</v>
      </c>
      <c r="D43" s="69"/>
      <c r="L43" s="92">
        <f>L13</f>
        <v>-8.7147834743653547</v>
      </c>
      <c r="M43" s="70"/>
      <c r="N43" s="70"/>
      <c r="O43" s="70"/>
      <c r="P43" s="94"/>
    </row>
    <row r="44" spans="2:16" x14ac:dyDescent="0.25">
      <c r="C44" s="69" t="s">
        <v>84</v>
      </c>
      <c r="D44" s="69"/>
      <c r="L44" s="95">
        <f>-L30</f>
        <v>-5.809855649576904</v>
      </c>
      <c r="M44" s="70"/>
      <c r="N44" s="70"/>
      <c r="O44" s="70"/>
      <c r="P44" s="94"/>
    </row>
    <row r="45" spans="2:16" x14ac:dyDescent="0.25">
      <c r="C45" s="69" t="s">
        <v>83</v>
      </c>
      <c r="D45" s="69"/>
      <c r="L45" s="95">
        <f>-L29</f>
        <v>-3.137322050771528</v>
      </c>
      <c r="M45" s="70"/>
      <c r="N45" s="70"/>
      <c r="O45" s="70"/>
      <c r="P45" s="94"/>
    </row>
    <row r="46" spans="2:16" x14ac:dyDescent="0.25">
      <c r="B46" s="69" t="s">
        <v>94</v>
      </c>
      <c r="L46" s="92">
        <f>-L18</f>
        <v>-160.08000000000001</v>
      </c>
      <c r="M46" s="70"/>
      <c r="N46" s="70"/>
      <c r="O46" s="70"/>
      <c r="P46" s="92">
        <f>-P18</f>
        <v>-160.08000000000001</v>
      </c>
    </row>
    <row r="47" spans="2:16" x14ac:dyDescent="0.25">
      <c r="B47" s="69" t="s">
        <v>80</v>
      </c>
      <c r="L47" s="95">
        <f>-L25</f>
        <v>0</v>
      </c>
      <c r="M47" s="70"/>
      <c r="N47" s="70"/>
      <c r="O47" s="70"/>
      <c r="P47" s="95">
        <f>-P25</f>
        <v>0</v>
      </c>
    </row>
    <row r="48" spans="2:16" x14ac:dyDescent="0.25">
      <c r="B48" s="69" t="s">
        <v>81</v>
      </c>
      <c r="L48" s="95">
        <f>-L26</f>
        <v>0</v>
      </c>
      <c r="M48" s="70"/>
      <c r="N48" s="70"/>
      <c r="O48" s="70"/>
      <c r="P48" s="95">
        <f>-P26</f>
        <v>0</v>
      </c>
    </row>
    <row r="49" spans="2:16" x14ac:dyDescent="0.25">
      <c r="B49" s="69" t="s">
        <v>95</v>
      </c>
      <c r="L49" s="95">
        <f>-L21</f>
        <v>-15</v>
      </c>
      <c r="M49" s="70"/>
      <c r="N49" s="70"/>
      <c r="O49" s="70"/>
      <c r="P49" s="95">
        <f>-P21</f>
        <v>-15</v>
      </c>
    </row>
    <row r="50" spans="2:16" x14ac:dyDescent="0.25">
      <c r="B50" s="96" t="s">
        <v>85</v>
      </c>
      <c r="C50" s="97"/>
      <c r="D50" s="97"/>
      <c r="E50" s="97"/>
      <c r="F50" s="97"/>
      <c r="G50" s="97"/>
      <c r="H50" s="98"/>
      <c r="K50" s="97"/>
      <c r="L50" s="99">
        <f>SUM(L37:L49)</f>
        <v>87.147834743653647</v>
      </c>
      <c r="M50" s="70"/>
      <c r="N50" s="70"/>
      <c r="O50" s="100"/>
      <c r="P50" s="99">
        <f>SUM(P37:P49)</f>
        <v>73.872314584370315</v>
      </c>
    </row>
    <row r="51" spans="2:16" ht="6.75" customHeight="1" x14ac:dyDescent="0.25"/>
  </sheetData>
  <sheetProtection algorithmName="SHA-512" hashValue="a663+AX5Er5nZqQL/YmGvt9JETJlXwGybWPUTscTxoFSzsKx2MUUISwMQpscRqHe6EZGPy4YS64t8MAgosqfQA==" saltValue="Hl7IlHznewDhODqishmFUw==" spinCount="100000" sheet="1" objects="1" scenarios="1"/>
  <mergeCells count="7">
    <mergeCell ref="O2:P2"/>
    <mergeCell ref="K2:L4"/>
    <mergeCell ref="B35:P35"/>
    <mergeCell ref="K6:L6"/>
    <mergeCell ref="O6:P6"/>
    <mergeCell ref="O4:P4"/>
    <mergeCell ref="O3:P3"/>
  </mergeCells>
  <conditionalFormatting sqref="K7:P18 K19:O19 H20 K20 M20:N20 P20 K21:P33">
    <cfRule type="expression" dxfId="1" priority="1">
      <formula>$K$2&lt;&gt;""</formula>
    </cfRule>
  </conditionalFormatting>
  <conditionalFormatting sqref="K37:P50">
    <cfRule type="expression" dxfId="0" priority="2">
      <formula>$K$2&lt;&gt;""</formula>
    </cfRule>
  </conditionalFormatting>
  <dataValidations xWindow="751" yWindow="411" count="3">
    <dataValidation type="decimal" operator="greaterThanOrEqual" allowBlank="1" showInputMessage="1" showErrorMessage="1" errorTitle="Faturamento ultimos 12 meses" error="Valor inválido." promptTitle="Faturamento dos ultimos 12 meses" prompt="Insira o faturamento dos últimos 12 meses para definir a alíquota do Simples Nacional. Caso não seja informado, a alíquota utilizada será a da 4ª faixa." sqref="O4" xr:uid="{CD3B9039-C7C7-4FFC-B759-E08A88CE3262}">
      <formula1>0</formula1>
    </dataValidation>
    <dataValidation type="decimal" operator="greaterThanOrEqual" allowBlank="1" showErrorMessage="1" errorTitle="Comissões" error="Valor inválido." promptTitle="Comissões" prompt="Insira a porcentagem de comissões." sqref="H25" xr:uid="{7E21D031-5E1D-4FEF-9838-15A7FAF306AD}">
      <formula1>0</formula1>
    </dataValidation>
    <dataValidation type="decimal" operator="greaterThanOrEqual" allowBlank="1" showErrorMessage="1" errorTitle="Frete" error="Valor inválido." promptTitle="Frete" prompt="Insira a porncetagem de frete." sqref="H26" xr:uid="{1AD7886B-38BE-40E2-90F5-5A4DD974C60F}">
      <formula1>0</formula1>
    </dataValidation>
  </dataValidations>
  <pageMargins left="0.511811024" right="0.511811024" top="0.78740157499999996" bottom="0.78740157499999996" header="0.31496062000000002" footer="0.31496062000000002"/>
  <pageSetup paperSize="9" scale="88" orientation="portrait" r:id="rId1"/>
  <ignoredErrors>
    <ignoredError sqref="L1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EB6C-7770-4FBF-85C7-B7045DA21956}">
  <sheetPr codeName="Planilha2">
    <pageSetUpPr fitToPage="1"/>
  </sheetPr>
  <dimension ref="A1:CM29"/>
  <sheetViews>
    <sheetView workbookViewId="0">
      <selection activeCell="D10" sqref="D10"/>
    </sheetView>
  </sheetViews>
  <sheetFormatPr defaultRowHeight="15" x14ac:dyDescent="0.25"/>
  <cols>
    <col min="1" max="1" width="5.140625" bestFit="1" customWidth="1"/>
    <col min="2" max="2" width="19.7109375" bestFit="1" customWidth="1"/>
    <col min="3" max="3" width="9.140625" customWidth="1"/>
    <col min="4" max="4" width="24" bestFit="1" customWidth="1"/>
    <col min="5" max="5" width="7.140625" customWidth="1"/>
    <col min="6" max="7" width="7.140625" bestFit="1" customWidth="1"/>
    <col min="8" max="8" width="6.140625" bestFit="1" customWidth="1"/>
    <col min="9" max="9" width="7.140625" bestFit="1" customWidth="1"/>
    <col min="10" max="10" width="6.140625" bestFit="1" customWidth="1"/>
    <col min="11" max="11" width="7.140625" bestFit="1" customWidth="1"/>
    <col min="12" max="12" width="6.140625" bestFit="1" customWidth="1"/>
    <col min="13" max="13" width="6.28515625" bestFit="1" customWidth="1"/>
    <col min="14" max="14" width="6.5703125" bestFit="1" customWidth="1"/>
    <col min="15" max="15" width="7.5703125" customWidth="1"/>
    <col min="16" max="17" width="6.28515625" bestFit="1" customWidth="1"/>
    <col min="18" max="24" width="6.140625" bestFit="1" customWidth="1"/>
    <col min="25" max="25" width="6.28515625" bestFit="1" customWidth="1"/>
    <col min="26" max="31" width="6.140625" bestFit="1" customWidth="1"/>
    <col min="32" max="32" width="7.42578125" customWidth="1"/>
    <col min="33" max="33" width="9.85546875" bestFit="1" customWidth="1"/>
    <col min="34" max="34" width="13.42578125" customWidth="1"/>
    <col min="35" max="35" width="19.140625" customWidth="1"/>
    <col min="36" max="36" width="17" bestFit="1" customWidth="1"/>
    <col min="37" max="37" width="10.85546875" bestFit="1" customWidth="1"/>
    <col min="38" max="38" width="18.140625" bestFit="1" customWidth="1"/>
  </cols>
  <sheetData>
    <row r="1" spans="1:9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  <c r="AB1" t="s">
        <v>5</v>
      </c>
      <c r="AC1" t="s">
        <v>122</v>
      </c>
      <c r="AD1" t="s">
        <v>23</v>
      </c>
      <c r="AE1" t="s">
        <v>123</v>
      </c>
      <c r="AG1" t="s">
        <v>124</v>
      </c>
      <c r="AH1" t="s">
        <v>125</v>
      </c>
      <c r="AI1" t="s">
        <v>126</v>
      </c>
      <c r="AJ1" t="s">
        <v>127</v>
      </c>
      <c r="AK1" s="135" t="s">
        <v>128</v>
      </c>
      <c r="AL1" s="136" t="s">
        <v>129</v>
      </c>
    </row>
    <row r="2" spans="1:91" s="134" customFormat="1" x14ac:dyDescent="0.25">
      <c r="A2">
        <v>1</v>
      </c>
      <c r="B2" t="s">
        <v>130</v>
      </c>
      <c r="C2" t="s">
        <v>100</v>
      </c>
      <c r="D2" t="str">
        <f>Aliq_ICMS[[#This Row],[Sigla]]&amp;" - "&amp;Aliq_ICMS[[#This Row],[Estado]]</f>
        <v xml:space="preserve">AC - Acre </v>
      </c>
      <c r="E2" s="138">
        <v>0.19</v>
      </c>
      <c r="F2" s="137">
        <v>0.12</v>
      </c>
      <c r="G2" s="137">
        <v>0.12</v>
      </c>
      <c r="H2" s="137">
        <v>0.12</v>
      </c>
      <c r="I2" s="137">
        <v>0.12</v>
      </c>
      <c r="J2" s="137">
        <v>0.12</v>
      </c>
      <c r="K2" s="137">
        <v>0.12</v>
      </c>
      <c r="L2" s="137">
        <v>0.12</v>
      </c>
      <c r="M2" s="137">
        <v>0.12</v>
      </c>
      <c r="N2" s="137">
        <v>0.12</v>
      </c>
      <c r="O2" s="137">
        <v>0.12</v>
      </c>
      <c r="P2" s="137">
        <v>0.12</v>
      </c>
      <c r="Q2" s="137">
        <v>0.12</v>
      </c>
      <c r="R2" s="137">
        <v>0.12</v>
      </c>
      <c r="S2" s="137">
        <v>0.12</v>
      </c>
      <c r="T2" s="137">
        <v>0.12</v>
      </c>
      <c r="U2" s="137">
        <v>0.12</v>
      </c>
      <c r="V2" s="137">
        <v>0.12</v>
      </c>
      <c r="W2" s="137">
        <v>0.12</v>
      </c>
      <c r="X2" s="137">
        <v>0.12</v>
      </c>
      <c r="Y2" s="137">
        <v>0.12</v>
      </c>
      <c r="Z2" s="137">
        <v>0.12</v>
      </c>
      <c r="AA2" s="137">
        <v>0.12</v>
      </c>
      <c r="AB2" s="137">
        <v>0.12</v>
      </c>
      <c r="AC2" s="137">
        <v>0.12</v>
      </c>
      <c r="AD2" s="137">
        <v>0.12</v>
      </c>
      <c r="AE2" s="137">
        <v>0.12</v>
      </c>
      <c r="AF2"/>
      <c r="AG2" t="s">
        <v>131</v>
      </c>
      <c r="AH2">
        <v>1</v>
      </c>
      <c r="AI2" s="136">
        <v>0</v>
      </c>
      <c r="AJ2" s="136">
        <v>180000</v>
      </c>
      <c r="AK2" s="135">
        <v>0.04</v>
      </c>
      <c r="AL2" s="136">
        <v>0</v>
      </c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</row>
    <row r="3" spans="1:91" s="129" customFormat="1" x14ac:dyDescent="0.25">
      <c r="A3">
        <v>2</v>
      </c>
      <c r="B3" t="s">
        <v>132</v>
      </c>
      <c r="C3" t="s">
        <v>101</v>
      </c>
      <c r="D3" t="str">
        <f>Aliq_ICMS[[#This Row],[Sigla]]&amp;" - "&amp;Aliq_ICMS[[#This Row],[Estado]]</f>
        <v xml:space="preserve">AL - Alagoas </v>
      </c>
      <c r="E3" s="137">
        <v>0.12</v>
      </c>
      <c r="F3" s="138">
        <v>0.19</v>
      </c>
      <c r="G3" s="137">
        <v>0.12</v>
      </c>
      <c r="H3" s="137">
        <v>0.12</v>
      </c>
      <c r="I3" s="137">
        <v>0.12</v>
      </c>
      <c r="J3" s="137">
        <v>0.12</v>
      </c>
      <c r="K3" s="137">
        <v>0.12</v>
      </c>
      <c r="L3" s="137">
        <v>0.12</v>
      </c>
      <c r="M3" s="137">
        <v>0.12</v>
      </c>
      <c r="N3" s="137">
        <v>0.12</v>
      </c>
      <c r="O3" s="137">
        <v>0.12</v>
      </c>
      <c r="P3" s="137">
        <v>0.12</v>
      </c>
      <c r="Q3" s="137">
        <v>0.12</v>
      </c>
      <c r="R3" s="137">
        <v>0.12</v>
      </c>
      <c r="S3" s="137">
        <v>0.12</v>
      </c>
      <c r="T3" s="137">
        <v>0.12</v>
      </c>
      <c r="U3" s="137">
        <v>0.12</v>
      </c>
      <c r="V3" s="137">
        <v>0.12</v>
      </c>
      <c r="W3" s="137">
        <v>0.12</v>
      </c>
      <c r="X3" s="137">
        <v>0.12</v>
      </c>
      <c r="Y3" s="137">
        <v>0.12</v>
      </c>
      <c r="Z3" s="137">
        <v>0.12</v>
      </c>
      <c r="AA3" s="137">
        <v>0.12</v>
      </c>
      <c r="AB3" s="137">
        <v>0.12</v>
      </c>
      <c r="AC3" s="137">
        <v>0.12</v>
      </c>
      <c r="AD3" s="137">
        <v>0.12</v>
      </c>
      <c r="AE3" s="137">
        <v>0.12</v>
      </c>
      <c r="AF3"/>
      <c r="AG3" t="s">
        <v>133</v>
      </c>
      <c r="AH3">
        <v>1</v>
      </c>
      <c r="AI3" s="136">
        <v>0</v>
      </c>
      <c r="AJ3" s="136">
        <v>180000</v>
      </c>
      <c r="AK3" s="135">
        <v>4.4999999999999998E-2</v>
      </c>
      <c r="AL3" s="136">
        <v>0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</row>
    <row r="4" spans="1:91" s="134" customFormat="1" x14ac:dyDescent="0.25">
      <c r="A4">
        <v>3</v>
      </c>
      <c r="B4" t="s">
        <v>134</v>
      </c>
      <c r="C4" t="s">
        <v>102</v>
      </c>
      <c r="D4" t="str">
        <f>Aliq_ICMS[[#This Row],[Sigla]]&amp;" - "&amp;Aliq_ICMS[[#This Row],[Estado]]</f>
        <v xml:space="preserve">AM - Amazonas </v>
      </c>
      <c r="E4" s="137">
        <v>0.12</v>
      </c>
      <c r="F4" s="137">
        <v>0.12</v>
      </c>
      <c r="G4" s="138">
        <v>0.2</v>
      </c>
      <c r="H4" s="137">
        <v>0.12</v>
      </c>
      <c r="I4" s="137">
        <v>0.12</v>
      </c>
      <c r="J4" s="137">
        <v>0.12</v>
      </c>
      <c r="K4" s="137">
        <v>0.12</v>
      </c>
      <c r="L4" s="137">
        <v>0.12</v>
      </c>
      <c r="M4" s="137">
        <v>0.12</v>
      </c>
      <c r="N4" s="137">
        <v>0.12</v>
      </c>
      <c r="O4" s="137">
        <v>0.12</v>
      </c>
      <c r="P4" s="137">
        <v>0.12</v>
      </c>
      <c r="Q4" s="137">
        <v>0.12</v>
      </c>
      <c r="R4" s="137">
        <v>0.12</v>
      </c>
      <c r="S4" s="137">
        <v>0.12</v>
      </c>
      <c r="T4" s="137">
        <v>0.12</v>
      </c>
      <c r="U4" s="137">
        <v>0.12</v>
      </c>
      <c r="V4" s="137">
        <v>0.12</v>
      </c>
      <c r="W4" s="137">
        <v>0.12</v>
      </c>
      <c r="X4" s="137">
        <v>0.12</v>
      </c>
      <c r="Y4" s="137">
        <v>0.12</v>
      </c>
      <c r="Z4" s="137">
        <v>0.12</v>
      </c>
      <c r="AA4" s="137">
        <v>0.12</v>
      </c>
      <c r="AB4" s="137">
        <v>0.12</v>
      </c>
      <c r="AC4" s="137">
        <v>0.12</v>
      </c>
      <c r="AD4" s="137">
        <v>0.12</v>
      </c>
      <c r="AE4" s="137">
        <v>0.12</v>
      </c>
      <c r="AF4"/>
      <c r="AG4" t="s">
        <v>135</v>
      </c>
      <c r="AH4">
        <v>1</v>
      </c>
      <c r="AI4" s="136">
        <v>0</v>
      </c>
      <c r="AJ4" s="136">
        <v>180000</v>
      </c>
      <c r="AK4" s="135">
        <v>0.06</v>
      </c>
      <c r="AL4" s="136">
        <v>0</v>
      </c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</row>
    <row r="5" spans="1:91" s="134" customFormat="1" ht="18.75" customHeight="1" x14ac:dyDescent="0.25">
      <c r="A5">
        <v>4</v>
      </c>
      <c r="B5" t="s">
        <v>136</v>
      </c>
      <c r="C5" t="s">
        <v>103</v>
      </c>
      <c r="D5" t="str">
        <f>Aliq_ICMS[[#This Row],[Sigla]]&amp;" - "&amp;Aliq_ICMS[[#This Row],[Estado]]</f>
        <v xml:space="preserve">AP - Amapá </v>
      </c>
      <c r="E5" s="137">
        <v>0.12</v>
      </c>
      <c r="F5" s="137">
        <v>0.12</v>
      </c>
      <c r="G5" s="137">
        <v>0.12</v>
      </c>
      <c r="H5" s="138">
        <v>0.18</v>
      </c>
      <c r="I5" s="137">
        <v>0.12</v>
      </c>
      <c r="J5" s="137">
        <v>0.12</v>
      </c>
      <c r="K5" s="137">
        <v>0.12</v>
      </c>
      <c r="L5" s="137">
        <v>0.12</v>
      </c>
      <c r="M5" s="137">
        <v>0.12</v>
      </c>
      <c r="N5" s="137">
        <v>0.12</v>
      </c>
      <c r="O5" s="137">
        <v>0.12</v>
      </c>
      <c r="P5" s="137">
        <v>0.12</v>
      </c>
      <c r="Q5" s="137">
        <v>0.12</v>
      </c>
      <c r="R5" s="137">
        <v>0.12</v>
      </c>
      <c r="S5" s="137">
        <v>0.12</v>
      </c>
      <c r="T5" s="137">
        <v>0.12</v>
      </c>
      <c r="U5" s="137">
        <v>0.12</v>
      </c>
      <c r="V5" s="137">
        <v>0.12</v>
      </c>
      <c r="W5" s="137">
        <v>0.12</v>
      </c>
      <c r="X5" s="137">
        <v>0.12</v>
      </c>
      <c r="Y5" s="137">
        <v>0.12</v>
      </c>
      <c r="Z5" s="137">
        <v>0.12</v>
      </c>
      <c r="AA5" s="137">
        <v>0.12</v>
      </c>
      <c r="AB5" s="137">
        <v>0.12</v>
      </c>
      <c r="AC5" s="137">
        <v>0.12</v>
      </c>
      <c r="AD5" s="137">
        <v>0.12</v>
      </c>
      <c r="AE5" s="137">
        <v>0.12</v>
      </c>
      <c r="AF5"/>
      <c r="AG5" t="s">
        <v>137</v>
      </c>
      <c r="AH5">
        <v>1</v>
      </c>
      <c r="AI5" s="136">
        <v>0</v>
      </c>
      <c r="AJ5" s="136">
        <v>180000</v>
      </c>
      <c r="AK5" s="135">
        <v>4.4999999999999998E-2</v>
      </c>
      <c r="AL5" s="136">
        <v>0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</row>
    <row r="6" spans="1:91" s="133" customFormat="1" x14ac:dyDescent="0.25">
      <c r="A6">
        <v>5</v>
      </c>
      <c r="B6" t="s">
        <v>138</v>
      </c>
      <c r="C6" t="s">
        <v>104</v>
      </c>
      <c r="D6" t="str">
        <f>Aliq_ICMS[[#This Row],[Sigla]]&amp;" - "&amp;Aliq_ICMS[[#This Row],[Estado]]</f>
        <v xml:space="preserve">BA - Bahia </v>
      </c>
      <c r="E6" s="137">
        <v>0.12</v>
      </c>
      <c r="F6" s="137">
        <v>0.12</v>
      </c>
      <c r="G6" s="137">
        <v>0.12</v>
      </c>
      <c r="H6" s="137">
        <v>0.12</v>
      </c>
      <c r="I6" s="138">
        <v>0.20499999999999999</v>
      </c>
      <c r="J6" s="137">
        <v>0.12</v>
      </c>
      <c r="K6" s="137">
        <v>0.12</v>
      </c>
      <c r="L6" s="137">
        <v>0.12</v>
      </c>
      <c r="M6" s="137">
        <v>0.12</v>
      </c>
      <c r="N6" s="137">
        <v>0.12</v>
      </c>
      <c r="O6" s="137">
        <v>0.12</v>
      </c>
      <c r="P6" s="137">
        <v>0.12</v>
      </c>
      <c r="Q6" s="137">
        <v>0.12</v>
      </c>
      <c r="R6" s="137">
        <v>0.12</v>
      </c>
      <c r="S6" s="137">
        <v>0.12</v>
      </c>
      <c r="T6" s="137">
        <v>0.12</v>
      </c>
      <c r="U6" s="137">
        <v>0.12</v>
      </c>
      <c r="V6" s="137">
        <v>0.12</v>
      </c>
      <c r="W6" s="137">
        <v>0.12</v>
      </c>
      <c r="X6" s="137">
        <v>0.12</v>
      </c>
      <c r="Y6" s="137">
        <v>0.12</v>
      </c>
      <c r="Z6" s="137">
        <v>0.12</v>
      </c>
      <c r="AA6" s="137">
        <v>0.12</v>
      </c>
      <c r="AB6" s="137">
        <v>0.12</v>
      </c>
      <c r="AC6" s="137">
        <v>0.12</v>
      </c>
      <c r="AD6" s="137">
        <v>0.12</v>
      </c>
      <c r="AE6" s="137">
        <v>0.12</v>
      </c>
      <c r="AF6"/>
      <c r="AG6" t="s">
        <v>139</v>
      </c>
      <c r="AH6">
        <v>1</v>
      </c>
      <c r="AI6" s="136">
        <v>0</v>
      </c>
      <c r="AJ6" s="136">
        <v>180000</v>
      </c>
      <c r="AK6" s="135">
        <v>0.155</v>
      </c>
      <c r="AL6" s="136">
        <v>0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1:91" s="133" customFormat="1" x14ac:dyDescent="0.25">
      <c r="A7">
        <v>6</v>
      </c>
      <c r="B7" t="s">
        <v>140</v>
      </c>
      <c r="C7" t="s">
        <v>105</v>
      </c>
      <c r="D7" t="str">
        <f>Aliq_ICMS[[#This Row],[Sigla]]&amp;" - "&amp;Aliq_ICMS[[#This Row],[Estado]]</f>
        <v xml:space="preserve">CE - Ceará </v>
      </c>
      <c r="E7" s="137">
        <v>0.12</v>
      </c>
      <c r="F7" s="137">
        <v>0.12</v>
      </c>
      <c r="G7" s="137">
        <v>0.12</v>
      </c>
      <c r="H7" s="137">
        <v>0.12</v>
      </c>
      <c r="I7" s="137">
        <v>0.12</v>
      </c>
      <c r="J7" s="138">
        <v>0.2</v>
      </c>
      <c r="K7" s="137">
        <v>0.12</v>
      </c>
      <c r="L7" s="137">
        <v>0.12</v>
      </c>
      <c r="M7" s="137">
        <v>0.12</v>
      </c>
      <c r="N7" s="137">
        <v>0.12</v>
      </c>
      <c r="O7" s="137">
        <v>0.12</v>
      </c>
      <c r="P7" s="137">
        <v>0.12</v>
      </c>
      <c r="Q7" s="137">
        <v>0.12</v>
      </c>
      <c r="R7" s="137">
        <v>0.12</v>
      </c>
      <c r="S7" s="137">
        <v>0.12</v>
      </c>
      <c r="T7" s="137">
        <v>0.12</v>
      </c>
      <c r="U7" s="137">
        <v>0.12</v>
      </c>
      <c r="V7" s="137">
        <v>0.12</v>
      </c>
      <c r="W7" s="137">
        <v>0.12</v>
      </c>
      <c r="X7" s="137">
        <v>0.12</v>
      </c>
      <c r="Y7" s="137">
        <v>0.12</v>
      </c>
      <c r="Z7" s="137">
        <v>0.12</v>
      </c>
      <c r="AA7" s="137">
        <v>0.12</v>
      </c>
      <c r="AB7" s="137">
        <v>0.12</v>
      </c>
      <c r="AC7" s="137">
        <v>0.12</v>
      </c>
      <c r="AD7" s="137">
        <v>0.12</v>
      </c>
      <c r="AE7" s="137">
        <v>0.12</v>
      </c>
      <c r="AF7"/>
      <c r="AG7" t="s">
        <v>131</v>
      </c>
      <c r="AH7">
        <v>2</v>
      </c>
      <c r="AI7" s="136">
        <v>180000.01</v>
      </c>
      <c r="AJ7" s="136">
        <v>360000</v>
      </c>
      <c r="AK7" s="135">
        <v>7.2999999999999995E-2</v>
      </c>
      <c r="AL7" s="136">
        <v>5940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</row>
    <row r="8" spans="1:91" s="130" customFormat="1" x14ac:dyDescent="0.25">
      <c r="A8">
        <v>7</v>
      </c>
      <c r="B8" t="s">
        <v>141</v>
      </c>
      <c r="C8" t="s">
        <v>106</v>
      </c>
      <c r="D8" t="str">
        <f>Aliq_ICMS[[#This Row],[Sigla]]&amp;" - "&amp;Aliq_ICMS[[#This Row],[Estado]]</f>
        <v xml:space="preserve">DF - Distrito Federal </v>
      </c>
      <c r="E8" s="137">
        <v>0.12</v>
      </c>
      <c r="F8" s="137">
        <v>0.12</v>
      </c>
      <c r="G8" s="137">
        <v>0.12</v>
      </c>
      <c r="H8" s="137">
        <v>0.12</v>
      </c>
      <c r="I8" s="137">
        <v>0.12</v>
      </c>
      <c r="J8" s="137">
        <v>0.12</v>
      </c>
      <c r="K8" s="138">
        <v>0.2</v>
      </c>
      <c r="L8" s="137">
        <v>0.12</v>
      </c>
      <c r="M8" s="137">
        <v>0.12</v>
      </c>
      <c r="N8" s="137">
        <v>0.12</v>
      </c>
      <c r="O8" s="137">
        <v>0.12</v>
      </c>
      <c r="P8" s="137">
        <v>0.12</v>
      </c>
      <c r="Q8" s="137">
        <v>0.12</v>
      </c>
      <c r="R8" s="137">
        <v>0.12</v>
      </c>
      <c r="S8" s="137">
        <v>0.12</v>
      </c>
      <c r="T8" s="137">
        <v>0.12</v>
      </c>
      <c r="U8" s="137">
        <v>0.12</v>
      </c>
      <c r="V8" s="137">
        <v>0.12</v>
      </c>
      <c r="W8" s="137">
        <v>0.12</v>
      </c>
      <c r="X8" s="137">
        <v>0.12</v>
      </c>
      <c r="Y8" s="137">
        <v>0.12</v>
      </c>
      <c r="Z8" s="137">
        <v>0.12</v>
      </c>
      <c r="AA8" s="137">
        <v>0.12</v>
      </c>
      <c r="AB8" s="137">
        <v>0.12</v>
      </c>
      <c r="AC8" s="137">
        <v>0.12</v>
      </c>
      <c r="AD8" s="137">
        <v>0.12</v>
      </c>
      <c r="AE8" s="137">
        <v>0.12</v>
      </c>
      <c r="AF8"/>
      <c r="AG8" t="s">
        <v>133</v>
      </c>
      <c r="AH8">
        <v>2</v>
      </c>
      <c r="AI8" s="136">
        <v>180000.01</v>
      </c>
      <c r="AJ8" s="136">
        <v>360000</v>
      </c>
      <c r="AK8" s="135">
        <v>7.8E-2</v>
      </c>
      <c r="AL8" s="136">
        <v>5940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</row>
    <row r="9" spans="1:91" s="131" customFormat="1" x14ac:dyDescent="0.25">
      <c r="A9">
        <v>8</v>
      </c>
      <c r="B9" t="s">
        <v>142</v>
      </c>
      <c r="C9" t="s">
        <v>11</v>
      </c>
      <c r="D9" t="str">
        <f>Aliq_ICMS[[#This Row],[Sigla]]&amp;" - "&amp;Aliq_ICMS[[#This Row],[Estado]]</f>
        <v xml:space="preserve">ES - Espírito Santo </v>
      </c>
      <c r="E9" s="137">
        <v>0.12</v>
      </c>
      <c r="F9" s="137">
        <v>0.12</v>
      </c>
      <c r="G9" s="137">
        <v>0.12</v>
      </c>
      <c r="H9" s="137">
        <v>0.12</v>
      </c>
      <c r="I9" s="137">
        <v>0.12</v>
      </c>
      <c r="J9" s="137">
        <v>0.12</v>
      </c>
      <c r="K9" s="137">
        <v>0.12</v>
      </c>
      <c r="L9" s="138">
        <v>0.19500000000000001</v>
      </c>
      <c r="M9" s="137">
        <v>0.12</v>
      </c>
      <c r="N9" s="137">
        <v>0.12</v>
      </c>
      <c r="O9" s="137">
        <v>0.12</v>
      </c>
      <c r="P9" s="137">
        <v>0.12</v>
      </c>
      <c r="Q9" s="137">
        <v>0.12</v>
      </c>
      <c r="R9" s="137">
        <v>0.12</v>
      </c>
      <c r="S9" s="137">
        <v>0.12</v>
      </c>
      <c r="T9" s="137">
        <v>0.12</v>
      </c>
      <c r="U9" s="137">
        <v>0.12</v>
      </c>
      <c r="V9" s="137">
        <v>0.12</v>
      </c>
      <c r="W9" s="137">
        <v>0.12</v>
      </c>
      <c r="X9" s="137">
        <v>0.12</v>
      </c>
      <c r="Y9" s="137">
        <v>0.12</v>
      </c>
      <c r="Z9" s="137">
        <v>0.12</v>
      </c>
      <c r="AA9" s="137">
        <v>0.12</v>
      </c>
      <c r="AB9" s="137">
        <v>0.12</v>
      </c>
      <c r="AC9" s="137">
        <v>0.12</v>
      </c>
      <c r="AD9" s="137">
        <v>0.12</v>
      </c>
      <c r="AE9" s="137">
        <v>0.12</v>
      </c>
      <c r="AF9"/>
      <c r="AG9" t="s">
        <v>135</v>
      </c>
      <c r="AH9">
        <v>2</v>
      </c>
      <c r="AI9" s="136">
        <v>180000.01</v>
      </c>
      <c r="AJ9" s="136">
        <v>360000</v>
      </c>
      <c r="AK9" s="135">
        <v>0.112</v>
      </c>
      <c r="AL9" s="136">
        <v>9360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</row>
    <row r="10" spans="1:91" s="130" customFormat="1" x14ac:dyDescent="0.25">
      <c r="A10">
        <v>9</v>
      </c>
      <c r="B10" t="s">
        <v>143</v>
      </c>
      <c r="C10" t="s">
        <v>107</v>
      </c>
      <c r="D10" t="str">
        <f>Aliq_ICMS[[#This Row],[Sigla]]&amp;" - "&amp;Aliq_ICMS[[#This Row],[Estado]]</f>
        <v xml:space="preserve">GO - Goiás </v>
      </c>
      <c r="E10" s="137">
        <v>0.12</v>
      </c>
      <c r="F10" s="137">
        <v>0.12</v>
      </c>
      <c r="G10" s="137">
        <v>0.12</v>
      </c>
      <c r="H10" s="137">
        <v>0.12</v>
      </c>
      <c r="I10" s="137">
        <v>0.12</v>
      </c>
      <c r="J10" s="137">
        <v>0.12</v>
      </c>
      <c r="K10" s="137">
        <v>0.12</v>
      </c>
      <c r="L10" s="137">
        <v>0.12</v>
      </c>
      <c r="M10" s="138">
        <v>0.17</v>
      </c>
      <c r="N10" s="137">
        <v>0.12</v>
      </c>
      <c r="O10" s="137">
        <v>0.12</v>
      </c>
      <c r="P10" s="137">
        <v>0.12</v>
      </c>
      <c r="Q10" s="137">
        <v>0.12</v>
      </c>
      <c r="R10" s="137">
        <v>0.12</v>
      </c>
      <c r="S10" s="137">
        <v>0.12</v>
      </c>
      <c r="T10" s="137">
        <v>0.12</v>
      </c>
      <c r="U10" s="137">
        <v>0.12</v>
      </c>
      <c r="V10" s="137">
        <v>0.12</v>
      </c>
      <c r="W10" s="137">
        <v>0.12</v>
      </c>
      <c r="X10" s="137">
        <v>0.12</v>
      </c>
      <c r="Y10" s="137">
        <v>0.12</v>
      </c>
      <c r="Z10" s="137">
        <v>0.12</v>
      </c>
      <c r="AA10" s="137">
        <v>0.12</v>
      </c>
      <c r="AB10" s="137">
        <v>0.12</v>
      </c>
      <c r="AC10" s="137">
        <v>0.12</v>
      </c>
      <c r="AD10" s="137">
        <v>0.12</v>
      </c>
      <c r="AE10" s="137">
        <v>0.12</v>
      </c>
      <c r="AF10"/>
      <c r="AG10" t="s">
        <v>137</v>
      </c>
      <c r="AH10">
        <v>2</v>
      </c>
      <c r="AI10" s="136">
        <v>180000.01</v>
      </c>
      <c r="AJ10" s="136">
        <v>360000</v>
      </c>
      <c r="AK10" s="135">
        <v>0.09</v>
      </c>
      <c r="AL10" s="136">
        <v>8100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 spans="1:91" s="133" customFormat="1" x14ac:dyDescent="0.25">
      <c r="A11">
        <v>10</v>
      </c>
      <c r="B11" t="s">
        <v>144</v>
      </c>
      <c r="C11" t="s">
        <v>108</v>
      </c>
      <c r="D11" t="str">
        <f>Aliq_ICMS[[#This Row],[Sigla]]&amp;" - "&amp;Aliq_ICMS[[#This Row],[Estado]]</f>
        <v xml:space="preserve">MA - Maranhão </v>
      </c>
      <c r="E11" s="137">
        <v>0.12</v>
      </c>
      <c r="F11" s="137">
        <v>0.12</v>
      </c>
      <c r="G11" s="137">
        <v>0.12</v>
      </c>
      <c r="H11" s="137">
        <v>0.12</v>
      </c>
      <c r="I11" s="137">
        <v>0.12</v>
      </c>
      <c r="J11" s="137">
        <v>0.12</v>
      </c>
      <c r="K11" s="137">
        <v>0.12</v>
      </c>
      <c r="L11" s="137">
        <v>0.12</v>
      </c>
      <c r="M11" s="137">
        <v>0.12</v>
      </c>
      <c r="N11" s="138">
        <v>0.2</v>
      </c>
      <c r="O11" s="137">
        <v>0.12</v>
      </c>
      <c r="P11" s="137">
        <v>0.12</v>
      </c>
      <c r="Q11" s="137">
        <v>0.12</v>
      </c>
      <c r="R11" s="137">
        <v>0.12</v>
      </c>
      <c r="S11" s="137">
        <v>0.12</v>
      </c>
      <c r="T11" s="137">
        <v>0.12</v>
      </c>
      <c r="U11" s="137">
        <v>0.12</v>
      </c>
      <c r="V11" s="137">
        <v>0.12</v>
      </c>
      <c r="W11" s="137">
        <v>0.12</v>
      </c>
      <c r="X11" s="137">
        <v>0.12</v>
      </c>
      <c r="Y11" s="137">
        <v>0.12</v>
      </c>
      <c r="Z11" s="137">
        <v>0.12</v>
      </c>
      <c r="AA11" s="137">
        <v>0.12</v>
      </c>
      <c r="AB11" s="137">
        <v>0.12</v>
      </c>
      <c r="AC11" s="137">
        <v>0.12</v>
      </c>
      <c r="AD11" s="137">
        <v>0.12</v>
      </c>
      <c r="AE11" s="137">
        <v>0.12</v>
      </c>
      <c r="AF11"/>
      <c r="AG11" t="s">
        <v>139</v>
      </c>
      <c r="AH11">
        <v>2</v>
      </c>
      <c r="AI11" s="136">
        <v>180000.01</v>
      </c>
      <c r="AJ11" s="136">
        <v>360000</v>
      </c>
      <c r="AK11" s="135">
        <v>0.18</v>
      </c>
      <c r="AL11" s="136">
        <v>4500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</row>
    <row r="12" spans="1:91" s="131" customFormat="1" x14ac:dyDescent="0.25">
      <c r="A12">
        <v>11</v>
      </c>
      <c r="B12" t="s">
        <v>145</v>
      </c>
      <c r="C12" t="s">
        <v>109</v>
      </c>
      <c r="D12" t="str">
        <f>Aliq_ICMS[[#This Row],[Sigla]]&amp;" - "&amp;Aliq_ICMS[[#This Row],[Estado]]</f>
        <v xml:space="preserve">MG - Minas Gerais </v>
      </c>
      <c r="E12" s="137">
        <v>7.0000000000000007E-2</v>
      </c>
      <c r="F12" s="137">
        <v>7.0000000000000007E-2</v>
      </c>
      <c r="G12" s="137">
        <v>7.0000000000000007E-2</v>
      </c>
      <c r="H12" s="137">
        <v>7.0000000000000007E-2</v>
      </c>
      <c r="I12" s="137">
        <v>7.0000000000000007E-2</v>
      </c>
      <c r="J12" s="137">
        <v>7.0000000000000007E-2</v>
      </c>
      <c r="K12" s="137">
        <v>7.0000000000000007E-2</v>
      </c>
      <c r="L12" s="137">
        <v>7.0000000000000007E-2</v>
      </c>
      <c r="M12" s="137">
        <v>7.0000000000000007E-2</v>
      </c>
      <c r="N12" s="137">
        <v>7.0000000000000007E-2</v>
      </c>
      <c r="O12" s="138">
        <v>0.18</v>
      </c>
      <c r="P12" s="137">
        <v>7.0000000000000007E-2</v>
      </c>
      <c r="Q12" s="137">
        <v>7.0000000000000007E-2</v>
      </c>
      <c r="R12" s="137">
        <v>7.0000000000000007E-2</v>
      </c>
      <c r="S12" s="137">
        <v>7.0000000000000007E-2</v>
      </c>
      <c r="T12" s="137">
        <v>7.0000000000000007E-2</v>
      </c>
      <c r="U12" s="137">
        <v>7.0000000000000007E-2</v>
      </c>
      <c r="V12" s="137">
        <v>0.12</v>
      </c>
      <c r="W12" s="137">
        <v>0.12</v>
      </c>
      <c r="X12" s="137">
        <v>7.0000000000000007E-2</v>
      </c>
      <c r="Y12" s="137">
        <v>7.0000000000000007E-2</v>
      </c>
      <c r="Z12" s="137">
        <v>7.0000000000000007E-2</v>
      </c>
      <c r="AA12" s="137">
        <v>0.12</v>
      </c>
      <c r="AB12" s="137">
        <v>0.12</v>
      </c>
      <c r="AC12" s="137">
        <v>7.0000000000000007E-2</v>
      </c>
      <c r="AD12" s="137">
        <v>0.12</v>
      </c>
      <c r="AE12" s="137">
        <v>7.0000000000000007E-2</v>
      </c>
      <c r="AF12"/>
      <c r="AG12" t="s">
        <v>131</v>
      </c>
      <c r="AH12">
        <v>3</v>
      </c>
      <c r="AI12" s="136">
        <v>360000.01</v>
      </c>
      <c r="AJ12" s="136">
        <v>720000</v>
      </c>
      <c r="AK12" s="135">
        <v>9.5000000000000001E-2</v>
      </c>
      <c r="AL12" s="136">
        <v>13860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 spans="1:91" s="130" customFormat="1" x14ac:dyDescent="0.25">
      <c r="A13">
        <v>12</v>
      </c>
      <c r="B13" t="s">
        <v>146</v>
      </c>
      <c r="C13" t="s">
        <v>110</v>
      </c>
      <c r="D13" t="str">
        <f>Aliq_ICMS[[#This Row],[Sigla]]&amp;" - "&amp;Aliq_ICMS[[#This Row],[Estado]]</f>
        <v xml:space="preserve">MS - Mato Grosso do Sul </v>
      </c>
      <c r="E13" s="137">
        <v>0.12</v>
      </c>
      <c r="F13" s="137">
        <v>0.12</v>
      </c>
      <c r="G13" s="137">
        <v>0.12</v>
      </c>
      <c r="H13" s="137">
        <v>0.12</v>
      </c>
      <c r="I13" s="137">
        <v>0.12</v>
      </c>
      <c r="J13" s="137">
        <v>0.12</v>
      </c>
      <c r="K13" s="137">
        <v>0.12</v>
      </c>
      <c r="L13" s="137">
        <v>0.12</v>
      </c>
      <c r="M13" s="137">
        <v>0.12</v>
      </c>
      <c r="N13" s="137">
        <v>0.12</v>
      </c>
      <c r="O13" s="137">
        <v>0.12</v>
      </c>
      <c r="P13" s="138">
        <v>0.17</v>
      </c>
      <c r="Q13" s="137">
        <v>0.12</v>
      </c>
      <c r="R13" s="137">
        <v>0.12</v>
      </c>
      <c r="S13" s="137">
        <v>0.12</v>
      </c>
      <c r="T13" s="137">
        <v>0.12</v>
      </c>
      <c r="U13" s="137">
        <v>0.12</v>
      </c>
      <c r="V13" s="137">
        <v>0.12</v>
      </c>
      <c r="W13" s="137">
        <v>0.12</v>
      </c>
      <c r="X13" s="137">
        <v>0.12</v>
      </c>
      <c r="Y13" s="137">
        <v>0.12</v>
      </c>
      <c r="Z13" s="137">
        <v>0.12</v>
      </c>
      <c r="AA13" s="137">
        <v>0.12</v>
      </c>
      <c r="AB13" s="137">
        <v>0.12</v>
      </c>
      <c r="AC13" s="137">
        <v>0.12</v>
      </c>
      <c r="AD13" s="137">
        <v>0.12</v>
      </c>
      <c r="AE13" s="137">
        <v>0.12</v>
      </c>
      <c r="AF13"/>
      <c r="AG13" t="s">
        <v>133</v>
      </c>
      <c r="AH13">
        <v>3</v>
      </c>
      <c r="AI13" s="136">
        <v>360000.01</v>
      </c>
      <c r="AJ13" s="136">
        <v>720000</v>
      </c>
      <c r="AK13" s="135">
        <v>0.1</v>
      </c>
      <c r="AL13" s="136">
        <v>13860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 spans="1:91" s="130" customFormat="1" x14ac:dyDescent="0.25">
      <c r="A14">
        <v>13</v>
      </c>
      <c r="B14" t="s">
        <v>147</v>
      </c>
      <c r="C14" t="s">
        <v>111</v>
      </c>
      <c r="D14" t="str">
        <f>Aliq_ICMS[[#This Row],[Sigla]]&amp;" - "&amp;Aliq_ICMS[[#This Row],[Estado]]</f>
        <v xml:space="preserve">MT - Mato Grosso </v>
      </c>
      <c r="E14" s="137">
        <v>0.12</v>
      </c>
      <c r="F14" s="137">
        <v>0.12</v>
      </c>
      <c r="G14" s="137">
        <v>0.12</v>
      </c>
      <c r="H14" s="137">
        <v>0.12</v>
      </c>
      <c r="I14" s="137">
        <v>0.12</v>
      </c>
      <c r="J14" s="137">
        <v>0.12</v>
      </c>
      <c r="K14" s="137">
        <v>0.12</v>
      </c>
      <c r="L14" s="137">
        <v>0.12</v>
      </c>
      <c r="M14" s="137">
        <v>0.12</v>
      </c>
      <c r="N14" s="137">
        <v>0.12</v>
      </c>
      <c r="O14" s="137">
        <v>0.12</v>
      </c>
      <c r="P14" s="137">
        <v>0.12</v>
      </c>
      <c r="Q14" s="138">
        <v>0.17</v>
      </c>
      <c r="R14" s="137">
        <v>0.12</v>
      </c>
      <c r="S14" s="137">
        <v>0.12</v>
      </c>
      <c r="T14" s="137">
        <v>0.12</v>
      </c>
      <c r="U14" s="137">
        <v>0.12</v>
      </c>
      <c r="V14" s="137">
        <v>0.12</v>
      </c>
      <c r="W14" s="137">
        <v>0.12</v>
      </c>
      <c r="X14" s="137">
        <v>0.12</v>
      </c>
      <c r="Y14" s="137">
        <v>0.12</v>
      </c>
      <c r="Z14" s="137">
        <v>0.12</v>
      </c>
      <c r="AA14" s="137">
        <v>0.12</v>
      </c>
      <c r="AB14" s="137">
        <v>0.12</v>
      </c>
      <c r="AC14" s="137">
        <v>0.12</v>
      </c>
      <c r="AD14" s="137">
        <v>0.12</v>
      </c>
      <c r="AE14" s="137">
        <v>0.12</v>
      </c>
      <c r="AF14"/>
      <c r="AG14" t="s">
        <v>135</v>
      </c>
      <c r="AH14">
        <v>3</v>
      </c>
      <c r="AI14" s="136">
        <v>360000.01</v>
      </c>
      <c r="AJ14" s="136">
        <v>720000</v>
      </c>
      <c r="AK14" s="135">
        <v>0.13500000000000001</v>
      </c>
      <c r="AL14" s="136">
        <v>17640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1:91" s="134" customFormat="1" x14ac:dyDescent="0.25">
      <c r="A15">
        <v>14</v>
      </c>
      <c r="B15" t="s">
        <v>148</v>
      </c>
      <c r="C15" t="s">
        <v>112</v>
      </c>
      <c r="D15" t="str">
        <f>Aliq_ICMS[[#This Row],[Sigla]]&amp;" - "&amp;Aliq_ICMS[[#This Row],[Estado]]</f>
        <v xml:space="preserve">PA - Pará </v>
      </c>
      <c r="E15" s="137">
        <v>0.12</v>
      </c>
      <c r="F15" s="137">
        <v>0.12</v>
      </c>
      <c r="G15" s="137">
        <v>0.12</v>
      </c>
      <c r="H15" s="137">
        <v>0.12</v>
      </c>
      <c r="I15" s="137">
        <v>0.12</v>
      </c>
      <c r="J15" s="137">
        <v>0.12</v>
      </c>
      <c r="K15" s="137">
        <v>0.12</v>
      </c>
      <c r="L15" s="137">
        <v>0.12</v>
      </c>
      <c r="M15" s="137">
        <v>0.12</v>
      </c>
      <c r="N15" s="137">
        <v>0.12</v>
      </c>
      <c r="O15" s="137">
        <v>0.12</v>
      </c>
      <c r="P15" s="137">
        <v>0.12</v>
      </c>
      <c r="Q15" s="137">
        <v>0.12</v>
      </c>
      <c r="R15" s="138">
        <v>0.19</v>
      </c>
      <c r="S15" s="137">
        <v>0.12</v>
      </c>
      <c r="T15" s="137">
        <v>0.12</v>
      </c>
      <c r="U15" s="137">
        <v>0.12</v>
      </c>
      <c r="V15" s="137">
        <v>0.12</v>
      </c>
      <c r="W15" s="137">
        <v>0.12</v>
      </c>
      <c r="X15" s="137">
        <v>0.12</v>
      </c>
      <c r="Y15" s="137">
        <v>0.12</v>
      </c>
      <c r="Z15" s="137">
        <v>0.12</v>
      </c>
      <c r="AA15" s="137">
        <v>0.12</v>
      </c>
      <c r="AB15" s="137">
        <v>0.12</v>
      </c>
      <c r="AC15" s="137">
        <v>0.12</v>
      </c>
      <c r="AD15" s="137">
        <v>0.12</v>
      </c>
      <c r="AE15" s="137">
        <v>0.12</v>
      </c>
      <c r="AF15"/>
      <c r="AG15" t="s">
        <v>137</v>
      </c>
      <c r="AH15">
        <v>3</v>
      </c>
      <c r="AI15" s="136">
        <v>360000.01</v>
      </c>
      <c r="AJ15" s="136">
        <v>720000</v>
      </c>
      <c r="AK15" s="135">
        <v>0.10199999999999999</v>
      </c>
      <c r="AL15" s="136">
        <v>12420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 spans="1:91" s="133" customFormat="1" x14ac:dyDescent="0.25">
      <c r="A16">
        <v>15</v>
      </c>
      <c r="B16" t="s">
        <v>149</v>
      </c>
      <c r="C16" t="s">
        <v>113</v>
      </c>
      <c r="D16" t="str">
        <f>Aliq_ICMS[[#This Row],[Sigla]]&amp;" - "&amp;Aliq_ICMS[[#This Row],[Estado]]</f>
        <v xml:space="preserve">PB - Paraíba </v>
      </c>
      <c r="E16" s="137">
        <v>0.12</v>
      </c>
      <c r="F16" s="137">
        <v>0.12</v>
      </c>
      <c r="G16" s="137">
        <v>0.12</v>
      </c>
      <c r="H16" s="137">
        <v>0.12</v>
      </c>
      <c r="I16" s="137">
        <v>0.12</v>
      </c>
      <c r="J16" s="137">
        <v>0.12</v>
      </c>
      <c r="K16" s="137">
        <v>0.12</v>
      </c>
      <c r="L16" s="137">
        <v>0.12</v>
      </c>
      <c r="M16" s="137">
        <v>0.12</v>
      </c>
      <c r="N16" s="137">
        <v>0.12</v>
      </c>
      <c r="O16" s="137">
        <v>0.12</v>
      </c>
      <c r="P16" s="137">
        <v>0.12</v>
      </c>
      <c r="Q16" s="137">
        <v>0.12</v>
      </c>
      <c r="R16" s="137">
        <v>0.12</v>
      </c>
      <c r="S16" s="138">
        <v>0.2</v>
      </c>
      <c r="T16" s="137">
        <v>0.12</v>
      </c>
      <c r="U16" s="137">
        <v>0.12</v>
      </c>
      <c r="V16" s="137">
        <v>0.12</v>
      </c>
      <c r="W16" s="137">
        <v>0.12</v>
      </c>
      <c r="X16" s="137">
        <v>0.12</v>
      </c>
      <c r="Y16" s="137">
        <v>0.12</v>
      </c>
      <c r="Z16" s="137">
        <v>0.12</v>
      </c>
      <c r="AA16" s="137">
        <v>0.12</v>
      </c>
      <c r="AB16" s="137">
        <v>0.12</v>
      </c>
      <c r="AC16" s="137">
        <v>0.12</v>
      </c>
      <c r="AD16" s="137">
        <v>0.12</v>
      </c>
      <c r="AE16" s="137">
        <v>0.12</v>
      </c>
      <c r="AF16"/>
      <c r="AG16" t="s">
        <v>139</v>
      </c>
      <c r="AH16">
        <v>3</v>
      </c>
      <c r="AI16" s="136">
        <v>360000.01</v>
      </c>
      <c r="AJ16" s="136">
        <v>720000</v>
      </c>
      <c r="AK16" s="135">
        <v>0.19500000000000001</v>
      </c>
      <c r="AL16" s="136">
        <v>9900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1:91" s="133" customFormat="1" x14ac:dyDescent="0.25">
      <c r="A17">
        <v>16</v>
      </c>
      <c r="B17" t="s">
        <v>150</v>
      </c>
      <c r="C17" t="s">
        <v>114</v>
      </c>
      <c r="D17" t="str">
        <f>Aliq_ICMS[[#This Row],[Sigla]]&amp;" - "&amp;Aliq_ICMS[[#This Row],[Estado]]</f>
        <v xml:space="preserve">PE - Pernambuco </v>
      </c>
      <c r="E17" s="137">
        <v>0.12</v>
      </c>
      <c r="F17" s="137">
        <v>0.12</v>
      </c>
      <c r="G17" s="137">
        <v>0.12</v>
      </c>
      <c r="H17" s="137">
        <v>0.12</v>
      </c>
      <c r="I17" s="137">
        <v>0.12</v>
      </c>
      <c r="J17" s="137">
        <v>0.12</v>
      </c>
      <c r="K17" s="137">
        <v>0.12</v>
      </c>
      <c r="L17" s="137">
        <v>0.12</v>
      </c>
      <c r="M17" s="137">
        <v>0.12</v>
      </c>
      <c r="N17" s="137">
        <v>0.12</v>
      </c>
      <c r="O17" s="137">
        <v>0.12</v>
      </c>
      <c r="P17" s="137">
        <v>0.12</v>
      </c>
      <c r="Q17" s="137">
        <v>0.12</v>
      </c>
      <c r="R17" s="137">
        <v>0.12</v>
      </c>
      <c r="S17" s="137">
        <v>0.12</v>
      </c>
      <c r="T17" s="138">
        <v>0.20499999999999999</v>
      </c>
      <c r="U17" s="137">
        <v>0.12</v>
      </c>
      <c r="V17" s="137">
        <v>0.12</v>
      </c>
      <c r="W17" s="137">
        <v>0.12</v>
      </c>
      <c r="X17" s="137">
        <v>0.12</v>
      </c>
      <c r="Y17" s="137">
        <v>0.12</v>
      </c>
      <c r="Z17" s="137">
        <v>0.12</v>
      </c>
      <c r="AA17" s="137">
        <v>0.12</v>
      </c>
      <c r="AB17" s="137">
        <v>0.12</v>
      </c>
      <c r="AC17" s="137">
        <v>0.12</v>
      </c>
      <c r="AD17" s="137">
        <v>0.12</v>
      </c>
      <c r="AE17" s="137">
        <v>0.12</v>
      </c>
      <c r="AF17"/>
      <c r="AG17" t="s">
        <v>131</v>
      </c>
      <c r="AH17">
        <v>4</v>
      </c>
      <c r="AI17" s="136">
        <v>720000.01</v>
      </c>
      <c r="AJ17" s="136">
        <v>1800000</v>
      </c>
      <c r="AK17" s="135">
        <v>0.107</v>
      </c>
      <c r="AL17" s="136">
        <v>22500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s="133" customFormat="1" ht="15.75" customHeight="1" x14ac:dyDescent="0.25">
      <c r="A18">
        <v>17</v>
      </c>
      <c r="B18" t="s">
        <v>151</v>
      </c>
      <c r="C18" t="s">
        <v>115</v>
      </c>
      <c r="D18" t="str">
        <f>Aliq_ICMS[[#This Row],[Sigla]]&amp;" - "&amp;Aliq_ICMS[[#This Row],[Estado]]</f>
        <v xml:space="preserve">PI - Piauí </v>
      </c>
      <c r="E18" s="137">
        <v>0.12</v>
      </c>
      <c r="F18" s="137">
        <v>0.12</v>
      </c>
      <c r="G18" s="137">
        <v>0.12</v>
      </c>
      <c r="H18" s="137">
        <v>0.12</v>
      </c>
      <c r="I18" s="137">
        <v>0.12</v>
      </c>
      <c r="J18" s="137">
        <v>0.12</v>
      </c>
      <c r="K18" s="137">
        <v>0.12</v>
      </c>
      <c r="L18" s="137">
        <v>0.12</v>
      </c>
      <c r="M18" s="137">
        <v>0.12</v>
      </c>
      <c r="N18" s="137">
        <v>0.12</v>
      </c>
      <c r="O18" s="137">
        <v>0.12</v>
      </c>
      <c r="P18" s="137">
        <v>0.12</v>
      </c>
      <c r="Q18" s="137">
        <v>0.12</v>
      </c>
      <c r="R18" s="137">
        <v>0.12</v>
      </c>
      <c r="S18" s="137">
        <v>0.12</v>
      </c>
      <c r="T18" s="137">
        <v>0.12</v>
      </c>
      <c r="U18" s="138">
        <v>0.22500000000000001</v>
      </c>
      <c r="V18" s="137">
        <v>0.12</v>
      </c>
      <c r="W18" s="137">
        <v>0.12</v>
      </c>
      <c r="X18" s="137">
        <v>0.12</v>
      </c>
      <c r="Y18" s="137">
        <v>0.12</v>
      </c>
      <c r="Z18" s="137">
        <v>0.12</v>
      </c>
      <c r="AA18" s="137">
        <v>0.12</v>
      </c>
      <c r="AB18" s="137">
        <v>0.12</v>
      </c>
      <c r="AC18" s="137">
        <v>0.12</v>
      </c>
      <c r="AD18" s="137">
        <v>0.12</v>
      </c>
      <c r="AE18" s="137">
        <v>0.12</v>
      </c>
      <c r="AF18"/>
      <c r="AG18" t="s">
        <v>133</v>
      </c>
      <c r="AH18">
        <v>4</v>
      </c>
      <c r="AI18" s="136">
        <v>720000.01</v>
      </c>
      <c r="AJ18" s="136">
        <v>1800000</v>
      </c>
      <c r="AK18" s="135">
        <v>0.112</v>
      </c>
      <c r="AL18" s="136">
        <v>22500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</row>
    <row r="19" spans="1:91" s="132" customFormat="1" x14ac:dyDescent="0.25">
      <c r="A19">
        <v>18</v>
      </c>
      <c r="B19" t="s">
        <v>152</v>
      </c>
      <c r="C19" t="s">
        <v>116</v>
      </c>
      <c r="D19" t="str">
        <f>Aliq_ICMS[[#This Row],[Sigla]]&amp;" - "&amp;Aliq_ICMS[[#This Row],[Estado]]</f>
        <v xml:space="preserve">PR - Paraná </v>
      </c>
      <c r="E19" s="137">
        <v>7.0000000000000007E-2</v>
      </c>
      <c r="F19" s="137">
        <v>7.0000000000000007E-2</v>
      </c>
      <c r="G19" s="137">
        <v>7.0000000000000007E-2</v>
      </c>
      <c r="H19" s="137">
        <v>7.0000000000000007E-2</v>
      </c>
      <c r="I19" s="137">
        <v>7.0000000000000007E-2</v>
      </c>
      <c r="J19" s="137">
        <v>7.0000000000000007E-2</v>
      </c>
      <c r="K19" s="137">
        <v>7.0000000000000007E-2</v>
      </c>
      <c r="L19" s="137">
        <v>7.0000000000000007E-2</v>
      </c>
      <c r="M19" s="137">
        <v>7.0000000000000007E-2</v>
      </c>
      <c r="N19" s="137">
        <v>7.0000000000000007E-2</v>
      </c>
      <c r="O19" s="137">
        <v>0.12</v>
      </c>
      <c r="P19" s="137">
        <v>7.0000000000000007E-2</v>
      </c>
      <c r="Q19" s="137">
        <v>7.0000000000000007E-2</v>
      </c>
      <c r="R19" s="137">
        <v>7.0000000000000007E-2</v>
      </c>
      <c r="S19" s="137">
        <v>7.0000000000000007E-2</v>
      </c>
      <c r="T19" s="137">
        <v>7.0000000000000007E-2</v>
      </c>
      <c r="U19" s="137">
        <v>7.0000000000000007E-2</v>
      </c>
      <c r="V19" s="138">
        <v>0.19</v>
      </c>
      <c r="W19" s="137">
        <v>0.12</v>
      </c>
      <c r="X19" s="137">
        <v>7.0000000000000007E-2</v>
      </c>
      <c r="Y19" s="137">
        <v>7.0000000000000007E-2</v>
      </c>
      <c r="Z19" s="137">
        <v>7.0000000000000007E-2</v>
      </c>
      <c r="AA19" s="137">
        <v>0.12</v>
      </c>
      <c r="AB19" s="137">
        <v>0.12</v>
      </c>
      <c r="AC19" s="137">
        <v>7.0000000000000007E-2</v>
      </c>
      <c r="AD19" s="137">
        <v>0.12</v>
      </c>
      <c r="AE19" s="137">
        <v>7.0000000000000007E-2</v>
      </c>
      <c r="AF19"/>
      <c r="AG19" t="s">
        <v>135</v>
      </c>
      <c r="AH19">
        <v>4</v>
      </c>
      <c r="AI19" s="136">
        <v>720000.01</v>
      </c>
      <c r="AJ19" s="136">
        <v>1800000</v>
      </c>
      <c r="AK19" s="135">
        <v>0.16</v>
      </c>
      <c r="AL19" s="136">
        <v>35640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1:91" s="131" customFormat="1" x14ac:dyDescent="0.25">
      <c r="A20">
        <v>19</v>
      </c>
      <c r="B20" t="s">
        <v>153</v>
      </c>
      <c r="C20" t="s">
        <v>117</v>
      </c>
      <c r="D20" t="str">
        <f>Aliq_ICMS[[#This Row],[Sigla]]&amp;" - "&amp;Aliq_ICMS[[#This Row],[Estado]]</f>
        <v xml:space="preserve">RJ - Rio de Janeiro </v>
      </c>
      <c r="E20" s="137">
        <v>7.0000000000000007E-2</v>
      </c>
      <c r="F20" s="137">
        <v>7.0000000000000007E-2</v>
      </c>
      <c r="G20" s="137">
        <v>7.0000000000000007E-2</v>
      </c>
      <c r="H20" s="137">
        <v>7.0000000000000007E-2</v>
      </c>
      <c r="I20" s="137">
        <v>7.0000000000000007E-2</v>
      </c>
      <c r="J20" s="137">
        <v>7.0000000000000007E-2</v>
      </c>
      <c r="K20" s="137">
        <v>7.0000000000000007E-2</v>
      </c>
      <c r="L20" s="137">
        <v>7.0000000000000007E-2</v>
      </c>
      <c r="M20" s="137">
        <v>7.0000000000000007E-2</v>
      </c>
      <c r="N20" s="137">
        <v>7.0000000000000007E-2</v>
      </c>
      <c r="O20" s="137">
        <v>0.12</v>
      </c>
      <c r="P20" s="137">
        <v>7.0000000000000007E-2</v>
      </c>
      <c r="Q20" s="137">
        <v>7.0000000000000007E-2</v>
      </c>
      <c r="R20" s="137">
        <v>7.0000000000000007E-2</v>
      </c>
      <c r="S20" s="137">
        <v>7.0000000000000007E-2</v>
      </c>
      <c r="T20" s="137">
        <v>7.0000000000000007E-2</v>
      </c>
      <c r="U20" s="137">
        <v>7.0000000000000007E-2</v>
      </c>
      <c r="V20" s="137">
        <v>0.12</v>
      </c>
      <c r="W20" s="138">
        <v>0.2</v>
      </c>
      <c r="X20" s="137">
        <v>7.0000000000000007E-2</v>
      </c>
      <c r="Y20" s="137">
        <v>7.0000000000000007E-2</v>
      </c>
      <c r="Z20" s="137">
        <v>7.0000000000000007E-2</v>
      </c>
      <c r="AA20" s="137">
        <v>0.12</v>
      </c>
      <c r="AB20" s="137">
        <v>0.12</v>
      </c>
      <c r="AC20" s="137">
        <v>7.0000000000000007E-2</v>
      </c>
      <c r="AD20" s="137">
        <v>0.12</v>
      </c>
      <c r="AE20" s="137">
        <v>7.0000000000000007E-2</v>
      </c>
      <c r="AF20"/>
      <c r="AG20" t="s">
        <v>137</v>
      </c>
      <c r="AH20">
        <v>4</v>
      </c>
      <c r="AI20" s="136">
        <v>720000.01</v>
      </c>
      <c r="AJ20" s="136">
        <v>1800000</v>
      </c>
      <c r="AK20" s="135">
        <v>0.14000000000000001</v>
      </c>
      <c r="AL20" s="136">
        <v>39780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1:91" s="133" customFormat="1" x14ac:dyDescent="0.25">
      <c r="A21">
        <v>20</v>
      </c>
      <c r="B21" t="s">
        <v>154</v>
      </c>
      <c r="C21" t="s">
        <v>118</v>
      </c>
      <c r="D21" t="str">
        <f>Aliq_ICMS[[#This Row],[Sigla]]&amp;" - "&amp;Aliq_ICMS[[#This Row],[Estado]]</f>
        <v xml:space="preserve">RN - Rio Grande do Norte </v>
      </c>
      <c r="E21" s="137">
        <v>0.12</v>
      </c>
      <c r="F21" s="137">
        <v>0.12</v>
      </c>
      <c r="G21" s="137">
        <v>0.12</v>
      </c>
      <c r="H21" s="137">
        <v>0.12</v>
      </c>
      <c r="I21" s="137">
        <v>0.12</v>
      </c>
      <c r="J21" s="137">
        <v>0.12</v>
      </c>
      <c r="K21" s="137">
        <v>0.12</v>
      </c>
      <c r="L21" s="137">
        <v>0.12</v>
      </c>
      <c r="M21" s="137">
        <v>0.12</v>
      </c>
      <c r="N21" s="137">
        <v>0.12</v>
      </c>
      <c r="O21" s="137">
        <v>0.12</v>
      </c>
      <c r="P21" s="137">
        <v>0.12</v>
      </c>
      <c r="Q21" s="137">
        <v>0.12</v>
      </c>
      <c r="R21" s="137">
        <v>0.12</v>
      </c>
      <c r="S21" s="137">
        <v>0.12</v>
      </c>
      <c r="T21" s="137">
        <v>0.12</v>
      </c>
      <c r="U21" s="137">
        <v>0.12</v>
      </c>
      <c r="V21" s="137">
        <v>0.12</v>
      </c>
      <c r="W21" s="137">
        <v>0.12</v>
      </c>
      <c r="X21" s="138">
        <v>0.22</v>
      </c>
      <c r="Y21" s="137">
        <v>0.12</v>
      </c>
      <c r="Z21" s="137">
        <v>0.12</v>
      </c>
      <c r="AA21" s="137">
        <v>0.12</v>
      </c>
      <c r="AB21" s="137">
        <v>0.12</v>
      </c>
      <c r="AC21" s="137">
        <v>0.12</v>
      </c>
      <c r="AD21" s="137">
        <v>0.12</v>
      </c>
      <c r="AE21" s="137">
        <v>0.12</v>
      </c>
      <c r="AF21"/>
      <c r="AG21" t="s">
        <v>139</v>
      </c>
      <c r="AH21">
        <v>4</v>
      </c>
      <c r="AI21" s="136">
        <v>720000.01</v>
      </c>
      <c r="AJ21" s="136">
        <v>1800000</v>
      </c>
      <c r="AK21" s="135">
        <v>0.20499999999999999</v>
      </c>
      <c r="AL21" s="136">
        <v>17100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1:91" s="134" customFormat="1" x14ac:dyDescent="0.25">
      <c r="A22">
        <v>21</v>
      </c>
      <c r="B22" t="s">
        <v>155</v>
      </c>
      <c r="C22" t="s">
        <v>119</v>
      </c>
      <c r="D22" t="str">
        <f>Aliq_ICMS[[#This Row],[Sigla]]&amp;" - "&amp;Aliq_ICMS[[#This Row],[Estado]]</f>
        <v xml:space="preserve">RO - Rondônia </v>
      </c>
      <c r="E22" s="137">
        <v>0.12</v>
      </c>
      <c r="F22" s="137">
        <v>0.12</v>
      </c>
      <c r="G22" s="137">
        <v>0.12</v>
      </c>
      <c r="H22" s="137">
        <v>0.12</v>
      </c>
      <c r="I22" s="137">
        <v>0.12</v>
      </c>
      <c r="J22" s="137">
        <v>0.12</v>
      </c>
      <c r="K22" s="137">
        <v>0.12</v>
      </c>
      <c r="L22" s="137">
        <v>0.12</v>
      </c>
      <c r="M22" s="137">
        <v>0.12</v>
      </c>
      <c r="N22" s="137">
        <v>0.12</v>
      </c>
      <c r="O22" s="137">
        <v>0.12</v>
      </c>
      <c r="P22" s="137">
        <v>0.12</v>
      </c>
      <c r="Q22" s="137">
        <v>0.12</v>
      </c>
      <c r="R22" s="137">
        <v>0.12</v>
      </c>
      <c r="S22" s="137">
        <v>0.12</v>
      </c>
      <c r="T22" s="137">
        <v>0.12</v>
      </c>
      <c r="U22" s="137">
        <v>0.12</v>
      </c>
      <c r="V22" s="137">
        <v>0.12</v>
      </c>
      <c r="W22" s="137">
        <v>0.12</v>
      </c>
      <c r="X22" s="137">
        <v>0.12</v>
      </c>
      <c r="Y22" s="138">
        <v>0.19500000000000001</v>
      </c>
      <c r="Z22" s="137">
        <v>0.12</v>
      </c>
      <c r="AA22" s="137">
        <v>0.12</v>
      </c>
      <c r="AB22" s="137">
        <v>0.12</v>
      </c>
      <c r="AC22" s="137">
        <v>0.12</v>
      </c>
      <c r="AD22" s="137">
        <v>0.12</v>
      </c>
      <c r="AE22" s="137">
        <v>0.12</v>
      </c>
      <c r="AF22"/>
      <c r="AG22" t="s">
        <v>131</v>
      </c>
      <c r="AH22">
        <v>5</v>
      </c>
      <c r="AI22" s="136">
        <v>1800000.01</v>
      </c>
      <c r="AJ22" s="136">
        <v>3600000</v>
      </c>
      <c r="AK22" s="135">
        <v>0.14299999999999999</v>
      </c>
      <c r="AL22" s="136">
        <v>87300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 spans="1:91" s="134" customFormat="1" x14ac:dyDescent="0.25">
      <c r="A23">
        <v>22</v>
      </c>
      <c r="B23" t="s">
        <v>156</v>
      </c>
      <c r="C23" t="s">
        <v>120</v>
      </c>
      <c r="D23" t="str">
        <f>Aliq_ICMS[[#This Row],[Sigla]]&amp;" - "&amp;Aliq_ICMS[[#This Row],[Estado]]</f>
        <v xml:space="preserve">RR - Roraima </v>
      </c>
      <c r="E23" s="137">
        <v>0.12</v>
      </c>
      <c r="F23" s="137">
        <v>0.12</v>
      </c>
      <c r="G23" s="137">
        <v>0.12</v>
      </c>
      <c r="H23" s="137">
        <v>0.12</v>
      </c>
      <c r="I23" s="137">
        <v>0.12</v>
      </c>
      <c r="J23" s="137">
        <v>0.12</v>
      </c>
      <c r="K23" s="137">
        <v>0.12</v>
      </c>
      <c r="L23" s="137">
        <v>0.12</v>
      </c>
      <c r="M23" s="137">
        <v>0.12</v>
      </c>
      <c r="N23" s="137">
        <v>0.12</v>
      </c>
      <c r="O23" s="137">
        <v>0.12</v>
      </c>
      <c r="P23" s="137">
        <v>0.12</v>
      </c>
      <c r="Q23" s="137">
        <v>0.12</v>
      </c>
      <c r="R23" s="137">
        <v>0.12</v>
      </c>
      <c r="S23" s="137">
        <v>0.12</v>
      </c>
      <c r="T23" s="137">
        <v>0.12</v>
      </c>
      <c r="U23" s="137">
        <v>0.12</v>
      </c>
      <c r="V23" s="137">
        <v>0.12</v>
      </c>
      <c r="W23" s="137">
        <v>0.12</v>
      </c>
      <c r="X23" s="137">
        <v>0.12</v>
      </c>
      <c r="Y23" s="137">
        <v>0.12</v>
      </c>
      <c r="Z23" s="138">
        <v>0.2</v>
      </c>
      <c r="AA23" s="137">
        <v>0.12</v>
      </c>
      <c r="AB23" s="137">
        <v>0.12</v>
      </c>
      <c r="AC23" s="137">
        <v>0.12</v>
      </c>
      <c r="AD23" s="137">
        <v>0.12</v>
      </c>
      <c r="AE23" s="137">
        <v>0.12</v>
      </c>
      <c r="AF23"/>
      <c r="AG23" t="s">
        <v>133</v>
      </c>
      <c r="AH23">
        <v>5</v>
      </c>
      <c r="AI23" s="136">
        <v>1800000.01</v>
      </c>
      <c r="AJ23" s="136">
        <v>3600000</v>
      </c>
      <c r="AK23" s="135">
        <v>0.14699999999999999</v>
      </c>
      <c r="AL23" s="136">
        <v>85500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 spans="1:91" s="132" customFormat="1" x14ac:dyDescent="0.25">
      <c r="A24">
        <v>23</v>
      </c>
      <c r="B24" t="s">
        <v>157</v>
      </c>
      <c r="C24" t="s">
        <v>121</v>
      </c>
      <c r="D24" t="str">
        <f>Aliq_ICMS[[#This Row],[Sigla]]&amp;" - "&amp;Aliq_ICMS[[#This Row],[Estado]]</f>
        <v xml:space="preserve">RS - Rio Grande do Sul </v>
      </c>
      <c r="E24" s="137">
        <v>7.0000000000000007E-2</v>
      </c>
      <c r="F24" s="137">
        <v>7.0000000000000007E-2</v>
      </c>
      <c r="G24" s="137">
        <v>7.0000000000000007E-2</v>
      </c>
      <c r="H24" s="137">
        <v>7.0000000000000007E-2</v>
      </c>
      <c r="I24" s="137">
        <v>7.0000000000000007E-2</v>
      </c>
      <c r="J24" s="137">
        <v>7.0000000000000007E-2</v>
      </c>
      <c r="K24" s="137">
        <v>7.0000000000000007E-2</v>
      </c>
      <c r="L24" s="137">
        <v>7.0000000000000007E-2</v>
      </c>
      <c r="M24" s="137">
        <v>7.0000000000000007E-2</v>
      </c>
      <c r="N24" s="137">
        <v>7.0000000000000007E-2</v>
      </c>
      <c r="O24" s="137">
        <v>0.12</v>
      </c>
      <c r="P24" s="137">
        <v>7.0000000000000007E-2</v>
      </c>
      <c r="Q24" s="137">
        <v>7.0000000000000007E-2</v>
      </c>
      <c r="R24" s="137">
        <v>7.0000000000000007E-2</v>
      </c>
      <c r="S24" s="137">
        <v>7.0000000000000007E-2</v>
      </c>
      <c r="T24" s="137">
        <v>7.0000000000000007E-2</v>
      </c>
      <c r="U24" s="137">
        <v>7.0000000000000007E-2</v>
      </c>
      <c r="V24" s="137">
        <v>0.12</v>
      </c>
      <c r="W24" s="137">
        <v>0.12</v>
      </c>
      <c r="X24" s="137">
        <v>7.0000000000000007E-2</v>
      </c>
      <c r="Y24" s="137">
        <v>7.0000000000000007E-2</v>
      </c>
      <c r="Z24" s="137">
        <v>7.0000000000000007E-2</v>
      </c>
      <c r="AA24" s="138">
        <v>0.17</v>
      </c>
      <c r="AB24" s="137">
        <v>0.12</v>
      </c>
      <c r="AC24" s="137">
        <v>7.0000000000000007E-2</v>
      </c>
      <c r="AD24" s="137">
        <v>0.12</v>
      </c>
      <c r="AE24" s="137">
        <v>7.0000000000000007E-2</v>
      </c>
      <c r="AF24"/>
      <c r="AG24" t="s">
        <v>135</v>
      </c>
      <c r="AH24">
        <v>5</v>
      </c>
      <c r="AI24" s="136">
        <v>1800000.01</v>
      </c>
      <c r="AJ24" s="136">
        <v>3600000</v>
      </c>
      <c r="AK24" s="135">
        <v>0.21</v>
      </c>
      <c r="AL24" s="136">
        <v>125640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</row>
    <row r="25" spans="1:91" s="132" customFormat="1" x14ac:dyDescent="0.25">
      <c r="A25">
        <v>24</v>
      </c>
      <c r="B25" t="s">
        <v>158</v>
      </c>
      <c r="C25" t="s">
        <v>5</v>
      </c>
      <c r="D25" t="str">
        <f>Aliq_ICMS[[#This Row],[Sigla]]&amp;" - "&amp;Aliq_ICMS[[#This Row],[Estado]]</f>
        <v xml:space="preserve">SC - Santa Catarina </v>
      </c>
      <c r="E25" s="137">
        <v>7.0000000000000007E-2</v>
      </c>
      <c r="F25" s="137">
        <v>7.0000000000000007E-2</v>
      </c>
      <c r="G25" s="137">
        <v>7.0000000000000007E-2</v>
      </c>
      <c r="H25" s="137">
        <v>7.0000000000000007E-2</v>
      </c>
      <c r="I25" s="137">
        <v>7.0000000000000007E-2</v>
      </c>
      <c r="J25" s="137">
        <v>7.0000000000000007E-2</v>
      </c>
      <c r="K25" s="137">
        <v>7.0000000000000007E-2</v>
      </c>
      <c r="L25" s="137">
        <v>7.0000000000000007E-2</v>
      </c>
      <c r="M25" s="137">
        <v>7.0000000000000007E-2</v>
      </c>
      <c r="N25" s="137">
        <v>7.0000000000000007E-2</v>
      </c>
      <c r="O25" s="137">
        <v>0.12</v>
      </c>
      <c r="P25" s="137">
        <v>7.0000000000000007E-2</v>
      </c>
      <c r="Q25" s="137">
        <v>7.0000000000000007E-2</v>
      </c>
      <c r="R25" s="137">
        <v>7.0000000000000007E-2</v>
      </c>
      <c r="S25" s="137">
        <v>7.0000000000000007E-2</v>
      </c>
      <c r="T25" s="137">
        <v>7.0000000000000007E-2</v>
      </c>
      <c r="U25" s="137">
        <v>7.0000000000000007E-2</v>
      </c>
      <c r="V25" s="137">
        <v>0.12</v>
      </c>
      <c r="W25" s="137">
        <v>0.12</v>
      </c>
      <c r="X25" s="137">
        <v>7.0000000000000007E-2</v>
      </c>
      <c r="Y25" s="137">
        <v>7.0000000000000007E-2</v>
      </c>
      <c r="Z25" s="137">
        <v>7.0000000000000007E-2</v>
      </c>
      <c r="AA25" s="137">
        <v>0.12</v>
      </c>
      <c r="AB25" s="138">
        <v>0.17</v>
      </c>
      <c r="AC25" s="137">
        <v>7.0000000000000007E-2</v>
      </c>
      <c r="AD25" s="137">
        <v>0.12</v>
      </c>
      <c r="AE25" s="137">
        <v>7.0000000000000007E-2</v>
      </c>
      <c r="AF25"/>
      <c r="AG25" t="s">
        <v>137</v>
      </c>
      <c r="AH25">
        <v>5</v>
      </c>
      <c r="AI25" s="136">
        <v>1800000.01</v>
      </c>
      <c r="AJ25" s="136">
        <v>3600000</v>
      </c>
      <c r="AK25" s="135">
        <v>0.22</v>
      </c>
      <c r="AL25" s="136">
        <v>183780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 spans="1:91" s="133" customFormat="1" x14ac:dyDescent="0.25">
      <c r="A26">
        <v>25</v>
      </c>
      <c r="B26" t="s">
        <v>159</v>
      </c>
      <c r="C26" t="s">
        <v>122</v>
      </c>
      <c r="D26" t="str">
        <f>Aliq_ICMS[[#This Row],[Sigla]]&amp;" - "&amp;Aliq_ICMS[[#This Row],[Estado]]</f>
        <v xml:space="preserve">SE - Sergipe </v>
      </c>
      <c r="E26" s="137">
        <v>0.12</v>
      </c>
      <c r="F26" s="137">
        <v>0.12</v>
      </c>
      <c r="G26" s="137">
        <v>0.12</v>
      </c>
      <c r="H26" s="137">
        <v>0.12</v>
      </c>
      <c r="I26" s="137">
        <v>0.12</v>
      </c>
      <c r="J26" s="137">
        <v>0.12</v>
      </c>
      <c r="K26" s="137">
        <v>0.12</v>
      </c>
      <c r="L26" s="137">
        <v>0.12</v>
      </c>
      <c r="M26" s="137">
        <v>0.12</v>
      </c>
      <c r="N26" s="137">
        <v>0.12</v>
      </c>
      <c r="O26" s="137">
        <v>0.12</v>
      </c>
      <c r="P26" s="137">
        <v>0.12</v>
      </c>
      <c r="Q26" s="137">
        <v>0.12</v>
      </c>
      <c r="R26" s="137">
        <v>0.12</v>
      </c>
      <c r="S26" s="137">
        <v>0.12</v>
      </c>
      <c r="T26" s="137">
        <v>0.12</v>
      </c>
      <c r="U26" s="137">
        <v>0.12</v>
      </c>
      <c r="V26" s="137">
        <v>0.12</v>
      </c>
      <c r="W26" s="137">
        <v>0.12</v>
      </c>
      <c r="X26" s="137">
        <v>0.12</v>
      </c>
      <c r="Y26" s="137">
        <v>0.12</v>
      </c>
      <c r="Z26" s="137">
        <v>0.12</v>
      </c>
      <c r="AA26" s="137">
        <v>0.12</v>
      </c>
      <c r="AB26" s="137">
        <v>0.12</v>
      </c>
      <c r="AC26" s="138">
        <v>0.19</v>
      </c>
      <c r="AD26" s="137">
        <v>0.12</v>
      </c>
      <c r="AE26" s="137">
        <v>0.12</v>
      </c>
      <c r="AF26"/>
      <c r="AG26" t="s">
        <v>139</v>
      </c>
      <c r="AH26">
        <v>5</v>
      </c>
      <c r="AI26" s="136">
        <v>1800000.01</v>
      </c>
      <c r="AJ26" s="136">
        <v>3600000</v>
      </c>
      <c r="AK26" s="135">
        <v>0.23</v>
      </c>
      <c r="AL26" s="136">
        <v>62100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1:91" s="131" customFormat="1" x14ac:dyDescent="0.25">
      <c r="A27">
        <v>26</v>
      </c>
      <c r="B27" t="s">
        <v>160</v>
      </c>
      <c r="C27" t="s">
        <v>23</v>
      </c>
      <c r="D27" t="str">
        <f>Aliq_ICMS[[#This Row],[Sigla]]&amp;" - "&amp;Aliq_ICMS[[#This Row],[Estado]]</f>
        <v xml:space="preserve">SP - São Paulo </v>
      </c>
      <c r="E27" s="137">
        <v>7.0000000000000007E-2</v>
      </c>
      <c r="F27" s="137">
        <v>7.0000000000000007E-2</v>
      </c>
      <c r="G27" s="137">
        <v>7.0000000000000007E-2</v>
      </c>
      <c r="H27" s="137">
        <v>7.0000000000000007E-2</v>
      </c>
      <c r="I27" s="137">
        <v>7.0000000000000007E-2</v>
      </c>
      <c r="J27" s="137">
        <v>7.0000000000000007E-2</v>
      </c>
      <c r="K27" s="137">
        <v>7.0000000000000007E-2</v>
      </c>
      <c r="L27" s="137">
        <v>7.0000000000000007E-2</v>
      </c>
      <c r="M27" s="137">
        <v>7.0000000000000007E-2</v>
      </c>
      <c r="N27" s="137">
        <v>7.0000000000000007E-2</v>
      </c>
      <c r="O27" s="137">
        <v>0.12</v>
      </c>
      <c r="P27" s="137">
        <v>7.0000000000000007E-2</v>
      </c>
      <c r="Q27" s="137">
        <v>7.0000000000000007E-2</v>
      </c>
      <c r="R27" s="137">
        <v>7.0000000000000007E-2</v>
      </c>
      <c r="S27" s="137">
        <v>7.0000000000000007E-2</v>
      </c>
      <c r="T27" s="137">
        <v>7.0000000000000007E-2</v>
      </c>
      <c r="U27" s="137">
        <v>7.0000000000000007E-2</v>
      </c>
      <c r="V27" s="137">
        <v>0.12</v>
      </c>
      <c r="W27" s="137">
        <v>0.12</v>
      </c>
      <c r="X27" s="137">
        <v>7.0000000000000007E-2</v>
      </c>
      <c r="Y27" s="137">
        <v>7.0000000000000007E-2</v>
      </c>
      <c r="Z27" s="137">
        <v>7.0000000000000007E-2</v>
      </c>
      <c r="AA27" s="137">
        <v>0.12</v>
      </c>
      <c r="AB27" s="137">
        <v>0.12</v>
      </c>
      <c r="AC27" s="137">
        <v>7.0000000000000007E-2</v>
      </c>
      <c r="AD27" s="138">
        <v>0.18</v>
      </c>
      <c r="AE27" s="137">
        <v>7.0000000000000007E-2</v>
      </c>
      <c r="AF27"/>
      <c r="AG27" t="s">
        <v>131</v>
      </c>
      <c r="AH27">
        <v>6</v>
      </c>
      <c r="AI27" s="136">
        <v>3600000.01</v>
      </c>
      <c r="AJ27" s="136">
        <v>4800000</v>
      </c>
      <c r="AK27" s="135">
        <v>0.19</v>
      </c>
      <c r="AL27" s="136">
        <v>378000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1:91" s="134" customFormat="1" x14ac:dyDescent="0.25">
      <c r="A28">
        <v>27</v>
      </c>
      <c r="B28" t="s">
        <v>161</v>
      </c>
      <c r="C28" t="s">
        <v>123</v>
      </c>
      <c r="D28" t="str">
        <f>Aliq_ICMS[[#This Row],[Sigla]]&amp;" - "&amp;Aliq_ICMS[[#This Row],[Estado]]</f>
        <v xml:space="preserve">TO - Tocantins </v>
      </c>
      <c r="E28" s="137">
        <v>0.12</v>
      </c>
      <c r="F28" s="137">
        <v>0.12</v>
      </c>
      <c r="G28" s="137">
        <v>0.12</v>
      </c>
      <c r="H28" s="137">
        <v>0.12</v>
      </c>
      <c r="I28" s="137">
        <v>0.12</v>
      </c>
      <c r="J28" s="137">
        <v>0.12</v>
      </c>
      <c r="K28" s="137">
        <v>0.12</v>
      </c>
      <c r="L28" s="137">
        <v>0.12</v>
      </c>
      <c r="M28" s="137">
        <v>0.12</v>
      </c>
      <c r="N28" s="137">
        <v>0.12</v>
      </c>
      <c r="O28" s="137">
        <v>0.12</v>
      </c>
      <c r="P28" s="137">
        <v>0.12</v>
      </c>
      <c r="Q28" s="137">
        <v>0.12</v>
      </c>
      <c r="R28" s="137">
        <v>0.12</v>
      </c>
      <c r="S28" s="137">
        <v>0.12</v>
      </c>
      <c r="T28" s="137">
        <v>0.12</v>
      </c>
      <c r="U28" s="137">
        <v>0.12</v>
      </c>
      <c r="V28" s="137">
        <v>0.12</v>
      </c>
      <c r="W28" s="137">
        <v>0.12</v>
      </c>
      <c r="X28" s="137">
        <v>0.12</v>
      </c>
      <c r="Y28" s="137">
        <v>0.12</v>
      </c>
      <c r="Z28" s="137">
        <v>0.12</v>
      </c>
      <c r="AA28" s="137">
        <v>0.12</v>
      </c>
      <c r="AB28" s="137">
        <v>0.12</v>
      </c>
      <c r="AC28" s="137">
        <v>0.12</v>
      </c>
      <c r="AD28" s="137">
        <v>0.12</v>
      </c>
      <c r="AE28" s="138">
        <v>0.2</v>
      </c>
      <c r="AF28"/>
      <c r="AG28" t="s">
        <v>133</v>
      </c>
      <c r="AH28">
        <v>6</v>
      </c>
      <c r="AI28" s="136">
        <v>3600000.01</v>
      </c>
      <c r="AJ28" s="136">
        <v>4800000</v>
      </c>
      <c r="AK28" s="135">
        <v>0.3</v>
      </c>
      <c r="AL28" s="136">
        <v>720000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x14ac:dyDescent="0.25"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G29" t="s">
        <v>135</v>
      </c>
      <c r="AH29">
        <v>6</v>
      </c>
      <c r="AI29" s="136">
        <v>3600000.01</v>
      </c>
      <c r="AJ29" s="136">
        <v>4800000</v>
      </c>
      <c r="AK29" s="135">
        <v>0.33</v>
      </c>
      <c r="AL29" s="136">
        <v>648000</v>
      </c>
    </row>
  </sheetData>
  <pageMargins left="0.511811024" right="0.511811024" top="0.78740157499999996" bottom="0.78740157499999996" header="0.31496062000000002" footer="0.31496062000000002"/>
  <pageSetup paperSize="9" fitToHeight="0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A90B-3E0C-4326-A089-4999CD1F0EF3}">
  <sheetPr codeName="Planilha5"/>
  <dimension ref="A1:K181"/>
  <sheetViews>
    <sheetView topLeftCell="A157" workbookViewId="0">
      <selection activeCell="A2" sqref="A2"/>
    </sheetView>
  </sheetViews>
  <sheetFormatPr defaultRowHeight="15" x14ac:dyDescent="0.25"/>
  <cols>
    <col min="1" max="1" width="42" customWidth="1"/>
    <col min="2" max="2" width="10.140625" bestFit="1" customWidth="1"/>
    <col min="3" max="3" width="5.7109375" bestFit="1" customWidth="1"/>
    <col min="4" max="4" width="19.42578125" customWidth="1"/>
    <col min="5" max="5" width="25.140625" bestFit="1" customWidth="1"/>
    <col min="6" max="6" width="7.85546875" bestFit="1" customWidth="1"/>
    <col min="7" max="7" width="24.5703125" bestFit="1" customWidth="1"/>
    <col min="8" max="8" width="36" bestFit="1" customWidth="1"/>
    <col min="9" max="9" width="27.140625" bestFit="1" customWidth="1"/>
    <col min="10" max="10" width="24.5703125" bestFit="1" customWidth="1"/>
    <col min="11" max="11" width="17.28515625" bestFit="1" customWidth="1"/>
  </cols>
  <sheetData>
    <row r="1" spans="1:11" x14ac:dyDescent="0.25">
      <c r="A1" t="s">
        <v>0</v>
      </c>
      <c r="B1" t="s">
        <v>177</v>
      </c>
      <c r="C1" t="s">
        <v>178</v>
      </c>
      <c r="D1" t="s">
        <v>167</v>
      </c>
      <c r="E1" t="s">
        <v>179</v>
      </c>
      <c r="F1" t="s">
        <v>90</v>
      </c>
      <c r="G1" t="s">
        <v>162</v>
      </c>
      <c r="H1" t="s">
        <v>41</v>
      </c>
      <c r="I1" t="s">
        <v>180</v>
      </c>
      <c r="J1" t="s">
        <v>181</v>
      </c>
      <c r="K1" t="s">
        <v>182</v>
      </c>
    </row>
    <row r="2" spans="1:11" x14ac:dyDescent="0.25">
      <c r="A2" t="s">
        <v>183</v>
      </c>
      <c r="B2" t="s">
        <v>184</v>
      </c>
      <c r="C2" t="s">
        <v>23</v>
      </c>
      <c r="D2" t="s">
        <v>6</v>
      </c>
      <c r="E2" t="s">
        <v>185</v>
      </c>
      <c r="F2">
        <v>0.12</v>
      </c>
      <c r="G2" t="s">
        <v>13</v>
      </c>
      <c r="H2" t="s">
        <v>186</v>
      </c>
    </row>
    <row r="3" spans="1:11" x14ac:dyDescent="0.25">
      <c r="A3" t="s">
        <v>183</v>
      </c>
      <c r="B3" t="s">
        <v>184</v>
      </c>
      <c r="C3" t="s">
        <v>23</v>
      </c>
      <c r="D3" t="s">
        <v>6</v>
      </c>
      <c r="E3" t="s">
        <v>185</v>
      </c>
      <c r="F3">
        <v>0.12</v>
      </c>
      <c r="G3" t="s">
        <v>13</v>
      </c>
      <c r="H3" t="s">
        <v>186</v>
      </c>
    </row>
    <row r="4" spans="1:11" x14ac:dyDescent="0.25">
      <c r="A4" t="s">
        <v>183</v>
      </c>
      <c r="B4" t="s">
        <v>184</v>
      </c>
      <c r="C4" t="s">
        <v>23</v>
      </c>
      <c r="D4" t="s">
        <v>6</v>
      </c>
      <c r="E4" t="s">
        <v>185</v>
      </c>
      <c r="F4">
        <v>0.12</v>
      </c>
      <c r="G4" t="s">
        <v>13</v>
      </c>
      <c r="H4" t="s">
        <v>187</v>
      </c>
    </row>
    <row r="5" spans="1:11" x14ac:dyDescent="0.25">
      <c r="A5" t="s">
        <v>183</v>
      </c>
      <c r="B5" t="s">
        <v>184</v>
      </c>
      <c r="C5" t="s">
        <v>23</v>
      </c>
      <c r="D5" t="s">
        <v>6</v>
      </c>
      <c r="E5" t="s">
        <v>185</v>
      </c>
      <c r="F5">
        <v>0.12</v>
      </c>
      <c r="G5" t="s">
        <v>13</v>
      </c>
      <c r="H5" t="s">
        <v>187</v>
      </c>
    </row>
    <row r="6" spans="1:11" x14ac:dyDescent="0.25">
      <c r="A6" t="s">
        <v>183</v>
      </c>
      <c r="B6" t="s">
        <v>184</v>
      </c>
      <c r="C6" t="s">
        <v>23</v>
      </c>
      <c r="D6" t="s">
        <v>6</v>
      </c>
      <c r="E6" t="s">
        <v>185</v>
      </c>
      <c r="F6">
        <v>0.12</v>
      </c>
      <c r="G6" t="s">
        <v>13</v>
      </c>
      <c r="H6" t="s">
        <v>176</v>
      </c>
    </row>
    <row r="7" spans="1:11" x14ac:dyDescent="0.25">
      <c r="A7" t="s">
        <v>183</v>
      </c>
      <c r="B7" t="s">
        <v>184</v>
      </c>
      <c r="C7" t="s">
        <v>23</v>
      </c>
      <c r="D7" t="s">
        <v>6</v>
      </c>
      <c r="E7" t="s">
        <v>185</v>
      </c>
      <c r="F7">
        <v>0.12</v>
      </c>
      <c r="G7" t="s">
        <v>13</v>
      </c>
      <c r="H7" t="s">
        <v>176</v>
      </c>
    </row>
    <row r="8" spans="1:11" x14ac:dyDescent="0.25">
      <c r="A8" t="s">
        <v>188</v>
      </c>
      <c r="B8" t="s">
        <v>184</v>
      </c>
      <c r="C8" t="s">
        <v>23</v>
      </c>
      <c r="D8" t="s">
        <v>6</v>
      </c>
      <c r="E8" t="s">
        <v>185</v>
      </c>
      <c r="F8">
        <v>0.18</v>
      </c>
      <c r="G8" t="s">
        <v>13</v>
      </c>
      <c r="H8" t="s">
        <v>186</v>
      </c>
    </row>
    <row r="9" spans="1:11" x14ac:dyDescent="0.25">
      <c r="A9" t="s">
        <v>188</v>
      </c>
      <c r="B9" t="s">
        <v>184</v>
      </c>
      <c r="C9" t="s">
        <v>23</v>
      </c>
      <c r="D9" t="s">
        <v>6</v>
      </c>
      <c r="E9" t="s">
        <v>185</v>
      </c>
      <c r="F9">
        <v>0.18</v>
      </c>
      <c r="G9" t="s">
        <v>13</v>
      </c>
      <c r="H9" t="s">
        <v>186</v>
      </c>
    </row>
    <row r="10" spans="1:11" x14ac:dyDescent="0.25">
      <c r="A10" t="s">
        <v>188</v>
      </c>
      <c r="B10" t="s">
        <v>184</v>
      </c>
      <c r="C10" t="s">
        <v>23</v>
      </c>
      <c r="D10" t="s">
        <v>6</v>
      </c>
      <c r="E10" t="s">
        <v>185</v>
      </c>
      <c r="F10">
        <v>0.18</v>
      </c>
      <c r="G10" t="s">
        <v>13</v>
      </c>
      <c r="H10" t="s">
        <v>187</v>
      </c>
    </row>
    <row r="11" spans="1:11" x14ac:dyDescent="0.25">
      <c r="A11" t="s">
        <v>188</v>
      </c>
      <c r="B11" t="s">
        <v>184</v>
      </c>
      <c r="C11" t="s">
        <v>23</v>
      </c>
      <c r="D11" t="s">
        <v>6</v>
      </c>
      <c r="E11" t="s">
        <v>185</v>
      </c>
      <c r="F11">
        <v>0.18</v>
      </c>
      <c r="G11" t="s">
        <v>13</v>
      </c>
      <c r="H11" t="s">
        <v>187</v>
      </c>
    </row>
    <row r="12" spans="1:11" x14ac:dyDescent="0.25">
      <c r="A12" t="s">
        <v>188</v>
      </c>
      <c r="B12" t="s">
        <v>184</v>
      </c>
      <c r="C12" t="s">
        <v>23</v>
      </c>
      <c r="D12" t="s">
        <v>6</v>
      </c>
      <c r="E12" t="s">
        <v>185</v>
      </c>
      <c r="F12">
        <v>0.18</v>
      </c>
      <c r="G12" t="s">
        <v>13</v>
      </c>
      <c r="H12" t="s">
        <v>176</v>
      </c>
    </row>
    <row r="13" spans="1:11" x14ac:dyDescent="0.25">
      <c r="A13" t="s">
        <v>188</v>
      </c>
      <c r="B13" t="s">
        <v>184</v>
      </c>
      <c r="C13" t="s">
        <v>23</v>
      </c>
      <c r="D13" t="s">
        <v>6</v>
      </c>
      <c r="E13" t="s">
        <v>185</v>
      </c>
      <c r="F13">
        <v>0.18</v>
      </c>
      <c r="G13" t="s">
        <v>13</v>
      </c>
      <c r="H13" t="s">
        <v>176</v>
      </c>
    </row>
    <row r="14" spans="1:11" x14ac:dyDescent="0.25">
      <c r="A14" t="s">
        <v>189</v>
      </c>
      <c r="B14" t="s">
        <v>184</v>
      </c>
      <c r="C14" t="s">
        <v>23</v>
      </c>
      <c r="D14" t="s">
        <v>6</v>
      </c>
      <c r="E14" t="s">
        <v>185</v>
      </c>
      <c r="F14">
        <v>0.18</v>
      </c>
      <c r="G14" t="s">
        <v>13</v>
      </c>
      <c r="H14" t="s">
        <v>186</v>
      </c>
    </row>
    <row r="15" spans="1:11" x14ac:dyDescent="0.25">
      <c r="A15" t="s">
        <v>189</v>
      </c>
      <c r="B15" t="s">
        <v>184</v>
      </c>
      <c r="C15" t="s">
        <v>23</v>
      </c>
      <c r="D15" t="s">
        <v>6</v>
      </c>
      <c r="E15" t="s">
        <v>185</v>
      </c>
      <c r="F15">
        <v>0.18</v>
      </c>
      <c r="G15" t="s">
        <v>13</v>
      </c>
      <c r="H15" t="s">
        <v>186</v>
      </c>
    </row>
    <row r="16" spans="1:11" x14ac:dyDescent="0.25">
      <c r="A16" t="s">
        <v>189</v>
      </c>
      <c r="B16" t="s">
        <v>184</v>
      </c>
      <c r="C16" t="s">
        <v>23</v>
      </c>
      <c r="D16" t="s">
        <v>6</v>
      </c>
      <c r="E16" t="s">
        <v>185</v>
      </c>
      <c r="F16">
        <v>0.18</v>
      </c>
      <c r="G16" t="s">
        <v>13</v>
      </c>
      <c r="H16" t="s">
        <v>187</v>
      </c>
    </row>
    <row r="17" spans="1:11" x14ac:dyDescent="0.25">
      <c r="A17" t="s">
        <v>189</v>
      </c>
      <c r="B17" t="s">
        <v>184</v>
      </c>
      <c r="C17" t="s">
        <v>23</v>
      </c>
      <c r="D17" t="s">
        <v>6</v>
      </c>
      <c r="E17" t="s">
        <v>185</v>
      </c>
      <c r="F17">
        <v>0.18</v>
      </c>
      <c r="G17" t="s">
        <v>13</v>
      </c>
      <c r="H17" t="s">
        <v>187</v>
      </c>
    </row>
    <row r="18" spans="1:11" x14ac:dyDescent="0.25">
      <c r="A18" t="s">
        <v>189</v>
      </c>
      <c r="B18" t="s">
        <v>184</v>
      </c>
      <c r="C18" t="s">
        <v>23</v>
      </c>
      <c r="D18" t="s">
        <v>6</v>
      </c>
      <c r="E18" t="s">
        <v>185</v>
      </c>
      <c r="F18">
        <v>0.18</v>
      </c>
      <c r="G18" t="s">
        <v>13</v>
      </c>
      <c r="H18" t="s">
        <v>176</v>
      </c>
    </row>
    <row r="19" spans="1:11" x14ac:dyDescent="0.25">
      <c r="A19" t="s">
        <v>189</v>
      </c>
      <c r="B19" t="s">
        <v>184</v>
      </c>
      <c r="C19" t="s">
        <v>23</v>
      </c>
      <c r="D19" t="s">
        <v>6</v>
      </c>
      <c r="E19" t="s">
        <v>185</v>
      </c>
      <c r="F19">
        <v>0.18</v>
      </c>
      <c r="G19" t="s">
        <v>13</v>
      </c>
      <c r="H19" t="s">
        <v>176</v>
      </c>
    </row>
    <row r="20" spans="1:11" x14ac:dyDescent="0.25">
      <c r="A20" t="s">
        <v>190</v>
      </c>
      <c r="B20" t="s">
        <v>184</v>
      </c>
      <c r="C20" t="s">
        <v>23</v>
      </c>
      <c r="D20" t="s">
        <v>6</v>
      </c>
      <c r="E20" t="s">
        <v>185</v>
      </c>
      <c r="F20">
        <v>0.12</v>
      </c>
      <c r="G20" t="s">
        <v>13</v>
      </c>
      <c r="H20" t="s">
        <v>186</v>
      </c>
      <c r="I20" t="s">
        <v>185</v>
      </c>
      <c r="J20" t="s">
        <v>185</v>
      </c>
      <c r="K20" t="s">
        <v>30</v>
      </c>
    </row>
    <row r="21" spans="1:11" x14ac:dyDescent="0.25">
      <c r="A21" t="s">
        <v>190</v>
      </c>
      <c r="B21" t="s">
        <v>184</v>
      </c>
      <c r="C21" t="s">
        <v>23</v>
      </c>
      <c r="D21" t="s">
        <v>6</v>
      </c>
      <c r="E21" t="s">
        <v>185</v>
      </c>
      <c r="F21">
        <v>0.12</v>
      </c>
      <c r="G21" t="s">
        <v>13</v>
      </c>
      <c r="H21" t="s">
        <v>186</v>
      </c>
      <c r="I21" t="s">
        <v>6</v>
      </c>
      <c r="J21" t="s">
        <v>185</v>
      </c>
      <c r="K21" t="s">
        <v>31</v>
      </c>
    </row>
    <row r="22" spans="1:11" x14ac:dyDescent="0.25">
      <c r="A22" t="s">
        <v>190</v>
      </c>
      <c r="B22" t="s">
        <v>184</v>
      </c>
      <c r="C22" t="s">
        <v>23</v>
      </c>
      <c r="D22" t="s">
        <v>6</v>
      </c>
      <c r="E22" t="s">
        <v>185</v>
      </c>
      <c r="F22">
        <v>0.12</v>
      </c>
      <c r="G22" t="s">
        <v>13</v>
      </c>
      <c r="H22" t="s">
        <v>187</v>
      </c>
      <c r="I22" t="s">
        <v>185</v>
      </c>
      <c r="J22" t="s">
        <v>6</v>
      </c>
      <c r="K22" t="s">
        <v>30</v>
      </c>
    </row>
    <row r="23" spans="1:11" x14ac:dyDescent="0.25">
      <c r="A23" t="s">
        <v>190</v>
      </c>
      <c r="B23" t="s">
        <v>184</v>
      </c>
      <c r="C23" t="s">
        <v>23</v>
      </c>
      <c r="D23" t="s">
        <v>6</v>
      </c>
      <c r="E23" t="s">
        <v>185</v>
      </c>
      <c r="F23">
        <v>0.12</v>
      </c>
      <c r="G23" t="s">
        <v>13</v>
      </c>
      <c r="H23" t="s">
        <v>187</v>
      </c>
      <c r="I23" t="s">
        <v>6</v>
      </c>
      <c r="J23" t="s">
        <v>6</v>
      </c>
      <c r="K23" t="s">
        <v>31</v>
      </c>
    </row>
    <row r="24" spans="1:11" x14ac:dyDescent="0.25">
      <c r="A24" t="s">
        <v>190</v>
      </c>
      <c r="B24" t="s">
        <v>184</v>
      </c>
      <c r="C24" t="s">
        <v>23</v>
      </c>
      <c r="D24" t="s">
        <v>6</v>
      </c>
      <c r="E24" t="s">
        <v>185</v>
      </c>
      <c r="F24">
        <v>0.12</v>
      </c>
      <c r="G24" t="s">
        <v>13</v>
      </c>
      <c r="H24" t="s">
        <v>176</v>
      </c>
      <c r="I24" t="s">
        <v>185</v>
      </c>
      <c r="J24" t="s">
        <v>6</v>
      </c>
      <c r="K24" t="s">
        <v>30</v>
      </c>
    </row>
    <row r="25" spans="1:11" x14ac:dyDescent="0.25">
      <c r="A25" t="s">
        <v>190</v>
      </c>
      <c r="B25" t="s">
        <v>184</v>
      </c>
      <c r="C25" t="s">
        <v>23</v>
      </c>
      <c r="D25" t="s">
        <v>6</v>
      </c>
      <c r="E25" t="s">
        <v>185</v>
      </c>
      <c r="F25">
        <v>0.12</v>
      </c>
      <c r="G25" t="s">
        <v>13</v>
      </c>
      <c r="H25" t="s">
        <v>176</v>
      </c>
      <c r="I25" t="s">
        <v>6</v>
      </c>
      <c r="J25" t="s">
        <v>6</v>
      </c>
      <c r="K25" t="s">
        <v>31</v>
      </c>
    </row>
    <row r="26" spans="1:11" x14ac:dyDescent="0.25">
      <c r="A26" t="s">
        <v>191</v>
      </c>
      <c r="B26" t="s">
        <v>184</v>
      </c>
      <c r="C26" t="s">
        <v>23</v>
      </c>
      <c r="D26" t="s">
        <v>6</v>
      </c>
      <c r="E26" t="s">
        <v>185</v>
      </c>
      <c r="F26">
        <v>0.12</v>
      </c>
      <c r="G26" t="s">
        <v>13</v>
      </c>
      <c r="H26" t="s">
        <v>186</v>
      </c>
      <c r="I26" t="s">
        <v>185</v>
      </c>
      <c r="J26" t="s">
        <v>185</v>
      </c>
      <c r="K26" t="s">
        <v>30</v>
      </c>
    </row>
    <row r="27" spans="1:11" x14ac:dyDescent="0.25">
      <c r="A27" t="s">
        <v>191</v>
      </c>
      <c r="B27" t="s">
        <v>184</v>
      </c>
      <c r="C27" t="s">
        <v>23</v>
      </c>
      <c r="D27" t="s">
        <v>6</v>
      </c>
      <c r="E27" t="s">
        <v>185</v>
      </c>
      <c r="F27">
        <v>0.12</v>
      </c>
      <c r="G27" t="s">
        <v>13</v>
      </c>
      <c r="H27" t="s">
        <v>186</v>
      </c>
      <c r="I27" t="s">
        <v>6</v>
      </c>
      <c r="J27" t="s">
        <v>185</v>
      </c>
      <c r="K27" t="s">
        <v>31</v>
      </c>
    </row>
    <row r="28" spans="1:11" x14ac:dyDescent="0.25">
      <c r="A28" t="s">
        <v>191</v>
      </c>
      <c r="B28" t="s">
        <v>184</v>
      </c>
      <c r="C28" t="s">
        <v>23</v>
      </c>
      <c r="D28" t="s">
        <v>6</v>
      </c>
      <c r="E28" t="s">
        <v>185</v>
      </c>
      <c r="F28">
        <v>0.12</v>
      </c>
      <c r="G28" t="s">
        <v>13</v>
      </c>
      <c r="H28" t="s">
        <v>187</v>
      </c>
      <c r="I28" t="s">
        <v>185</v>
      </c>
      <c r="J28" t="s">
        <v>6</v>
      </c>
      <c r="K28" t="s">
        <v>30</v>
      </c>
    </row>
    <row r="29" spans="1:11" x14ac:dyDescent="0.25">
      <c r="A29" t="s">
        <v>191</v>
      </c>
      <c r="B29" t="s">
        <v>184</v>
      </c>
      <c r="C29" t="s">
        <v>23</v>
      </c>
      <c r="D29" t="s">
        <v>6</v>
      </c>
      <c r="E29" t="s">
        <v>185</v>
      </c>
      <c r="F29">
        <v>0.12</v>
      </c>
      <c r="G29" t="s">
        <v>13</v>
      </c>
      <c r="H29" t="s">
        <v>187</v>
      </c>
      <c r="I29" t="s">
        <v>6</v>
      </c>
      <c r="J29" t="s">
        <v>6</v>
      </c>
      <c r="K29" t="s">
        <v>31</v>
      </c>
    </row>
    <row r="30" spans="1:11" x14ac:dyDescent="0.25">
      <c r="A30" t="s">
        <v>191</v>
      </c>
      <c r="B30" t="s">
        <v>184</v>
      </c>
      <c r="C30" t="s">
        <v>23</v>
      </c>
      <c r="D30" t="s">
        <v>6</v>
      </c>
      <c r="E30" t="s">
        <v>185</v>
      </c>
      <c r="F30">
        <v>0.12</v>
      </c>
      <c r="G30" t="s">
        <v>13</v>
      </c>
      <c r="H30" t="s">
        <v>176</v>
      </c>
      <c r="I30" t="s">
        <v>185</v>
      </c>
      <c r="J30" t="s">
        <v>6</v>
      </c>
      <c r="K30" t="s">
        <v>30</v>
      </c>
    </row>
    <row r="31" spans="1:11" x14ac:dyDescent="0.25">
      <c r="A31" t="s">
        <v>191</v>
      </c>
      <c r="B31" t="s">
        <v>184</v>
      </c>
      <c r="C31" t="s">
        <v>23</v>
      </c>
      <c r="D31" t="s">
        <v>6</v>
      </c>
      <c r="E31" t="s">
        <v>185</v>
      </c>
      <c r="F31">
        <v>0.12</v>
      </c>
      <c r="G31" t="s">
        <v>13</v>
      </c>
      <c r="H31" t="s">
        <v>176</v>
      </c>
      <c r="I31" t="s">
        <v>6</v>
      </c>
      <c r="J31" t="s">
        <v>6</v>
      </c>
      <c r="K31" t="s">
        <v>31</v>
      </c>
    </row>
    <row r="32" spans="1:11" x14ac:dyDescent="0.25">
      <c r="A32" t="s">
        <v>192</v>
      </c>
      <c r="B32" t="s">
        <v>184</v>
      </c>
      <c r="C32" t="s">
        <v>23</v>
      </c>
      <c r="D32" t="s">
        <v>6</v>
      </c>
      <c r="E32" t="s">
        <v>185</v>
      </c>
      <c r="F32">
        <v>0.18</v>
      </c>
      <c r="G32" t="s">
        <v>3</v>
      </c>
      <c r="H32" t="s">
        <v>186</v>
      </c>
      <c r="I32" t="s">
        <v>185</v>
      </c>
      <c r="J32" t="s">
        <v>185</v>
      </c>
      <c r="K32" t="s">
        <v>30</v>
      </c>
    </row>
    <row r="33" spans="1:11" x14ac:dyDescent="0.25">
      <c r="A33" t="s">
        <v>192</v>
      </c>
      <c r="B33" t="s">
        <v>184</v>
      </c>
      <c r="C33" t="s">
        <v>23</v>
      </c>
      <c r="D33" t="s">
        <v>6</v>
      </c>
      <c r="E33" t="s">
        <v>185</v>
      </c>
      <c r="F33">
        <v>0.18</v>
      </c>
      <c r="G33" t="s">
        <v>3</v>
      </c>
      <c r="H33" t="s">
        <v>186</v>
      </c>
      <c r="I33" t="s">
        <v>6</v>
      </c>
      <c r="J33" t="s">
        <v>185</v>
      </c>
      <c r="K33" t="s">
        <v>31</v>
      </c>
    </row>
    <row r="34" spans="1:11" x14ac:dyDescent="0.25">
      <c r="A34" t="s">
        <v>192</v>
      </c>
      <c r="B34" t="s">
        <v>184</v>
      </c>
      <c r="C34" t="s">
        <v>23</v>
      </c>
      <c r="D34" t="s">
        <v>6</v>
      </c>
      <c r="E34" t="s">
        <v>185</v>
      </c>
      <c r="F34">
        <v>0.18</v>
      </c>
      <c r="G34" t="s">
        <v>3</v>
      </c>
      <c r="H34" t="s">
        <v>187</v>
      </c>
      <c r="I34" t="s">
        <v>185</v>
      </c>
      <c r="J34" t="s">
        <v>6</v>
      </c>
      <c r="K34" t="s">
        <v>30</v>
      </c>
    </row>
    <row r="35" spans="1:11" x14ac:dyDescent="0.25">
      <c r="A35" t="s">
        <v>192</v>
      </c>
      <c r="B35" t="s">
        <v>184</v>
      </c>
      <c r="C35" t="s">
        <v>23</v>
      </c>
      <c r="D35" t="s">
        <v>6</v>
      </c>
      <c r="E35" t="s">
        <v>185</v>
      </c>
      <c r="F35">
        <v>0.18</v>
      </c>
      <c r="G35" t="s">
        <v>3</v>
      </c>
      <c r="H35" t="s">
        <v>187</v>
      </c>
      <c r="I35" t="s">
        <v>6</v>
      </c>
      <c r="J35" t="s">
        <v>6</v>
      </c>
      <c r="K35" t="s">
        <v>31</v>
      </c>
    </row>
    <row r="36" spans="1:11" x14ac:dyDescent="0.25">
      <c r="A36" t="s">
        <v>192</v>
      </c>
      <c r="B36" t="s">
        <v>184</v>
      </c>
      <c r="C36" t="s">
        <v>23</v>
      </c>
      <c r="D36" t="s">
        <v>6</v>
      </c>
      <c r="E36" t="s">
        <v>185</v>
      </c>
      <c r="F36">
        <v>0.18</v>
      </c>
      <c r="G36" t="s">
        <v>3</v>
      </c>
      <c r="H36" t="s">
        <v>176</v>
      </c>
      <c r="I36" t="s">
        <v>185</v>
      </c>
      <c r="J36" t="s">
        <v>6</v>
      </c>
      <c r="K36" t="s">
        <v>30</v>
      </c>
    </row>
    <row r="37" spans="1:11" x14ac:dyDescent="0.25">
      <c r="A37" t="s">
        <v>192</v>
      </c>
      <c r="B37" t="s">
        <v>184</v>
      </c>
      <c r="C37" t="s">
        <v>23</v>
      </c>
      <c r="D37" t="s">
        <v>6</v>
      </c>
      <c r="E37" t="s">
        <v>185</v>
      </c>
      <c r="F37">
        <v>0.18</v>
      </c>
      <c r="G37" t="s">
        <v>3</v>
      </c>
      <c r="H37" t="s">
        <v>176</v>
      </c>
      <c r="I37" t="s">
        <v>6</v>
      </c>
      <c r="J37" t="s">
        <v>6</v>
      </c>
      <c r="K37" t="s">
        <v>31</v>
      </c>
    </row>
    <row r="38" spans="1:11" x14ac:dyDescent="0.25">
      <c r="A38" t="s">
        <v>193</v>
      </c>
      <c r="B38" t="s">
        <v>184</v>
      </c>
      <c r="C38" t="s">
        <v>23</v>
      </c>
      <c r="D38" t="s">
        <v>6</v>
      </c>
      <c r="E38" t="s">
        <v>185</v>
      </c>
      <c r="F38">
        <v>0.18</v>
      </c>
      <c r="G38" t="s">
        <v>3</v>
      </c>
      <c r="H38" t="s">
        <v>186</v>
      </c>
      <c r="I38" t="s">
        <v>185</v>
      </c>
      <c r="J38" t="s">
        <v>185</v>
      </c>
      <c r="K38" t="s">
        <v>30</v>
      </c>
    </row>
    <row r="39" spans="1:11" x14ac:dyDescent="0.25">
      <c r="A39" t="s">
        <v>193</v>
      </c>
      <c r="B39" t="s">
        <v>184</v>
      </c>
      <c r="C39" t="s">
        <v>23</v>
      </c>
      <c r="D39" t="s">
        <v>6</v>
      </c>
      <c r="E39" t="s">
        <v>185</v>
      </c>
      <c r="F39">
        <v>0.18</v>
      </c>
      <c r="G39" t="s">
        <v>3</v>
      </c>
      <c r="H39" t="s">
        <v>186</v>
      </c>
      <c r="I39" t="s">
        <v>6</v>
      </c>
      <c r="J39" t="s">
        <v>185</v>
      </c>
      <c r="K39" t="s">
        <v>31</v>
      </c>
    </row>
    <row r="40" spans="1:11" x14ac:dyDescent="0.25">
      <c r="A40" t="s">
        <v>193</v>
      </c>
      <c r="B40" t="s">
        <v>184</v>
      </c>
      <c r="C40" t="s">
        <v>23</v>
      </c>
      <c r="D40" t="s">
        <v>6</v>
      </c>
      <c r="E40" t="s">
        <v>185</v>
      </c>
      <c r="F40">
        <v>0.18</v>
      </c>
      <c r="G40" t="s">
        <v>3</v>
      </c>
      <c r="H40" t="s">
        <v>187</v>
      </c>
      <c r="I40" t="s">
        <v>185</v>
      </c>
      <c r="J40" t="s">
        <v>6</v>
      </c>
      <c r="K40" t="s">
        <v>30</v>
      </c>
    </row>
    <row r="41" spans="1:11" x14ac:dyDescent="0.25">
      <c r="A41" t="s">
        <v>193</v>
      </c>
      <c r="B41" t="s">
        <v>184</v>
      </c>
      <c r="C41" t="s">
        <v>23</v>
      </c>
      <c r="D41" t="s">
        <v>6</v>
      </c>
      <c r="E41" t="s">
        <v>185</v>
      </c>
      <c r="F41">
        <v>0.18</v>
      </c>
      <c r="G41" t="s">
        <v>3</v>
      </c>
      <c r="H41" t="s">
        <v>187</v>
      </c>
      <c r="I41" t="s">
        <v>6</v>
      </c>
      <c r="J41" t="s">
        <v>6</v>
      </c>
      <c r="K41" t="s">
        <v>31</v>
      </c>
    </row>
    <row r="42" spans="1:11" x14ac:dyDescent="0.25">
      <c r="A42" t="s">
        <v>193</v>
      </c>
      <c r="B42" t="s">
        <v>184</v>
      </c>
      <c r="C42" t="s">
        <v>23</v>
      </c>
      <c r="D42" t="s">
        <v>6</v>
      </c>
      <c r="E42" t="s">
        <v>185</v>
      </c>
      <c r="F42">
        <v>0.18</v>
      </c>
      <c r="G42" t="s">
        <v>3</v>
      </c>
      <c r="H42" t="s">
        <v>176</v>
      </c>
      <c r="I42" t="s">
        <v>185</v>
      </c>
      <c r="J42" t="s">
        <v>6</v>
      </c>
      <c r="K42" t="s">
        <v>30</v>
      </c>
    </row>
    <row r="43" spans="1:11" x14ac:dyDescent="0.25">
      <c r="A43" t="s">
        <v>193</v>
      </c>
      <c r="B43" t="s">
        <v>184</v>
      </c>
      <c r="C43" t="s">
        <v>23</v>
      </c>
      <c r="D43" t="s">
        <v>6</v>
      </c>
      <c r="E43" t="s">
        <v>185</v>
      </c>
      <c r="F43">
        <v>0.18</v>
      </c>
      <c r="G43" t="s">
        <v>3</v>
      </c>
      <c r="H43" t="s">
        <v>176</v>
      </c>
      <c r="I43" t="s">
        <v>6</v>
      </c>
      <c r="J43" t="s">
        <v>6</v>
      </c>
      <c r="K43" t="s">
        <v>31</v>
      </c>
    </row>
    <row r="44" spans="1:11" x14ac:dyDescent="0.25">
      <c r="A44" t="s">
        <v>194</v>
      </c>
      <c r="B44" t="s">
        <v>184</v>
      </c>
      <c r="C44" t="s">
        <v>23</v>
      </c>
      <c r="D44" t="s">
        <v>6</v>
      </c>
      <c r="E44" t="s">
        <v>185</v>
      </c>
      <c r="F44">
        <v>0.12</v>
      </c>
      <c r="G44" t="s">
        <v>13</v>
      </c>
      <c r="H44" t="s">
        <v>186</v>
      </c>
      <c r="I44" t="s">
        <v>185</v>
      </c>
      <c r="J44" t="s">
        <v>185</v>
      </c>
      <c r="K44" t="s">
        <v>30</v>
      </c>
    </row>
    <row r="45" spans="1:11" x14ac:dyDescent="0.25">
      <c r="A45" t="s">
        <v>194</v>
      </c>
      <c r="B45" t="s">
        <v>184</v>
      </c>
      <c r="C45" t="s">
        <v>23</v>
      </c>
      <c r="D45" t="s">
        <v>6</v>
      </c>
      <c r="E45" t="s">
        <v>185</v>
      </c>
      <c r="F45">
        <v>0.12</v>
      </c>
      <c r="G45" t="s">
        <v>13</v>
      </c>
      <c r="H45" t="s">
        <v>186</v>
      </c>
      <c r="I45" t="s">
        <v>6</v>
      </c>
      <c r="J45" t="s">
        <v>185</v>
      </c>
      <c r="K45" t="s">
        <v>31</v>
      </c>
    </row>
    <row r="46" spans="1:11" x14ac:dyDescent="0.25">
      <c r="A46" t="s">
        <v>194</v>
      </c>
      <c r="B46" t="s">
        <v>184</v>
      </c>
      <c r="C46" t="s">
        <v>23</v>
      </c>
      <c r="D46" t="s">
        <v>6</v>
      </c>
      <c r="E46" t="s">
        <v>185</v>
      </c>
      <c r="F46">
        <v>0.12</v>
      </c>
      <c r="G46" t="s">
        <v>13</v>
      </c>
      <c r="H46" t="s">
        <v>187</v>
      </c>
      <c r="I46" t="s">
        <v>185</v>
      </c>
      <c r="J46" t="s">
        <v>6</v>
      </c>
      <c r="K46" t="s">
        <v>30</v>
      </c>
    </row>
    <row r="47" spans="1:11" x14ac:dyDescent="0.25">
      <c r="A47" t="s">
        <v>194</v>
      </c>
      <c r="B47" t="s">
        <v>184</v>
      </c>
      <c r="C47" t="s">
        <v>23</v>
      </c>
      <c r="D47" t="s">
        <v>6</v>
      </c>
      <c r="E47" t="s">
        <v>185</v>
      </c>
      <c r="F47">
        <v>0.12</v>
      </c>
      <c r="G47" t="s">
        <v>13</v>
      </c>
      <c r="H47" t="s">
        <v>187</v>
      </c>
      <c r="I47" t="s">
        <v>6</v>
      </c>
      <c r="J47" t="s">
        <v>6</v>
      </c>
      <c r="K47" t="s">
        <v>31</v>
      </c>
    </row>
    <row r="48" spans="1:11" x14ac:dyDescent="0.25">
      <c r="A48" t="s">
        <v>194</v>
      </c>
      <c r="B48" t="s">
        <v>184</v>
      </c>
      <c r="C48" t="s">
        <v>23</v>
      </c>
      <c r="D48" t="s">
        <v>6</v>
      </c>
      <c r="E48" t="s">
        <v>185</v>
      </c>
      <c r="F48">
        <v>0.12</v>
      </c>
      <c r="G48" t="s">
        <v>13</v>
      </c>
      <c r="H48" t="s">
        <v>176</v>
      </c>
      <c r="I48" t="s">
        <v>185</v>
      </c>
      <c r="J48" t="s">
        <v>6</v>
      </c>
      <c r="K48" t="s">
        <v>30</v>
      </c>
    </row>
    <row r="49" spans="1:11" x14ac:dyDescent="0.25">
      <c r="A49" t="s">
        <v>194</v>
      </c>
      <c r="B49" t="s">
        <v>184</v>
      </c>
      <c r="C49" t="s">
        <v>23</v>
      </c>
      <c r="D49" t="s">
        <v>6</v>
      </c>
      <c r="E49" t="s">
        <v>185</v>
      </c>
      <c r="F49">
        <v>0.12</v>
      </c>
      <c r="G49" t="s">
        <v>13</v>
      </c>
      <c r="H49" t="s">
        <v>176</v>
      </c>
      <c r="I49" t="s">
        <v>6</v>
      </c>
      <c r="J49" t="s">
        <v>6</v>
      </c>
      <c r="K49" t="s">
        <v>31</v>
      </c>
    </row>
    <row r="50" spans="1:11" x14ac:dyDescent="0.25">
      <c r="A50" t="s">
        <v>195</v>
      </c>
      <c r="B50" t="s">
        <v>184</v>
      </c>
      <c r="C50" t="s">
        <v>23</v>
      </c>
      <c r="D50" t="s">
        <v>6</v>
      </c>
      <c r="E50" t="s">
        <v>185</v>
      </c>
      <c r="F50">
        <v>0.12</v>
      </c>
      <c r="G50" t="s">
        <v>13</v>
      </c>
      <c r="H50" t="s">
        <v>186</v>
      </c>
      <c r="I50" t="s">
        <v>185</v>
      </c>
      <c r="J50" t="s">
        <v>185</v>
      </c>
      <c r="K50" t="s">
        <v>30</v>
      </c>
    </row>
    <row r="51" spans="1:11" x14ac:dyDescent="0.25">
      <c r="A51" t="s">
        <v>195</v>
      </c>
      <c r="B51" t="s">
        <v>184</v>
      </c>
      <c r="C51" t="s">
        <v>23</v>
      </c>
      <c r="D51" t="s">
        <v>6</v>
      </c>
      <c r="E51" t="s">
        <v>185</v>
      </c>
      <c r="F51">
        <v>0.12</v>
      </c>
      <c r="G51" t="s">
        <v>13</v>
      </c>
      <c r="H51" t="s">
        <v>186</v>
      </c>
      <c r="I51" t="s">
        <v>6</v>
      </c>
      <c r="J51" t="s">
        <v>185</v>
      </c>
      <c r="K51" t="s">
        <v>31</v>
      </c>
    </row>
    <row r="52" spans="1:11" x14ac:dyDescent="0.25">
      <c r="A52" t="s">
        <v>195</v>
      </c>
      <c r="B52" t="s">
        <v>184</v>
      </c>
      <c r="C52" t="s">
        <v>23</v>
      </c>
      <c r="D52" t="s">
        <v>6</v>
      </c>
      <c r="E52" t="s">
        <v>185</v>
      </c>
      <c r="F52">
        <v>0.12</v>
      </c>
      <c r="G52" t="s">
        <v>13</v>
      </c>
      <c r="H52" t="s">
        <v>187</v>
      </c>
      <c r="I52" t="s">
        <v>185</v>
      </c>
      <c r="J52" t="s">
        <v>6</v>
      </c>
      <c r="K52" t="s">
        <v>30</v>
      </c>
    </row>
    <row r="53" spans="1:11" x14ac:dyDescent="0.25">
      <c r="A53" t="s">
        <v>195</v>
      </c>
      <c r="B53" t="s">
        <v>184</v>
      </c>
      <c r="C53" t="s">
        <v>23</v>
      </c>
      <c r="D53" t="s">
        <v>6</v>
      </c>
      <c r="E53" t="s">
        <v>185</v>
      </c>
      <c r="F53">
        <v>0.12</v>
      </c>
      <c r="G53" t="s">
        <v>13</v>
      </c>
      <c r="H53" t="s">
        <v>187</v>
      </c>
      <c r="I53" t="s">
        <v>6</v>
      </c>
      <c r="J53" t="s">
        <v>6</v>
      </c>
      <c r="K53" t="s">
        <v>31</v>
      </c>
    </row>
    <row r="54" spans="1:11" x14ac:dyDescent="0.25">
      <c r="A54" t="s">
        <v>195</v>
      </c>
      <c r="B54" t="s">
        <v>184</v>
      </c>
      <c r="C54" t="s">
        <v>23</v>
      </c>
      <c r="D54" t="s">
        <v>6</v>
      </c>
      <c r="E54" t="s">
        <v>185</v>
      </c>
      <c r="F54">
        <v>0.12</v>
      </c>
      <c r="G54" t="s">
        <v>13</v>
      </c>
      <c r="H54" t="s">
        <v>176</v>
      </c>
      <c r="I54" t="s">
        <v>185</v>
      </c>
      <c r="J54" t="s">
        <v>6</v>
      </c>
      <c r="K54" t="s">
        <v>30</v>
      </c>
    </row>
    <row r="55" spans="1:11" x14ac:dyDescent="0.25">
      <c r="A55" t="s">
        <v>195</v>
      </c>
      <c r="B55" t="s">
        <v>184</v>
      </c>
      <c r="C55" t="s">
        <v>23</v>
      </c>
      <c r="D55" t="s">
        <v>6</v>
      </c>
      <c r="E55" t="s">
        <v>185</v>
      </c>
      <c r="F55">
        <v>0.12</v>
      </c>
      <c r="G55" t="s">
        <v>13</v>
      </c>
      <c r="H55" t="s">
        <v>176</v>
      </c>
      <c r="I55" t="s">
        <v>6</v>
      </c>
      <c r="J55" t="s">
        <v>6</v>
      </c>
      <c r="K55" t="s">
        <v>31</v>
      </c>
    </row>
    <row r="56" spans="1:11" x14ac:dyDescent="0.25">
      <c r="A56" t="s">
        <v>196</v>
      </c>
      <c r="B56" t="s">
        <v>184</v>
      </c>
      <c r="C56" t="s">
        <v>23</v>
      </c>
      <c r="D56" t="s">
        <v>6</v>
      </c>
      <c r="E56" t="s">
        <v>185</v>
      </c>
      <c r="F56">
        <v>0.12</v>
      </c>
      <c r="G56" t="s">
        <v>13</v>
      </c>
      <c r="H56" t="s">
        <v>186</v>
      </c>
      <c r="I56" t="s">
        <v>185</v>
      </c>
      <c r="J56" t="s">
        <v>185</v>
      </c>
      <c r="K56" t="s">
        <v>30</v>
      </c>
    </row>
    <row r="57" spans="1:11" x14ac:dyDescent="0.25">
      <c r="A57" t="s">
        <v>196</v>
      </c>
      <c r="B57" t="s">
        <v>184</v>
      </c>
      <c r="C57" t="s">
        <v>23</v>
      </c>
      <c r="D57" t="s">
        <v>6</v>
      </c>
      <c r="E57" t="s">
        <v>185</v>
      </c>
      <c r="F57">
        <v>0.12</v>
      </c>
      <c r="G57" t="s">
        <v>13</v>
      </c>
      <c r="H57" t="s">
        <v>186</v>
      </c>
      <c r="I57" t="s">
        <v>6</v>
      </c>
      <c r="J57" t="s">
        <v>185</v>
      </c>
      <c r="K57" t="s">
        <v>31</v>
      </c>
    </row>
    <row r="58" spans="1:11" x14ac:dyDescent="0.25">
      <c r="A58" t="s">
        <v>196</v>
      </c>
      <c r="B58" t="s">
        <v>184</v>
      </c>
      <c r="C58" t="s">
        <v>23</v>
      </c>
      <c r="D58" t="s">
        <v>6</v>
      </c>
      <c r="E58" t="s">
        <v>185</v>
      </c>
      <c r="F58">
        <v>0.12</v>
      </c>
      <c r="G58" t="s">
        <v>13</v>
      </c>
      <c r="H58" t="s">
        <v>187</v>
      </c>
      <c r="I58" t="s">
        <v>185</v>
      </c>
      <c r="J58" t="s">
        <v>6</v>
      </c>
      <c r="K58" t="s">
        <v>30</v>
      </c>
    </row>
    <row r="59" spans="1:11" x14ac:dyDescent="0.25">
      <c r="A59" t="s">
        <v>196</v>
      </c>
      <c r="B59" t="s">
        <v>184</v>
      </c>
      <c r="C59" t="s">
        <v>23</v>
      </c>
      <c r="D59" t="s">
        <v>6</v>
      </c>
      <c r="E59" t="s">
        <v>185</v>
      </c>
      <c r="F59">
        <v>0.12</v>
      </c>
      <c r="G59" t="s">
        <v>13</v>
      </c>
      <c r="H59" t="s">
        <v>187</v>
      </c>
      <c r="I59" t="s">
        <v>6</v>
      </c>
      <c r="J59" t="s">
        <v>6</v>
      </c>
      <c r="K59" t="s">
        <v>31</v>
      </c>
    </row>
    <row r="60" spans="1:11" x14ac:dyDescent="0.25">
      <c r="A60" t="s">
        <v>196</v>
      </c>
      <c r="B60" t="s">
        <v>184</v>
      </c>
      <c r="C60" t="s">
        <v>23</v>
      </c>
      <c r="D60" t="s">
        <v>6</v>
      </c>
      <c r="E60" t="s">
        <v>185</v>
      </c>
      <c r="F60">
        <v>0.12</v>
      </c>
      <c r="G60" t="s">
        <v>13</v>
      </c>
      <c r="H60" t="s">
        <v>176</v>
      </c>
      <c r="I60" t="s">
        <v>185</v>
      </c>
      <c r="J60" t="s">
        <v>6</v>
      </c>
      <c r="K60" t="s">
        <v>30</v>
      </c>
    </row>
    <row r="61" spans="1:11" x14ac:dyDescent="0.25">
      <c r="A61" t="s">
        <v>196</v>
      </c>
      <c r="B61" t="s">
        <v>184</v>
      </c>
      <c r="C61" t="s">
        <v>23</v>
      </c>
      <c r="D61" t="s">
        <v>6</v>
      </c>
      <c r="E61" t="s">
        <v>185</v>
      </c>
      <c r="F61">
        <v>0.12</v>
      </c>
      <c r="G61" t="s">
        <v>13</v>
      </c>
      <c r="H61" t="s">
        <v>176</v>
      </c>
      <c r="I61" t="s">
        <v>6</v>
      </c>
      <c r="J61" t="s">
        <v>6</v>
      </c>
      <c r="K61" t="s">
        <v>31</v>
      </c>
    </row>
    <row r="62" spans="1:11" x14ac:dyDescent="0.25">
      <c r="A62" t="s">
        <v>170</v>
      </c>
      <c r="B62" t="s">
        <v>184</v>
      </c>
      <c r="C62" t="s">
        <v>23</v>
      </c>
      <c r="D62" t="s">
        <v>6</v>
      </c>
      <c r="E62" t="s">
        <v>185</v>
      </c>
      <c r="F62">
        <v>0.12</v>
      </c>
      <c r="G62" t="s">
        <v>13</v>
      </c>
      <c r="H62" t="s">
        <v>186</v>
      </c>
    </row>
    <row r="63" spans="1:11" x14ac:dyDescent="0.25">
      <c r="A63" t="s">
        <v>170</v>
      </c>
      <c r="B63" t="s">
        <v>184</v>
      </c>
      <c r="C63" t="s">
        <v>23</v>
      </c>
      <c r="D63" t="s">
        <v>6</v>
      </c>
      <c r="E63" t="s">
        <v>185</v>
      </c>
      <c r="F63">
        <v>0.12</v>
      </c>
      <c r="G63" t="s">
        <v>13</v>
      </c>
      <c r="H63" t="s">
        <v>186</v>
      </c>
    </row>
    <row r="64" spans="1:11" x14ac:dyDescent="0.25">
      <c r="A64" t="s">
        <v>170</v>
      </c>
      <c r="B64" t="s">
        <v>184</v>
      </c>
      <c r="C64" t="s">
        <v>23</v>
      </c>
      <c r="D64" t="s">
        <v>6</v>
      </c>
      <c r="E64" t="s">
        <v>185</v>
      </c>
      <c r="F64">
        <v>0.12</v>
      </c>
      <c r="G64" t="s">
        <v>13</v>
      </c>
      <c r="H64" t="s">
        <v>187</v>
      </c>
    </row>
    <row r="65" spans="1:11" x14ac:dyDescent="0.25">
      <c r="A65" t="s">
        <v>170</v>
      </c>
      <c r="B65" t="s">
        <v>184</v>
      </c>
      <c r="C65" t="s">
        <v>23</v>
      </c>
      <c r="D65" t="s">
        <v>6</v>
      </c>
      <c r="E65" t="s">
        <v>185</v>
      </c>
      <c r="F65">
        <v>0.12</v>
      </c>
      <c r="G65" t="s">
        <v>13</v>
      </c>
      <c r="H65" t="s">
        <v>187</v>
      </c>
    </row>
    <row r="66" spans="1:11" x14ac:dyDescent="0.25">
      <c r="A66" t="s">
        <v>170</v>
      </c>
      <c r="B66" t="s">
        <v>184</v>
      </c>
      <c r="C66" t="s">
        <v>23</v>
      </c>
      <c r="D66" t="s">
        <v>6</v>
      </c>
      <c r="E66" t="s">
        <v>185</v>
      </c>
      <c r="F66">
        <v>0.12</v>
      </c>
      <c r="G66" t="s">
        <v>13</v>
      </c>
      <c r="H66" t="s">
        <v>176</v>
      </c>
    </row>
    <row r="67" spans="1:11" x14ac:dyDescent="0.25">
      <c r="A67" t="s">
        <v>170</v>
      </c>
      <c r="B67" t="s">
        <v>184</v>
      </c>
      <c r="C67" t="s">
        <v>23</v>
      </c>
      <c r="D67" t="s">
        <v>6</v>
      </c>
      <c r="E67" t="s">
        <v>185</v>
      </c>
      <c r="F67">
        <v>0.12</v>
      </c>
      <c r="G67" t="s">
        <v>13</v>
      </c>
      <c r="H67" t="s">
        <v>176</v>
      </c>
    </row>
    <row r="68" spans="1:11" x14ac:dyDescent="0.25">
      <c r="A68" t="s">
        <v>197</v>
      </c>
      <c r="B68" t="s">
        <v>184</v>
      </c>
      <c r="C68" t="s">
        <v>23</v>
      </c>
      <c r="D68" t="s">
        <v>6</v>
      </c>
      <c r="E68" t="s">
        <v>185</v>
      </c>
      <c r="F68">
        <v>0.18</v>
      </c>
      <c r="G68" t="s">
        <v>3</v>
      </c>
      <c r="H68" t="s">
        <v>186</v>
      </c>
      <c r="I68" t="s">
        <v>185</v>
      </c>
      <c r="J68" t="s">
        <v>185</v>
      </c>
      <c r="K68" t="s">
        <v>30</v>
      </c>
    </row>
    <row r="69" spans="1:11" x14ac:dyDescent="0.25">
      <c r="A69" t="s">
        <v>197</v>
      </c>
      <c r="B69" t="s">
        <v>184</v>
      </c>
      <c r="C69" t="s">
        <v>23</v>
      </c>
      <c r="D69" t="s">
        <v>6</v>
      </c>
      <c r="E69" t="s">
        <v>185</v>
      </c>
      <c r="F69">
        <v>0.18</v>
      </c>
      <c r="G69" t="s">
        <v>3</v>
      </c>
      <c r="H69" t="s">
        <v>186</v>
      </c>
      <c r="I69" t="s">
        <v>6</v>
      </c>
      <c r="J69" t="s">
        <v>185</v>
      </c>
      <c r="K69" t="s">
        <v>31</v>
      </c>
    </row>
    <row r="70" spans="1:11" x14ac:dyDescent="0.25">
      <c r="A70" t="s">
        <v>197</v>
      </c>
      <c r="B70" t="s">
        <v>184</v>
      </c>
      <c r="C70" t="s">
        <v>23</v>
      </c>
      <c r="D70" t="s">
        <v>6</v>
      </c>
      <c r="E70" t="s">
        <v>185</v>
      </c>
      <c r="F70">
        <v>0.18</v>
      </c>
      <c r="G70" t="s">
        <v>3</v>
      </c>
      <c r="H70" t="s">
        <v>187</v>
      </c>
      <c r="I70" t="s">
        <v>185</v>
      </c>
      <c r="J70" t="s">
        <v>6</v>
      </c>
      <c r="K70" t="s">
        <v>30</v>
      </c>
    </row>
    <row r="71" spans="1:11" x14ac:dyDescent="0.25">
      <c r="A71" t="s">
        <v>197</v>
      </c>
      <c r="B71" t="s">
        <v>184</v>
      </c>
      <c r="C71" t="s">
        <v>23</v>
      </c>
      <c r="D71" t="s">
        <v>6</v>
      </c>
      <c r="E71" t="s">
        <v>185</v>
      </c>
      <c r="F71">
        <v>0.18</v>
      </c>
      <c r="G71" t="s">
        <v>3</v>
      </c>
      <c r="H71" t="s">
        <v>187</v>
      </c>
      <c r="I71" t="s">
        <v>6</v>
      </c>
      <c r="J71" t="s">
        <v>6</v>
      </c>
      <c r="K71" t="s">
        <v>31</v>
      </c>
    </row>
    <row r="72" spans="1:11" x14ac:dyDescent="0.25">
      <c r="A72" t="s">
        <v>197</v>
      </c>
      <c r="B72" t="s">
        <v>184</v>
      </c>
      <c r="C72" t="s">
        <v>23</v>
      </c>
      <c r="D72" t="s">
        <v>6</v>
      </c>
      <c r="E72" t="s">
        <v>185</v>
      </c>
      <c r="F72">
        <v>0.18</v>
      </c>
      <c r="G72" t="s">
        <v>3</v>
      </c>
      <c r="H72" t="s">
        <v>176</v>
      </c>
      <c r="I72" t="s">
        <v>185</v>
      </c>
      <c r="J72" t="s">
        <v>6</v>
      </c>
      <c r="K72" t="s">
        <v>30</v>
      </c>
    </row>
    <row r="73" spans="1:11" x14ac:dyDescent="0.25">
      <c r="A73" t="s">
        <v>197</v>
      </c>
      <c r="B73" t="s">
        <v>184</v>
      </c>
      <c r="C73" t="s">
        <v>23</v>
      </c>
      <c r="D73" t="s">
        <v>6</v>
      </c>
      <c r="E73" t="s">
        <v>185</v>
      </c>
      <c r="F73">
        <v>0.18</v>
      </c>
      <c r="G73" t="s">
        <v>3</v>
      </c>
      <c r="H73" t="s">
        <v>176</v>
      </c>
      <c r="I73" t="s">
        <v>6</v>
      </c>
      <c r="J73" t="s">
        <v>6</v>
      </c>
      <c r="K73" t="s">
        <v>31</v>
      </c>
    </row>
    <row r="74" spans="1:11" x14ac:dyDescent="0.25">
      <c r="A74" t="s">
        <v>198</v>
      </c>
      <c r="B74" t="s">
        <v>184</v>
      </c>
      <c r="C74" t="s">
        <v>23</v>
      </c>
      <c r="D74" t="s">
        <v>6</v>
      </c>
      <c r="E74" t="s">
        <v>6</v>
      </c>
      <c r="F74">
        <v>0</v>
      </c>
      <c r="G74" t="s">
        <v>64</v>
      </c>
      <c r="H74" t="s">
        <v>186</v>
      </c>
      <c r="I74" t="s">
        <v>185</v>
      </c>
      <c r="J74" t="s">
        <v>185</v>
      </c>
      <c r="K74" t="s">
        <v>30</v>
      </c>
    </row>
    <row r="75" spans="1:11" x14ac:dyDescent="0.25">
      <c r="A75" t="s">
        <v>198</v>
      </c>
      <c r="B75" t="s">
        <v>184</v>
      </c>
      <c r="C75" t="s">
        <v>23</v>
      </c>
      <c r="D75" t="s">
        <v>6</v>
      </c>
      <c r="E75" t="s">
        <v>6</v>
      </c>
      <c r="F75">
        <v>0</v>
      </c>
      <c r="G75" t="s">
        <v>64</v>
      </c>
      <c r="H75" t="s">
        <v>186</v>
      </c>
      <c r="I75" t="s">
        <v>6</v>
      </c>
      <c r="J75" t="s">
        <v>185</v>
      </c>
      <c r="K75" t="s">
        <v>31</v>
      </c>
    </row>
    <row r="76" spans="1:11" x14ac:dyDescent="0.25">
      <c r="A76" t="s">
        <v>198</v>
      </c>
      <c r="B76" t="s">
        <v>184</v>
      </c>
      <c r="C76" t="s">
        <v>23</v>
      </c>
      <c r="D76" t="s">
        <v>6</v>
      </c>
      <c r="E76" t="s">
        <v>6</v>
      </c>
      <c r="F76">
        <v>0</v>
      </c>
      <c r="G76" t="s">
        <v>64</v>
      </c>
      <c r="H76" t="s">
        <v>187</v>
      </c>
      <c r="I76" t="s">
        <v>185</v>
      </c>
      <c r="J76" t="s">
        <v>6</v>
      </c>
      <c r="K76" t="s">
        <v>30</v>
      </c>
    </row>
    <row r="77" spans="1:11" x14ac:dyDescent="0.25">
      <c r="A77" t="s">
        <v>198</v>
      </c>
      <c r="B77" t="s">
        <v>184</v>
      </c>
      <c r="C77" t="s">
        <v>23</v>
      </c>
      <c r="D77" t="s">
        <v>6</v>
      </c>
      <c r="E77" t="s">
        <v>6</v>
      </c>
      <c r="F77">
        <v>0</v>
      </c>
      <c r="G77" t="s">
        <v>64</v>
      </c>
      <c r="H77" t="s">
        <v>187</v>
      </c>
      <c r="I77" t="s">
        <v>6</v>
      </c>
      <c r="J77" t="s">
        <v>6</v>
      </c>
      <c r="K77" t="s">
        <v>31</v>
      </c>
    </row>
    <row r="78" spans="1:11" x14ac:dyDescent="0.25">
      <c r="A78" t="s">
        <v>198</v>
      </c>
      <c r="B78" t="s">
        <v>184</v>
      </c>
      <c r="C78" t="s">
        <v>23</v>
      </c>
      <c r="D78" t="s">
        <v>6</v>
      </c>
      <c r="E78" t="s">
        <v>6</v>
      </c>
      <c r="F78">
        <v>0</v>
      </c>
      <c r="G78" t="s">
        <v>64</v>
      </c>
      <c r="H78" t="s">
        <v>176</v>
      </c>
      <c r="I78" t="s">
        <v>185</v>
      </c>
      <c r="J78" t="s">
        <v>6</v>
      </c>
      <c r="K78" t="s">
        <v>30</v>
      </c>
    </row>
    <row r="79" spans="1:11" x14ac:dyDescent="0.25">
      <c r="A79" t="s">
        <v>198</v>
      </c>
      <c r="B79" t="s">
        <v>184</v>
      </c>
      <c r="C79" t="s">
        <v>23</v>
      </c>
      <c r="D79" t="s">
        <v>6</v>
      </c>
      <c r="E79" t="s">
        <v>6</v>
      </c>
      <c r="F79">
        <v>0</v>
      </c>
      <c r="G79" t="s">
        <v>64</v>
      </c>
      <c r="H79" t="s">
        <v>176</v>
      </c>
      <c r="I79" t="s">
        <v>6</v>
      </c>
      <c r="J79" t="s">
        <v>6</v>
      </c>
      <c r="K79" t="s">
        <v>31</v>
      </c>
    </row>
    <row r="80" spans="1:11" x14ac:dyDescent="0.25">
      <c r="A80" t="s">
        <v>199</v>
      </c>
      <c r="B80" t="s">
        <v>184</v>
      </c>
      <c r="C80" t="s">
        <v>23</v>
      </c>
      <c r="D80" t="s">
        <v>6</v>
      </c>
      <c r="E80" t="s">
        <v>6</v>
      </c>
      <c r="F80">
        <v>0</v>
      </c>
      <c r="G80" t="s">
        <v>64</v>
      </c>
      <c r="H80" t="s">
        <v>186</v>
      </c>
      <c r="I80" t="s">
        <v>185</v>
      </c>
      <c r="J80" t="s">
        <v>185</v>
      </c>
      <c r="K80" t="s">
        <v>30</v>
      </c>
    </row>
    <row r="81" spans="1:11" x14ac:dyDescent="0.25">
      <c r="A81" t="s">
        <v>199</v>
      </c>
      <c r="B81" t="s">
        <v>184</v>
      </c>
      <c r="C81" t="s">
        <v>23</v>
      </c>
      <c r="D81" t="s">
        <v>6</v>
      </c>
      <c r="E81" t="s">
        <v>6</v>
      </c>
      <c r="F81">
        <v>0</v>
      </c>
      <c r="G81" t="s">
        <v>64</v>
      </c>
      <c r="H81" t="s">
        <v>186</v>
      </c>
      <c r="I81" t="s">
        <v>6</v>
      </c>
      <c r="J81" t="s">
        <v>185</v>
      </c>
      <c r="K81" t="s">
        <v>31</v>
      </c>
    </row>
    <row r="82" spans="1:11" x14ac:dyDescent="0.25">
      <c r="A82" t="s">
        <v>199</v>
      </c>
      <c r="B82" t="s">
        <v>184</v>
      </c>
      <c r="C82" t="s">
        <v>23</v>
      </c>
      <c r="D82" t="s">
        <v>6</v>
      </c>
      <c r="E82" t="s">
        <v>6</v>
      </c>
      <c r="F82">
        <v>0</v>
      </c>
      <c r="G82" t="s">
        <v>64</v>
      </c>
      <c r="H82" t="s">
        <v>187</v>
      </c>
      <c r="I82" t="s">
        <v>185</v>
      </c>
      <c r="J82" t="s">
        <v>6</v>
      </c>
      <c r="K82" t="s">
        <v>30</v>
      </c>
    </row>
    <row r="83" spans="1:11" x14ac:dyDescent="0.25">
      <c r="A83" t="s">
        <v>199</v>
      </c>
      <c r="B83" t="s">
        <v>184</v>
      </c>
      <c r="C83" t="s">
        <v>23</v>
      </c>
      <c r="D83" t="s">
        <v>6</v>
      </c>
      <c r="E83" t="s">
        <v>6</v>
      </c>
      <c r="F83">
        <v>0</v>
      </c>
      <c r="G83" t="s">
        <v>64</v>
      </c>
      <c r="H83" t="s">
        <v>187</v>
      </c>
      <c r="I83" t="s">
        <v>6</v>
      </c>
      <c r="J83" t="s">
        <v>6</v>
      </c>
      <c r="K83" t="s">
        <v>31</v>
      </c>
    </row>
    <row r="84" spans="1:11" x14ac:dyDescent="0.25">
      <c r="A84" t="s">
        <v>199</v>
      </c>
      <c r="B84" t="s">
        <v>184</v>
      </c>
      <c r="C84" t="s">
        <v>23</v>
      </c>
      <c r="D84" t="s">
        <v>6</v>
      </c>
      <c r="E84" t="s">
        <v>6</v>
      </c>
      <c r="F84">
        <v>0</v>
      </c>
      <c r="G84" t="s">
        <v>64</v>
      </c>
      <c r="H84" t="s">
        <v>176</v>
      </c>
      <c r="I84" t="s">
        <v>185</v>
      </c>
      <c r="J84" t="s">
        <v>6</v>
      </c>
      <c r="K84" t="s">
        <v>30</v>
      </c>
    </row>
    <row r="85" spans="1:11" x14ac:dyDescent="0.25">
      <c r="A85" t="s">
        <v>199</v>
      </c>
      <c r="B85" t="s">
        <v>184</v>
      </c>
      <c r="C85" t="s">
        <v>23</v>
      </c>
      <c r="D85" t="s">
        <v>6</v>
      </c>
      <c r="E85" t="s">
        <v>6</v>
      </c>
      <c r="F85">
        <v>0</v>
      </c>
      <c r="G85" t="s">
        <v>64</v>
      </c>
      <c r="H85" t="s">
        <v>176</v>
      </c>
      <c r="I85" t="s">
        <v>6</v>
      </c>
      <c r="J85" t="s">
        <v>6</v>
      </c>
      <c r="K85" t="s">
        <v>31</v>
      </c>
    </row>
    <row r="86" spans="1:11" x14ac:dyDescent="0.25">
      <c r="A86" t="s">
        <v>200</v>
      </c>
      <c r="B86" t="s">
        <v>184</v>
      </c>
      <c r="C86" t="s">
        <v>23</v>
      </c>
      <c r="D86" t="s">
        <v>6</v>
      </c>
      <c r="E86" t="s">
        <v>6</v>
      </c>
      <c r="F86">
        <v>0</v>
      </c>
      <c r="G86" t="s">
        <v>64</v>
      </c>
      <c r="H86" t="s">
        <v>186</v>
      </c>
      <c r="I86" t="s">
        <v>185</v>
      </c>
      <c r="J86" t="s">
        <v>185</v>
      </c>
      <c r="K86" t="s">
        <v>30</v>
      </c>
    </row>
    <row r="87" spans="1:11" x14ac:dyDescent="0.25">
      <c r="A87" t="s">
        <v>200</v>
      </c>
      <c r="B87" t="s">
        <v>184</v>
      </c>
      <c r="C87" t="s">
        <v>23</v>
      </c>
      <c r="D87" t="s">
        <v>6</v>
      </c>
      <c r="E87" t="s">
        <v>6</v>
      </c>
      <c r="F87">
        <v>0</v>
      </c>
      <c r="G87" t="s">
        <v>64</v>
      </c>
      <c r="H87" t="s">
        <v>186</v>
      </c>
      <c r="I87" t="s">
        <v>6</v>
      </c>
      <c r="J87" t="s">
        <v>185</v>
      </c>
      <c r="K87" t="s">
        <v>31</v>
      </c>
    </row>
    <row r="88" spans="1:11" x14ac:dyDescent="0.25">
      <c r="A88" t="s">
        <v>200</v>
      </c>
      <c r="B88" t="s">
        <v>184</v>
      </c>
      <c r="C88" t="s">
        <v>23</v>
      </c>
      <c r="D88" t="s">
        <v>6</v>
      </c>
      <c r="E88" t="s">
        <v>6</v>
      </c>
      <c r="F88">
        <v>0</v>
      </c>
      <c r="G88" t="s">
        <v>64</v>
      </c>
      <c r="H88" t="s">
        <v>187</v>
      </c>
      <c r="I88" t="s">
        <v>185</v>
      </c>
      <c r="J88" t="s">
        <v>6</v>
      </c>
      <c r="K88" t="s">
        <v>30</v>
      </c>
    </row>
    <row r="89" spans="1:11" x14ac:dyDescent="0.25">
      <c r="A89" t="s">
        <v>200</v>
      </c>
      <c r="B89" t="s">
        <v>184</v>
      </c>
      <c r="C89" t="s">
        <v>23</v>
      </c>
      <c r="D89" t="s">
        <v>6</v>
      </c>
      <c r="E89" t="s">
        <v>6</v>
      </c>
      <c r="F89">
        <v>0</v>
      </c>
      <c r="G89" t="s">
        <v>64</v>
      </c>
      <c r="H89" t="s">
        <v>187</v>
      </c>
      <c r="I89" t="s">
        <v>6</v>
      </c>
      <c r="J89" t="s">
        <v>6</v>
      </c>
      <c r="K89" t="s">
        <v>31</v>
      </c>
    </row>
    <row r="90" spans="1:11" x14ac:dyDescent="0.25">
      <c r="A90" t="s">
        <v>200</v>
      </c>
      <c r="B90" t="s">
        <v>184</v>
      </c>
      <c r="C90" t="s">
        <v>23</v>
      </c>
      <c r="D90" t="s">
        <v>6</v>
      </c>
      <c r="E90" t="s">
        <v>6</v>
      </c>
      <c r="F90">
        <v>0</v>
      </c>
      <c r="G90" t="s">
        <v>64</v>
      </c>
      <c r="H90" t="s">
        <v>176</v>
      </c>
      <c r="I90" t="s">
        <v>185</v>
      </c>
      <c r="J90" t="s">
        <v>6</v>
      </c>
      <c r="K90" t="s">
        <v>30</v>
      </c>
    </row>
    <row r="91" spans="1:11" x14ac:dyDescent="0.25">
      <c r="A91" t="s">
        <v>200</v>
      </c>
      <c r="B91" t="s">
        <v>184</v>
      </c>
      <c r="C91" t="s">
        <v>23</v>
      </c>
      <c r="D91" t="s">
        <v>6</v>
      </c>
      <c r="E91" t="s">
        <v>6</v>
      </c>
      <c r="F91">
        <v>0</v>
      </c>
      <c r="G91" t="s">
        <v>64</v>
      </c>
      <c r="H91" t="s">
        <v>176</v>
      </c>
      <c r="I91" t="s">
        <v>6</v>
      </c>
      <c r="J91" t="s">
        <v>6</v>
      </c>
      <c r="K91" t="s">
        <v>31</v>
      </c>
    </row>
    <row r="92" spans="1:11" x14ac:dyDescent="0.25">
      <c r="A92" t="s">
        <v>201</v>
      </c>
      <c r="B92" t="s">
        <v>184</v>
      </c>
      <c r="C92" t="s">
        <v>23</v>
      </c>
      <c r="D92" t="s">
        <v>6</v>
      </c>
      <c r="H92" t="s">
        <v>186</v>
      </c>
    </row>
    <row r="93" spans="1:11" x14ac:dyDescent="0.25">
      <c r="A93" t="s">
        <v>201</v>
      </c>
      <c r="B93" t="s">
        <v>184</v>
      </c>
      <c r="C93" t="s">
        <v>23</v>
      </c>
      <c r="D93" t="s">
        <v>6</v>
      </c>
      <c r="H93" t="s">
        <v>186</v>
      </c>
    </row>
    <row r="94" spans="1:11" x14ac:dyDescent="0.25">
      <c r="A94" t="s">
        <v>201</v>
      </c>
      <c r="B94" t="s">
        <v>184</v>
      </c>
      <c r="C94" t="s">
        <v>23</v>
      </c>
      <c r="D94" t="s">
        <v>6</v>
      </c>
      <c r="H94" t="s">
        <v>187</v>
      </c>
    </row>
    <row r="95" spans="1:11" x14ac:dyDescent="0.25">
      <c r="A95" t="s">
        <v>201</v>
      </c>
      <c r="B95" t="s">
        <v>184</v>
      </c>
      <c r="C95" t="s">
        <v>23</v>
      </c>
      <c r="D95" t="s">
        <v>6</v>
      </c>
      <c r="H95" t="s">
        <v>187</v>
      </c>
    </row>
    <row r="96" spans="1:11" x14ac:dyDescent="0.25">
      <c r="A96" t="s">
        <v>201</v>
      </c>
      <c r="B96" t="s">
        <v>184</v>
      </c>
      <c r="C96" t="s">
        <v>23</v>
      </c>
      <c r="D96" t="s">
        <v>6</v>
      </c>
      <c r="H96" t="s">
        <v>176</v>
      </c>
    </row>
    <row r="97" spans="1:11" x14ac:dyDescent="0.25">
      <c r="A97" t="s">
        <v>201</v>
      </c>
      <c r="B97" t="s">
        <v>184</v>
      </c>
      <c r="C97" t="s">
        <v>23</v>
      </c>
      <c r="D97" t="s">
        <v>6</v>
      </c>
      <c r="H97" t="s">
        <v>176</v>
      </c>
    </row>
    <row r="98" spans="1:11" x14ac:dyDescent="0.25">
      <c r="A98" t="s">
        <v>202</v>
      </c>
      <c r="B98" t="s">
        <v>184</v>
      </c>
      <c r="C98" t="s">
        <v>23</v>
      </c>
      <c r="D98" t="s">
        <v>6</v>
      </c>
      <c r="E98" t="s">
        <v>6</v>
      </c>
      <c r="F98">
        <v>0</v>
      </c>
      <c r="G98" t="s">
        <v>64</v>
      </c>
      <c r="H98" t="s">
        <v>186</v>
      </c>
      <c r="I98" t="s">
        <v>185</v>
      </c>
      <c r="J98" t="s">
        <v>185</v>
      </c>
      <c r="K98" t="s">
        <v>30</v>
      </c>
    </row>
    <row r="99" spans="1:11" x14ac:dyDescent="0.25">
      <c r="A99" t="s">
        <v>202</v>
      </c>
      <c r="B99" t="s">
        <v>184</v>
      </c>
      <c r="C99" t="s">
        <v>23</v>
      </c>
      <c r="D99" t="s">
        <v>6</v>
      </c>
      <c r="E99" t="s">
        <v>6</v>
      </c>
      <c r="F99">
        <v>0</v>
      </c>
      <c r="G99" t="s">
        <v>64</v>
      </c>
      <c r="H99" t="s">
        <v>186</v>
      </c>
      <c r="I99" t="s">
        <v>6</v>
      </c>
      <c r="J99" t="s">
        <v>185</v>
      </c>
      <c r="K99" t="s">
        <v>31</v>
      </c>
    </row>
    <row r="100" spans="1:11" x14ac:dyDescent="0.25">
      <c r="A100" t="s">
        <v>202</v>
      </c>
      <c r="B100" t="s">
        <v>184</v>
      </c>
      <c r="C100" t="s">
        <v>23</v>
      </c>
      <c r="D100" t="s">
        <v>6</v>
      </c>
      <c r="E100" t="s">
        <v>6</v>
      </c>
      <c r="F100">
        <v>0</v>
      </c>
      <c r="G100" t="s">
        <v>64</v>
      </c>
      <c r="H100" t="s">
        <v>187</v>
      </c>
      <c r="I100" t="s">
        <v>185</v>
      </c>
      <c r="J100" t="s">
        <v>6</v>
      </c>
      <c r="K100" t="s">
        <v>30</v>
      </c>
    </row>
    <row r="101" spans="1:11" x14ac:dyDescent="0.25">
      <c r="A101" t="s">
        <v>202</v>
      </c>
      <c r="B101" t="s">
        <v>184</v>
      </c>
      <c r="C101" t="s">
        <v>23</v>
      </c>
      <c r="D101" t="s">
        <v>6</v>
      </c>
      <c r="E101" t="s">
        <v>6</v>
      </c>
      <c r="F101">
        <v>0</v>
      </c>
      <c r="G101" t="s">
        <v>64</v>
      </c>
      <c r="H101" t="s">
        <v>187</v>
      </c>
      <c r="I101" t="s">
        <v>6</v>
      </c>
      <c r="J101" t="s">
        <v>6</v>
      </c>
      <c r="K101" t="s">
        <v>31</v>
      </c>
    </row>
    <row r="102" spans="1:11" x14ac:dyDescent="0.25">
      <c r="A102" t="s">
        <v>202</v>
      </c>
      <c r="B102" t="s">
        <v>184</v>
      </c>
      <c r="C102" t="s">
        <v>23</v>
      </c>
      <c r="D102" t="s">
        <v>6</v>
      </c>
      <c r="E102" t="s">
        <v>6</v>
      </c>
      <c r="F102">
        <v>0</v>
      </c>
      <c r="G102" t="s">
        <v>64</v>
      </c>
      <c r="H102" t="s">
        <v>176</v>
      </c>
      <c r="I102" t="s">
        <v>185</v>
      </c>
      <c r="J102" t="s">
        <v>6</v>
      </c>
      <c r="K102" t="s">
        <v>30</v>
      </c>
    </row>
    <row r="103" spans="1:11" x14ac:dyDescent="0.25">
      <c r="A103" t="s">
        <v>202</v>
      </c>
      <c r="B103" t="s">
        <v>184</v>
      </c>
      <c r="C103" t="s">
        <v>23</v>
      </c>
      <c r="D103" t="s">
        <v>6</v>
      </c>
      <c r="E103" t="s">
        <v>6</v>
      </c>
      <c r="F103">
        <v>0</v>
      </c>
      <c r="G103" t="s">
        <v>64</v>
      </c>
      <c r="H103" t="s">
        <v>176</v>
      </c>
      <c r="I103" t="s">
        <v>6</v>
      </c>
      <c r="J103" t="s">
        <v>6</v>
      </c>
      <c r="K103" t="s">
        <v>31</v>
      </c>
    </row>
    <row r="104" spans="1:11" x14ac:dyDescent="0.25">
      <c r="A104" t="s">
        <v>203</v>
      </c>
      <c r="B104" t="s">
        <v>184</v>
      </c>
      <c r="C104" t="s">
        <v>23</v>
      </c>
      <c r="D104" t="s">
        <v>6</v>
      </c>
      <c r="E104" t="s">
        <v>6</v>
      </c>
      <c r="F104">
        <v>0</v>
      </c>
      <c r="G104" t="s">
        <v>64</v>
      </c>
      <c r="H104" t="s">
        <v>186</v>
      </c>
      <c r="I104" t="s">
        <v>185</v>
      </c>
      <c r="J104" t="s">
        <v>185</v>
      </c>
      <c r="K104" t="s">
        <v>30</v>
      </c>
    </row>
    <row r="105" spans="1:11" x14ac:dyDescent="0.25">
      <c r="A105" t="s">
        <v>203</v>
      </c>
      <c r="B105" t="s">
        <v>184</v>
      </c>
      <c r="C105" t="s">
        <v>23</v>
      </c>
      <c r="D105" t="s">
        <v>6</v>
      </c>
      <c r="E105" t="s">
        <v>6</v>
      </c>
      <c r="F105">
        <v>0</v>
      </c>
      <c r="G105" t="s">
        <v>64</v>
      </c>
      <c r="H105" t="s">
        <v>186</v>
      </c>
      <c r="I105" t="s">
        <v>6</v>
      </c>
      <c r="J105" t="s">
        <v>185</v>
      </c>
      <c r="K105" t="s">
        <v>31</v>
      </c>
    </row>
    <row r="106" spans="1:11" x14ac:dyDescent="0.25">
      <c r="A106" t="s">
        <v>203</v>
      </c>
      <c r="B106" t="s">
        <v>184</v>
      </c>
      <c r="C106" t="s">
        <v>23</v>
      </c>
      <c r="D106" t="s">
        <v>6</v>
      </c>
      <c r="E106" t="s">
        <v>6</v>
      </c>
      <c r="F106">
        <v>0</v>
      </c>
      <c r="G106" t="s">
        <v>64</v>
      </c>
      <c r="H106" t="s">
        <v>187</v>
      </c>
      <c r="I106" t="s">
        <v>185</v>
      </c>
      <c r="J106" t="s">
        <v>6</v>
      </c>
      <c r="K106" t="s">
        <v>30</v>
      </c>
    </row>
    <row r="107" spans="1:11" x14ac:dyDescent="0.25">
      <c r="A107" t="s">
        <v>203</v>
      </c>
      <c r="B107" t="s">
        <v>184</v>
      </c>
      <c r="C107" t="s">
        <v>23</v>
      </c>
      <c r="D107" t="s">
        <v>6</v>
      </c>
      <c r="E107" t="s">
        <v>6</v>
      </c>
      <c r="F107">
        <v>0</v>
      </c>
      <c r="G107" t="s">
        <v>64</v>
      </c>
      <c r="H107" t="s">
        <v>187</v>
      </c>
      <c r="I107" t="s">
        <v>6</v>
      </c>
      <c r="J107" t="s">
        <v>6</v>
      </c>
      <c r="K107" t="s">
        <v>31</v>
      </c>
    </row>
    <row r="108" spans="1:11" x14ac:dyDescent="0.25">
      <c r="A108" t="s">
        <v>203</v>
      </c>
      <c r="B108" t="s">
        <v>184</v>
      </c>
      <c r="C108" t="s">
        <v>23</v>
      </c>
      <c r="D108" t="s">
        <v>6</v>
      </c>
      <c r="E108" t="s">
        <v>6</v>
      </c>
      <c r="F108">
        <v>0</v>
      </c>
      <c r="G108" t="s">
        <v>64</v>
      </c>
      <c r="H108" t="s">
        <v>176</v>
      </c>
      <c r="I108" t="s">
        <v>185</v>
      </c>
      <c r="J108" t="s">
        <v>6</v>
      </c>
      <c r="K108" t="s">
        <v>30</v>
      </c>
    </row>
    <row r="109" spans="1:11" x14ac:dyDescent="0.25">
      <c r="A109" t="s">
        <v>203</v>
      </c>
      <c r="B109" t="s">
        <v>184</v>
      </c>
      <c r="C109" t="s">
        <v>23</v>
      </c>
      <c r="D109" t="s">
        <v>6</v>
      </c>
      <c r="E109" t="s">
        <v>6</v>
      </c>
      <c r="F109">
        <v>0</v>
      </c>
      <c r="G109" t="s">
        <v>64</v>
      </c>
      <c r="H109" t="s">
        <v>176</v>
      </c>
      <c r="I109" t="s">
        <v>6</v>
      </c>
      <c r="J109" t="s">
        <v>6</v>
      </c>
      <c r="K109" t="s">
        <v>31</v>
      </c>
    </row>
    <row r="110" spans="1:11" x14ac:dyDescent="0.25">
      <c r="A110" t="s">
        <v>172</v>
      </c>
      <c r="B110" t="s">
        <v>184</v>
      </c>
      <c r="C110" t="s">
        <v>23</v>
      </c>
      <c r="D110" t="s">
        <v>185</v>
      </c>
      <c r="H110" t="s">
        <v>186</v>
      </c>
    </row>
    <row r="111" spans="1:11" x14ac:dyDescent="0.25">
      <c r="A111" t="s">
        <v>172</v>
      </c>
      <c r="B111" t="s">
        <v>184</v>
      </c>
      <c r="C111" t="s">
        <v>23</v>
      </c>
      <c r="D111" t="s">
        <v>185</v>
      </c>
      <c r="H111" t="s">
        <v>186</v>
      </c>
    </row>
    <row r="112" spans="1:11" x14ac:dyDescent="0.25">
      <c r="A112" t="s">
        <v>172</v>
      </c>
      <c r="B112" t="s">
        <v>184</v>
      </c>
      <c r="C112" t="s">
        <v>23</v>
      </c>
      <c r="D112" t="s">
        <v>185</v>
      </c>
      <c r="H112" t="s">
        <v>187</v>
      </c>
    </row>
    <row r="113" spans="1:11" x14ac:dyDescent="0.25">
      <c r="A113" t="s">
        <v>172</v>
      </c>
      <c r="B113" t="s">
        <v>184</v>
      </c>
      <c r="C113" t="s">
        <v>23</v>
      </c>
      <c r="D113" t="s">
        <v>185</v>
      </c>
      <c r="H113" t="s">
        <v>187</v>
      </c>
    </row>
    <row r="114" spans="1:11" x14ac:dyDescent="0.25">
      <c r="A114" t="s">
        <v>172</v>
      </c>
      <c r="B114" t="s">
        <v>184</v>
      </c>
      <c r="C114" t="s">
        <v>23</v>
      </c>
      <c r="D114" t="s">
        <v>185</v>
      </c>
      <c r="H114" t="s">
        <v>176</v>
      </c>
    </row>
    <row r="115" spans="1:11" x14ac:dyDescent="0.25">
      <c r="A115" t="s">
        <v>172</v>
      </c>
      <c r="B115" t="s">
        <v>184</v>
      </c>
      <c r="C115" t="s">
        <v>23</v>
      </c>
      <c r="D115" t="s">
        <v>185</v>
      </c>
      <c r="H115" t="s">
        <v>176</v>
      </c>
    </row>
    <row r="116" spans="1:11" x14ac:dyDescent="0.25">
      <c r="A116" t="s">
        <v>204</v>
      </c>
      <c r="B116" t="s">
        <v>4</v>
      </c>
      <c r="C116" t="s">
        <v>5</v>
      </c>
      <c r="D116" t="s">
        <v>6</v>
      </c>
      <c r="E116" t="s">
        <v>6</v>
      </c>
      <c r="F116">
        <v>0</v>
      </c>
      <c r="G116" t="s">
        <v>64</v>
      </c>
      <c r="H116" t="s">
        <v>186</v>
      </c>
    </row>
    <row r="117" spans="1:11" x14ac:dyDescent="0.25">
      <c r="A117" t="s">
        <v>204</v>
      </c>
      <c r="B117" t="s">
        <v>4</v>
      </c>
      <c r="C117" t="s">
        <v>5</v>
      </c>
      <c r="D117" t="s">
        <v>6</v>
      </c>
      <c r="E117" t="s">
        <v>6</v>
      </c>
      <c r="F117">
        <v>0</v>
      </c>
      <c r="G117" t="s">
        <v>64</v>
      </c>
      <c r="H117" t="s">
        <v>186</v>
      </c>
    </row>
    <row r="118" spans="1:11" x14ac:dyDescent="0.25">
      <c r="A118" t="s">
        <v>204</v>
      </c>
      <c r="B118" t="s">
        <v>4</v>
      </c>
      <c r="C118" t="s">
        <v>5</v>
      </c>
      <c r="D118" t="s">
        <v>6</v>
      </c>
      <c r="E118" t="s">
        <v>6</v>
      </c>
      <c r="F118">
        <v>0</v>
      </c>
      <c r="G118" t="s">
        <v>64</v>
      </c>
      <c r="H118" t="s">
        <v>187</v>
      </c>
    </row>
    <row r="119" spans="1:11" x14ac:dyDescent="0.25">
      <c r="A119" t="s">
        <v>204</v>
      </c>
      <c r="B119" t="s">
        <v>4</v>
      </c>
      <c r="C119" t="s">
        <v>5</v>
      </c>
      <c r="D119" t="s">
        <v>6</v>
      </c>
      <c r="E119" t="s">
        <v>6</v>
      </c>
      <c r="F119">
        <v>0</v>
      </c>
      <c r="G119" t="s">
        <v>64</v>
      </c>
      <c r="H119" t="s">
        <v>187</v>
      </c>
    </row>
    <row r="120" spans="1:11" x14ac:dyDescent="0.25">
      <c r="A120" t="s">
        <v>204</v>
      </c>
      <c r="B120" t="s">
        <v>4</v>
      </c>
      <c r="C120" t="s">
        <v>5</v>
      </c>
      <c r="D120" t="s">
        <v>6</v>
      </c>
      <c r="E120" t="s">
        <v>6</v>
      </c>
      <c r="F120">
        <v>0</v>
      </c>
      <c r="G120" t="s">
        <v>64</v>
      </c>
      <c r="H120" t="s">
        <v>176</v>
      </c>
    </row>
    <row r="121" spans="1:11" x14ac:dyDescent="0.25">
      <c r="A121" t="s">
        <v>204</v>
      </c>
      <c r="B121" t="s">
        <v>4</v>
      </c>
      <c r="C121" t="s">
        <v>5</v>
      </c>
      <c r="D121" t="s">
        <v>6</v>
      </c>
      <c r="E121" t="s">
        <v>6</v>
      </c>
      <c r="F121">
        <v>0</v>
      </c>
      <c r="G121" t="s">
        <v>64</v>
      </c>
      <c r="H121" t="s">
        <v>176</v>
      </c>
    </row>
    <row r="122" spans="1:11" x14ac:dyDescent="0.25">
      <c r="A122" t="s">
        <v>205</v>
      </c>
      <c r="B122" t="s">
        <v>4</v>
      </c>
      <c r="C122" t="s">
        <v>5</v>
      </c>
      <c r="D122" t="s">
        <v>6</v>
      </c>
      <c r="E122" t="s">
        <v>185</v>
      </c>
      <c r="F122">
        <v>0.12</v>
      </c>
      <c r="G122" t="s">
        <v>3</v>
      </c>
      <c r="H122" t="s">
        <v>186</v>
      </c>
      <c r="I122" t="s">
        <v>185</v>
      </c>
      <c r="J122" t="s">
        <v>185</v>
      </c>
      <c r="K122" t="s">
        <v>30</v>
      </c>
    </row>
    <row r="123" spans="1:11" x14ac:dyDescent="0.25">
      <c r="A123" t="s">
        <v>205</v>
      </c>
      <c r="B123" t="s">
        <v>4</v>
      </c>
      <c r="C123" t="s">
        <v>5</v>
      </c>
      <c r="D123" t="s">
        <v>6</v>
      </c>
      <c r="E123" t="s">
        <v>185</v>
      </c>
      <c r="F123">
        <v>0.12</v>
      </c>
      <c r="G123" t="s">
        <v>3</v>
      </c>
      <c r="H123" t="s">
        <v>186</v>
      </c>
      <c r="I123" t="s">
        <v>6</v>
      </c>
      <c r="J123" t="s">
        <v>185</v>
      </c>
      <c r="K123" t="s">
        <v>31</v>
      </c>
    </row>
    <row r="124" spans="1:11" x14ac:dyDescent="0.25">
      <c r="A124" t="s">
        <v>205</v>
      </c>
      <c r="B124" t="s">
        <v>4</v>
      </c>
      <c r="C124" t="s">
        <v>5</v>
      </c>
      <c r="D124" t="s">
        <v>6</v>
      </c>
      <c r="E124" t="s">
        <v>185</v>
      </c>
      <c r="F124">
        <v>0.12</v>
      </c>
      <c r="G124" t="s">
        <v>3</v>
      </c>
      <c r="H124" t="s">
        <v>187</v>
      </c>
      <c r="I124" t="s">
        <v>185</v>
      </c>
      <c r="J124" t="s">
        <v>6</v>
      </c>
      <c r="K124" t="s">
        <v>30</v>
      </c>
    </row>
    <row r="125" spans="1:11" x14ac:dyDescent="0.25">
      <c r="A125" t="s">
        <v>205</v>
      </c>
      <c r="B125" t="s">
        <v>4</v>
      </c>
      <c r="C125" t="s">
        <v>5</v>
      </c>
      <c r="D125" t="s">
        <v>6</v>
      </c>
      <c r="E125" t="s">
        <v>185</v>
      </c>
      <c r="F125">
        <v>0.12</v>
      </c>
      <c r="G125" t="s">
        <v>3</v>
      </c>
      <c r="H125" t="s">
        <v>187</v>
      </c>
      <c r="I125" t="s">
        <v>6</v>
      </c>
      <c r="J125" t="s">
        <v>6</v>
      </c>
      <c r="K125" t="s">
        <v>31</v>
      </c>
    </row>
    <row r="126" spans="1:11" x14ac:dyDescent="0.25">
      <c r="A126" t="s">
        <v>205</v>
      </c>
      <c r="B126" t="s">
        <v>4</v>
      </c>
      <c r="C126" t="s">
        <v>5</v>
      </c>
      <c r="D126" t="s">
        <v>6</v>
      </c>
      <c r="E126" t="s">
        <v>185</v>
      </c>
      <c r="F126">
        <v>0.12</v>
      </c>
      <c r="G126" t="s">
        <v>3</v>
      </c>
      <c r="H126" t="s">
        <v>176</v>
      </c>
      <c r="I126" t="s">
        <v>185</v>
      </c>
      <c r="J126" t="s">
        <v>6</v>
      </c>
      <c r="K126" t="s">
        <v>30</v>
      </c>
    </row>
    <row r="127" spans="1:11" x14ac:dyDescent="0.25">
      <c r="A127" t="s">
        <v>205</v>
      </c>
      <c r="B127" t="s">
        <v>4</v>
      </c>
      <c r="C127" t="s">
        <v>5</v>
      </c>
      <c r="D127" t="s">
        <v>6</v>
      </c>
      <c r="E127" t="s">
        <v>185</v>
      </c>
      <c r="F127">
        <v>0.12</v>
      </c>
      <c r="G127" t="s">
        <v>3</v>
      </c>
      <c r="H127" t="s">
        <v>176</v>
      </c>
      <c r="I127" t="s">
        <v>6</v>
      </c>
      <c r="J127" t="s">
        <v>6</v>
      </c>
      <c r="K127" t="s">
        <v>31</v>
      </c>
    </row>
    <row r="128" spans="1:11" x14ac:dyDescent="0.25">
      <c r="A128" t="s">
        <v>206</v>
      </c>
      <c r="B128" t="s">
        <v>184</v>
      </c>
      <c r="C128" t="s">
        <v>109</v>
      </c>
      <c r="D128" t="s">
        <v>6</v>
      </c>
      <c r="E128" t="s">
        <v>185</v>
      </c>
      <c r="F128">
        <v>0.12</v>
      </c>
      <c r="G128" t="s">
        <v>3</v>
      </c>
      <c r="H128" t="s">
        <v>186</v>
      </c>
      <c r="I128" t="s">
        <v>185</v>
      </c>
      <c r="J128" t="s">
        <v>185</v>
      </c>
      <c r="K128" t="s">
        <v>30</v>
      </c>
    </row>
    <row r="129" spans="1:11" x14ac:dyDescent="0.25">
      <c r="A129" t="s">
        <v>206</v>
      </c>
      <c r="B129" t="s">
        <v>184</v>
      </c>
      <c r="C129" t="s">
        <v>109</v>
      </c>
      <c r="D129" t="s">
        <v>6</v>
      </c>
      <c r="E129" t="s">
        <v>185</v>
      </c>
      <c r="F129">
        <v>0.12</v>
      </c>
      <c r="G129" t="s">
        <v>3</v>
      </c>
      <c r="H129" t="s">
        <v>186</v>
      </c>
      <c r="I129" t="s">
        <v>6</v>
      </c>
      <c r="J129" t="s">
        <v>185</v>
      </c>
      <c r="K129" t="s">
        <v>31</v>
      </c>
    </row>
    <row r="130" spans="1:11" x14ac:dyDescent="0.25">
      <c r="A130" t="s">
        <v>206</v>
      </c>
      <c r="B130" t="s">
        <v>184</v>
      </c>
      <c r="C130" t="s">
        <v>109</v>
      </c>
      <c r="D130" t="s">
        <v>6</v>
      </c>
      <c r="E130" t="s">
        <v>185</v>
      </c>
      <c r="F130">
        <v>0.12</v>
      </c>
      <c r="G130" t="s">
        <v>3</v>
      </c>
      <c r="H130" t="s">
        <v>187</v>
      </c>
      <c r="I130" t="s">
        <v>185</v>
      </c>
      <c r="J130" t="s">
        <v>6</v>
      </c>
      <c r="K130" t="s">
        <v>30</v>
      </c>
    </row>
    <row r="131" spans="1:11" x14ac:dyDescent="0.25">
      <c r="A131" t="s">
        <v>206</v>
      </c>
      <c r="B131" t="s">
        <v>184</v>
      </c>
      <c r="C131" t="s">
        <v>109</v>
      </c>
      <c r="D131" t="s">
        <v>6</v>
      </c>
      <c r="E131" t="s">
        <v>185</v>
      </c>
      <c r="F131">
        <v>0.12</v>
      </c>
      <c r="G131" t="s">
        <v>3</v>
      </c>
      <c r="H131" t="s">
        <v>187</v>
      </c>
      <c r="I131" t="s">
        <v>6</v>
      </c>
      <c r="J131" t="s">
        <v>6</v>
      </c>
      <c r="K131" t="s">
        <v>31</v>
      </c>
    </row>
    <row r="132" spans="1:11" x14ac:dyDescent="0.25">
      <c r="A132" t="s">
        <v>206</v>
      </c>
      <c r="B132" t="s">
        <v>184</v>
      </c>
      <c r="C132" t="s">
        <v>109</v>
      </c>
      <c r="D132" t="s">
        <v>6</v>
      </c>
      <c r="E132" t="s">
        <v>185</v>
      </c>
      <c r="F132">
        <v>0.12</v>
      </c>
      <c r="G132" t="s">
        <v>3</v>
      </c>
      <c r="H132" t="s">
        <v>176</v>
      </c>
      <c r="I132" t="s">
        <v>185</v>
      </c>
      <c r="J132" t="s">
        <v>6</v>
      </c>
      <c r="K132" t="s">
        <v>30</v>
      </c>
    </row>
    <row r="133" spans="1:11" x14ac:dyDescent="0.25">
      <c r="A133" t="s">
        <v>206</v>
      </c>
      <c r="B133" t="s">
        <v>184</v>
      </c>
      <c r="C133" t="s">
        <v>109</v>
      </c>
      <c r="D133" t="s">
        <v>6</v>
      </c>
      <c r="E133" t="s">
        <v>185</v>
      </c>
      <c r="F133">
        <v>0.12</v>
      </c>
      <c r="G133" t="s">
        <v>3</v>
      </c>
      <c r="H133" t="s">
        <v>176</v>
      </c>
      <c r="I133" t="s">
        <v>6</v>
      </c>
      <c r="J133" t="s">
        <v>6</v>
      </c>
      <c r="K133" t="s">
        <v>31</v>
      </c>
    </row>
    <row r="134" spans="1:11" x14ac:dyDescent="0.25">
      <c r="A134" t="s">
        <v>207</v>
      </c>
      <c r="B134" t="s">
        <v>184</v>
      </c>
      <c r="C134" t="s">
        <v>109</v>
      </c>
      <c r="D134" t="s">
        <v>185</v>
      </c>
      <c r="E134" t="s">
        <v>185</v>
      </c>
      <c r="F134">
        <v>0.04</v>
      </c>
      <c r="G134" t="s">
        <v>13</v>
      </c>
      <c r="H134" t="s">
        <v>186</v>
      </c>
      <c r="I134" t="s">
        <v>185</v>
      </c>
      <c r="J134" t="s">
        <v>185</v>
      </c>
      <c r="K134" t="s">
        <v>30</v>
      </c>
    </row>
    <row r="135" spans="1:11" x14ac:dyDescent="0.25">
      <c r="A135" t="s">
        <v>207</v>
      </c>
      <c r="B135" t="s">
        <v>184</v>
      </c>
      <c r="C135" t="s">
        <v>109</v>
      </c>
      <c r="D135" t="s">
        <v>185</v>
      </c>
      <c r="E135" t="s">
        <v>185</v>
      </c>
      <c r="F135">
        <v>0.04</v>
      </c>
      <c r="G135" t="s">
        <v>13</v>
      </c>
      <c r="H135" t="s">
        <v>186</v>
      </c>
      <c r="I135" t="s">
        <v>6</v>
      </c>
      <c r="J135" t="s">
        <v>185</v>
      </c>
      <c r="K135" t="s">
        <v>31</v>
      </c>
    </row>
    <row r="136" spans="1:11" x14ac:dyDescent="0.25">
      <c r="A136" t="s">
        <v>207</v>
      </c>
      <c r="B136" t="s">
        <v>184</v>
      </c>
      <c r="C136" t="s">
        <v>109</v>
      </c>
      <c r="D136" t="s">
        <v>185</v>
      </c>
      <c r="E136" t="s">
        <v>185</v>
      </c>
      <c r="F136">
        <v>0.04</v>
      </c>
      <c r="G136" t="s">
        <v>13</v>
      </c>
      <c r="H136" t="s">
        <v>187</v>
      </c>
      <c r="I136" t="s">
        <v>185</v>
      </c>
      <c r="J136" t="s">
        <v>6</v>
      </c>
      <c r="K136" t="s">
        <v>30</v>
      </c>
    </row>
    <row r="137" spans="1:11" x14ac:dyDescent="0.25">
      <c r="A137" t="s">
        <v>207</v>
      </c>
      <c r="B137" t="s">
        <v>184</v>
      </c>
      <c r="C137" t="s">
        <v>109</v>
      </c>
      <c r="D137" t="s">
        <v>185</v>
      </c>
      <c r="E137" t="s">
        <v>185</v>
      </c>
      <c r="F137">
        <v>0.04</v>
      </c>
      <c r="G137" t="s">
        <v>13</v>
      </c>
      <c r="H137" t="s">
        <v>187</v>
      </c>
      <c r="I137" t="s">
        <v>6</v>
      </c>
      <c r="J137" t="s">
        <v>6</v>
      </c>
      <c r="K137" t="s">
        <v>31</v>
      </c>
    </row>
    <row r="138" spans="1:11" x14ac:dyDescent="0.25">
      <c r="A138" t="s">
        <v>207</v>
      </c>
      <c r="B138" t="s">
        <v>184</v>
      </c>
      <c r="C138" t="s">
        <v>109</v>
      </c>
      <c r="D138" t="s">
        <v>185</v>
      </c>
      <c r="E138" t="s">
        <v>185</v>
      </c>
      <c r="F138">
        <v>0.04</v>
      </c>
      <c r="G138" t="s">
        <v>13</v>
      </c>
      <c r="H138" t="s">
        <v>176</v>
      </c>
      <c r="I138" t="s">
        <v>185</v>
      </c>
      <c r="J138" t="s">
        <v>6</v>
      </c>
      <c r="K138" t="s">
        <v>30</v>
      </c>
    </row>
    <row r="139" spans="1:11" x14ac:dyDescent="0.25">
      <c r="A139" t="s">
        <v>207</v>
      </c>
      <c r="B139" t="s">
        <v>184</v>
      </c>
      <c r="C139" t="s">
        <v>109</v>
      </c>
      <c r="D139" t="s">
        <v>185</v>
      </c>
      <c r="E139" t="s">
        <v>185</v>
      </c>
      <c r="F139">
        <v>0.04</v>
      </c>
      <c r="G139" t="s">
        <v>13</v>
      </c>
      <c r="H139" t="s">
        <v>176</v>
      </c>
      <c r="I139" t="s">
        <v>6</v>
      </c>
      <c r="J139" t="s">
        <v>6</v>
      </c>
      <c r="K139" t="s">
        <v>31</v>
      </c>
    </row>
    <row r="140" spans="1:11" x14ac:dyDescent="0.25">
      <c r="A140" t="s">
        <v>208</v>
      </c>
      <c r="B140" t="s">
        <v>4</v>
      </c>
      <c r="C140" t="s">
        <v>5</v>
      </c>
      <c r="D140" t="s">
        <v>6</v>
      </c>
      <c r="E140" t="s">
        <v>185</v>
      </c>
      <c r="F140">
        <v>0.12</v>
      </c>
      <c r="G140" t="s">
        <v>3</v>
      </c>
      <c r="H140" t="s">
        <v>186</v>
      </c>
      <c r="I140" t="s">
        <v>185</v>
      </c>
      <c r="J140" t="s">
        <v>185</v>
      </c>
      <c r="K140" t="s">
        <v>30</v>
      </c>
    </row>
    <row r="141" spans="1:11" x14ac:dyDescent="0.25">
      <c r="A141" t="s">
        <v>208</v>
      </c>
      <c r="B141" t="s">
        <v>4</v>
      </c>
      <c r="C141" t="s">
        <v>5</v>
      </c>
      <c r="D141" t="s">
        <v>6</v>
      </c>
      <c r="E141" t="s">
        <v>185</v>
      </c>
      <c r="F141">
        <v>0.12</v>
      </c>
      <c r="G141" t="s">
        <v>3</v>
      </c>
      <c r="H141" t="s">
        <v>186</v>
      </c>
      <c r="I141" t="s">
        <v>6</v>
      </c>
      <c r="J141" t="s">
        <v>185</v>
      </c>
      <c r="K141" t="s">
        <v>31</v>
      </c>
    </row>
    <row r="142" spans="1:11" x14ac:dyDescent="0.25">
      <c r="A142" t="s">
        <v>208</v>
      </c>
      <c r="B142" t="s">
        <v>4</v>
      </c>
      <c r="C142" t="s">
        <v>5</v>
      </c>
      <c r="D142" t="s">
        <v>6</v>
      </c>
      <c r="E142" t="s">
        <v>185</v>
      </c>
      <c r="F142">
        <v>0.12</v>
      </c>
      <c r="G142" t="s">
        <v>3</v>
      </c>
      <c r="H142" t="s">
        <v>187</v>
      </c>
      <c r="I142" t="s">
        <v>185</v>
      </c>
      <c r="J142" t="s">
        <v>6</v>
      </c>
      <c r="K142" t="s">
        <v>30</v>
      </c>
    </row>
    <row r="143" spans="1:11" x14ac:dyDescent="0.25">
      <c r="A143" t="s">
        <v>208</v>
      </c>
      <c r="B143" t="s">
        <v>4</v>
      </c>
      <c r="C143" t="s">
        <v>5</v>
      </c>
      <c r="D143" t="s">
        <v>6</v>
      </c>
      <c r="E143" t="s">
        <v>185</v>
      </c>
      <c r="F143">
        <v>0.12</v>
      </c>
      <c r="G143" t="s">
        <v>3</v>
      </c>
      <c r="H143" t="s">
        <v>187</v>
      </c>
      <c r="I143" t="s">
        <v>6</v>
      </c>
      <c r="J143" t="s">
        <v>6</v>
      </c>
      <c r="K143" t="s">
        <v>31</v>
      </c>
    </row>
    <row r="144" spans="1:11" x14ac:dyDescent="0.25">
      <c r="A144" t="s">
        <v>208</v>
      </c>
      <c r="B144" t="s">
        <v>4</v>
      </c>
      <c r="C144" t="s">
        <v>5</v>
      </c>
      <c r="D144" t="s">
        <v>6</v>
      </c>
      <c r="E144" t="s">
        <v>185</v>
      </c>
      <c r="F144">
        <v>0.12</v>
      </c>
      <c r="G144" t="s">
        <v>3</v>
      </c>
      <c r="H144" t="s">
        <v>176</v>
      </c>
      <c r="I144" t="s">
        <v>185</v>
      </c>
      <c r="J144" t="s">
        <v>6</v>
      </c>
      <c r="K144" t="s">
        <v>30</v>
      </c>
    </row>
    <row r="145" spans="1:11" x14ac:dyDescent="0.25">
      <c r="A145" t="s">
        <v>208</v>
      </c>
      <c r="B145" t="s">
        <v>4</v>
      </c>
      <c r="C145" t="s">
        <v>5</v>
      </c>
      <c r="D145" t="s">
        <v>6</v>
      </c>
      <c r="E145" t="s">
        <v>185</v>
      </c>
      <c r="F145">
        <v>0.12</v>
      </c>
      <c r="G145" t="s">
        <v>3</v>
      </c>
      <c r="H145" t="s">
        <v>176</v>
      </c>
      <c r="I145" t="s">
        <v>6</v>
      </c>
      <c r="J145" t="s">
        <v>6</v>
      </c>
      <c r="K145" t="s">
        <v>31</v>
      </c>
    </row>
    <row r="146" spans="1:11" x14ac:dyDescent="0.25">
      <c r="A146" t="s">
        <v>209</v>
      </c>
      <c r="B146" t="s">
        <v>4</v>
      </c>
      <c r="C146" t="s">
        <v>5</v>
      </c>
      <c r="D146" t="s">
        <v>185</v>
      </c>
      <c r="E146" t="s">
        <v>185</v>
      </c>
      <c r="F146">
        <v>0.04</v>
      </c>
      <c r="G146" t="s">
        <v>3</v>
      </c>
      <c r="H146" t="s">
        <v>186</v>
      </c>
      <c r="I146" t="s">
        <v>185</v>
      </c>
      <c r="J146" t="s">
        <v>185</v>
      </c>
      <c r="K146" t="s">
        <v>30</v>
      </c>
    </row>
    <row r="147" spans="1:11" x14ac:dyDescent="0.25">
      <c r="A147" t="s">
        <v>209</v>
      </c>
      <c r="B147" t="s">
        <v>4</v>
      </c>
      <c r="C147" t="s">
        <v>5</v>
      </c>
      <c r="D147" t="s">
        <v>185</v>
      </c>
      <c r="E147" t="s">
        <v>185</v>
      </c>
      <c r="F147">
        <v>0.04</v>
      </c>
      <c r="G147" t="s">
        <v>3</v>
      </c>
      <c r="H147" t="s">
        <v>186</v>
      </c>
      <c r="I147" t="s">
        <v>6</v>
      </c>
      <c r="J147" t="s">
        <v>185</v>
      </c>
      <c r="K147" t="s">
        <v>31</v>
      </c>
    </row>
    <row r="148" spans="1:11" x14ac:dyDescent="0.25">
      <c r="A148" t="s">
        <v>209</v>
      </c>
      <c r="B148" t="s">
        <v>4</v>
      </c>
      <c r="C148" t="s">
        <v>5</v>
      </c>
      <c r="D148" t="s">
        <v>185</v>
      </c>
      <c r="E148" t="s">
        <v>185</v>
      </c>
      <c r="F148">
        <v>0.04</v>
      </c>
      <c r="G148" t="s">
        <v>3</v>
      </c>
      <c r="H148" t="s">
        <v>187</v>
      </c>
      <c r="I148" t="s">
        <v>185</v>
      </c>
      <c r="J148" t="s">
        <v>6</v>
      </c>
      <c r="K148" t="s">
        <v>30</v>
      </c>
    </row>
    <row r="149" spans="1:11" x14ac:dyDescent="0.25">
      <c r="A149" t="s">
        <v>209</v>
      </c>
      <c r="B149" t="s">
        <v>4</v>
      </c>
      <c r="C149" t="s">
        <v>5</v>
      </c>
      <c r="D149" t="s">
        <v>185</v>
      </c>
      <c r="E149" t="s">
        <v>185</v>
      </c>
      <c r="F149">
        <v>0.04</v>
      </c>
      <c r="G149" t="s">
        <v>3</v>
      </c>
      <c r="H149" t="s">
        <v>187</v>
      </c>
      <c r="I149" t="s">
        <v>6</v>
      </c>
      <c r="J149" t="s">
        <v>6</v>
      </c>
      <c r="K149" t="s">
        <v>31</v>
      </c>
    </row>
    <row r="150" spans="1:11" x14ac:dyDescent="0.25">
      <c r="A150" t="s">
        <v>209</v>
      </c>
      <c r="B150" t="s">
        <v>4</v>
      </c>
      <c r="C150" t="s">
        <v>5</v>
      </c>
      <c r="D150" t="s">
        <v>185</v>
      </c>
      <c r="E150" t="s">
        <v>185</v>
      </c>
      <c r="F150">
        <v>0.04</v>
      </c>
      <c r="G150" t="s">
        <v>3</v>
      </c>
      <c r="H150" t="s">
        <v>176</v>
      </c>
      <c r="I150" t="s">
        <v>185</v>
      </c>
      <c r="J150" t="s">
        <v>6</v>
      </c>
      <c r="K150" t="s">
        <v>30</v>
      </c>
    </row>
    <row r="151" spans="1:11" x14ac:dyDescent="0.25">
      <c r="A151" t="s">
        <v>209</v>
      </c>
      <c r="B151" t="s">
        <v>4</v>
      </c>
      <c r="C151" t="s">
        <v>5</v>
      </c>
      <c r="D151" t="s">
        <v>185</v>
      </c>
      <c r="E151" t="s">
        <v>185</v>
      </c>
      <c r="F151">
        <v>0.04</v>
      </c>
      <c r="G151" t="s">
        <v>3</v>
      </c>
      <c r="H151" t="s">
        <v>176</v>
      </c>
      <c r="I151" t="s">
        <v>6</v>
      </c>
      <c r="J151" t="s">
        <v>6</v>
      </c>
      <c r="K151" t="s">
        <v>31</v>
      </c>
    </row>
    <row r="152" spans="1:11" x14ac:dyDescent="0.25">
      <c r="A152" t="s">
        <v>210</v>
      </c>
      <c r="B152" t="s">
        <v>4</v>
      </c>
      <c r="C152" t="s">
        <v>121</v>
      </c>
      <c r="D152" t="s">
        <v>6</v>
      </c>
      <c r="E152" t="s">
        <v>185</v>
      </c>
      <c r="F152">
        <v>0.12</v>
      </c>
      <c r="G152" t="s">
        <v>3</v>
      </c>
      <c r="H152" t="s">
        <v>186</v>
      </c>
      <c r="I152" t="s">
        <v>185</v>
      </c>
      <c r="J152" t="s">
        <v>185</v>
      </c>
      <c r="K152" t="s">
        <v>30</v>
      </c>
    </row>
    <row r="153" spans="1:11" x14ac:dyDescent="0.25">
      <c r="A153" t="s">
        <v>210</v>
      </c>
      <c r="B153" t="s">
        <v>4</v>
      </c>
      <c r="C153" t="s">
        <v>121</v>
      </c>
      <c r="D153" t="s">
        <v>6</v>
      </c>
      <c r="E153" t="s">
        <v>185</v>
      </c>
      <c r="F153">
        <v>0.12</v>
      </c>
      <c r="G153" t="s">
        <v>3</v>
      </c>
      <c r="H153" t="s">
        <v>186</v>
      </c>
      <c r="I153" t="s">
        <v>6</v>
      </c>
      <c r="J153" t="s">
        <v>185</v>
      </c>
      <c r="K153" t="s">
        <v>31</v>
      </c>
    </row>
    <row r="154" spans="1:11" x14ac:dyDescent="0.25">
      <c r="A154" t="s">
        <v>210</v>
      </c>
      <c r="B154" t="s">
        <v>4</v>
      </c>
      <c r="C154" t="s">
        <v>121</v>
      </c>
      <c r="D154" t="s">
        <v>6</v>
      </c>
      <c r="E154" t="s">
        <v>185</v>
      </c>
      <c r="F154">
        <v>0.12</v>
      </c>
      <c r="G154" t="s">
        <v>3</v>
      </c>
      <c r="H154" t="s">
        <v>187</v>
      </c>
      <c r="I154" t="s">
        <v>185</v>
      </c>
      <c r="J154" t="s">
        <v>6</v>
      </c>
      <c r="K154" t="s">
        <v>30</v>
      </c>
    </row>
    <row r="155" spans="1:11" x14ac:dyDescent="0.25">
      <c r="A155" t="s">
        <v>210</v>
      </c>
      <c r="B155" t="s">
        <v>4</v>
      </c>
      <c r="C155" t="s">
        <v>121</v>
      </c>
      <c r="D155" t="s">
        <v>6</v>
      </c>
      <c r="E155" t="s">
        <v>185</v>
      </c>
      <c r="F155">
        <v>0.12</v>
      </c>
      <c r="G155" t="s">
        <v>3</v>
      </c>
      <c r="H155" t="s">
        <v>187</v>
      </c>
      <c r="I155" t="s">
        <v>6</v>
      </c>
      <c r="J155" t="s">
        <v>6</v>
      </c>
      <c r="K155" t="s">
        <v>31</v>
      </c>
    </row>
    <row r="156" spans="1:11" x14ac:dyDescent="0.25">
      <c r="A156" t="s">
        <v>210</v>
      </c>
      <c r="B156" t="s">
        <v>4</v>
      </c>
      <c r="C156" t="s">
        <v>121</v>
      </c>
      <c r="D156" t="s">
        <v>6</v>
      </c>
      <c r="E156" t="s">
        <v>185</v>
      </c>
      <c r="F156">
        <v>0.12</v>
      </c>
      <c r="G156" t="s">
        <v>3</v>
      </c>
      <c r="H156" t="s">
        <v>176</v>
      </c>
      <c r="I156" t="s">
        <v>185</v>
      </c>
      <c r="J156" t="s">
        <v>6</v>
      </c>
      <c r="K156" t="s">
        <v>30</v>
      </c>
    </row>
    <row r="157" spans="1:11" x14ac:dyDescent="0.25">
      <c r="A157" t="s">
        <v>210</v>
      </c>
      <c r="B157" t="s">
        <v>4</v>
      </c>
      <c r="C157" t="s">
        <v>121</v>
      </c>
      <c r="D157" t="s">
        <v>6</v>
      </c>
      <c r="E157" t="s">
        <v>185</v>
      </c>
      <c r="F157">
        <v>0.12</v>
      </c>
      <c r="G157" t="s">
        <v>3</v>
      </c>
      <c r="H157" t="s">
        <v>176</v>
      </c>
      <c r="I157" t="s">
        <v>6</v>
      </c>
      <c r="J157" t="s">
        <v>6</v>
      </c>
      <c r="K157" t="s">
        <v>31</v>
      </c>
    </row>
    <row r="158" spans="1:11" x14ac:dyDescent="0.25">
      <c r="A158" t="s">
        <v>211</v>
      </c>
      <c r="B158" t="s">
        <v>4</v>
      </c>
      <c r="C158" t="s">
        <v>121</v>
      </c>
      <c r="D158" t="s">
        <v>6</v>
      </c>
      <c r="E158" t="s">
        <v>185</v>
      </c>
      <c r="F158">
        <v>0.12</v>
      </c>
      <c r="G158" t="s">
        <v>3</v>
      </c>
      <c r="H158" t="s">
        <v>186</v>
      </c>
      <c r="I158" t="s">
        <v>185</v>
      </c>
      <c r="J158" t="s">
        <v>185</v>
      </c>
      <c r="K158" t="s">
        <v>30</v>
      </c>
    </row>
    <row r="159" spans="1:11" x14ac:dyDescent="0.25">
      <c r="A159" t="s">
        <v>211</v>
      </c>
      <c r="B159" t="s">
        <v>4</v>
      </c>
      <c r="C159" t="s">
        <v>121</v>
      </c>
      <c r="D159" t="s">
        <v>6</v>
      </c>
      <c r="E159" t="s">
        <v>185</v>
      </c>
      <c r="F159">
        <v>0.12</v>
      </c>
      <c r="G159" t="s">
        <v>3</v>
      </c>
      <c r="H159" t="s">
        <v>186</v>
      </c>
      <c r="I159" t="s">
        <v>6</v>
      </c>
      <c r="J159" t="s">
        <v>185</v>
      </c>
      <c r="K159" t="s">
        <v>31</v>
      </c>
    </row>
    <row r="160" spans="1:11" x14ac:dyDescent="0.25">
      <c r="A160" t="s">
        <v>211</v>
      </c>
      <c r="B160" t="s">
        <v>4</v>
      </c>
      <c r="C160" t="s">
        <v>121</v>
      </c>
      <c r="D160" t="s">
        <v>6</v>
      </c>
      <c r="E160" t="s">
        <v>185</v>
      </c>
      <c r="F160">
        <v>0.12</v>
      </c>
      <c r="G160" t="s">
        <v>3</v>
      </c>
      <c r="H160" t="s">
        <v>187</v>
      </c>
      <c r="I160" t="s">
        <v>185</v>
      </c>
      <c r="J160" t="s">
        <v>6</v>
      </c>
      <c r="K160" t="s">
        <v>30</v>
      </c>
    </row>
    <row r="161" spans="1:11" x14ac:dyDescent="0.25">
      <c r="A161" t="s">
        <v>211</v>
      </c>
      <c r="B161" t="s">
        <v>4</v>
      </c>
      <c r="C161" t="s">
        <v>121</v>
      </c>
      <c r="D161" t="s">
        <v>6</v>
      </c>
      <c r="E161" t="s">
        <v>185</v>
      </c>
      <c r="F161">
        <v>0.12</v>
      </c>
      <c r="G161" t="s">
        <v>3</v>
      </c>
      <c r="H161" t="s">
        <v>187</v>
      </c>
      <c r="I161" t="s">
        <v>6</v>
      </c>
      <c r="J161" t="s">
        <v>6</v>
      </c>
      <c r="K161" t="s">
        <v>31</v>
      </c>
    </row>
    <row r="162" spans="1:11" x14ac:dyDescent="0.25">
      <c r="A162" t="s">
        <v>211</v>
      </c>
      <c r="B162" t="s">
        <v>4</v>
      </c>
      <c r="C162" t="s">
        <v>121</v>
      </c>
      <c r="D162" t="s">
        <v>6</v>
      </c>
      <c r="E162" t="s">
        <v>185</v>
      </c>
      <c r="F162">
        <v>0.12</v>
      </c>
      <c r="G162" t="s">
        <v>3</v>
      </c>
      <c r="H162" t="s">
        <v>176</v>
      </c>
      <c r="I162" t="s">
        <v>185</v>
      </c>
      <c r="J162" t="s">
        <v>6</v>
      </c>
      <c r="K162" t="s">
        <v>30</v>
      </c>
    </row>
    <row r="163" spans="1:11" x14ac:dyDescent="0.25">
      <c r="A163" t="s">
        <v>211</v>
      </c>
      <c r="B163" t="s">
        <v>4</v>
      </c>
      <c r="C163" t="s">
        <v>121</v>
      </c>
      <c r="D163" t="s">
        <v>6</v>
      </c>
      <c r="E163" t="s">
        <v>185</v>
      </c>
      <c r="F163">
        <v>0.12</v>
      </c>
      <c r="G163" t="s">
        <v>3</v>
      </c>
      <c r="H163" t="s">
        <v>176</v>
      </c>
      <c r="I163" t="s">
        <v>6</v>
      </c>
      <c r="J163" t="s">
        <v>6</v>
      </c>
      <c r="K163" t="s">
        <v>31</v>
      </c>
    </row>
    <row r="164" spans="1:11" x14ac:dyDescent="0.25">
      <c r="A164" t="s">
        <v>1</v>
      </c>
      <c r="B164" t="s">
        <v>4</v>
      </c>
      <c r="C164" t="s">
        <v>5</v>
      </c>
      <c r="D164" t="s">
        <v>6</v>
      </c>
      <c r="E164" t="s">
        <v>185</v>
      </c>
      <c r="F164">
        <v>0.12</v>
      </c>
      <c r="G164" t="s">
        <v>3</v>
      </c>
      <c r="H164" t="s">
        <v>186</v>
      </c>
      <c r="I164" t="s">
        <v>185</v>
      </c>
      <c r="J164" t="s">
        <v>185</v>
      </c>
      <c r="K164" t="s">
        <v>30</v>
      </c>
    </row>
    <row r="165" spans="1:11" x14ac:dyDescent="0.25">
      <c r="A165" t="s">
        <v>1</v>
      </c>
      <c r="B165" t="s">
        <v>4</v>
      </c>
      <c r="C165" t="s">
        <v>5</v>
      </c>
      <c r="D165" t="s">
        <v>6</v>
      </c>
      <c r="E165" t="s">
        <v>185</v>
      </c>
      <c r="F165">
        <v>0.12</v>
      </c>
      <c r="G165" t="s">
        <v>3</v>
      </c>
      <c r="H165" t="s">
        <v>186</v>
      </c>
      <c r="I165" t="s">
        <v>6</v>
      </c>
      <c r="J165" t="s">
        <v>185</v>
      </c>
      <c r="K165" t="s">
        <v>31</v>
      </c>
    </row>
    <row r="166" spans="1:11" x14ac:dyDescent="0.25">
      <c r="A166" t="s">
        <v>1</v>
      </c>
      <c r="B166" t="s">
        <v>4</v>
      </c>
      <c r="C166" t="s">
        <v>5</v>
      </c>
      <c r="D166" t="s">
        <v>6</v>
      </c>
      <c r="E166" t="s">
        <v>185</v>
      </c>
      <c r="F166">
        <v>0.12</v>
      </c>
      <c r="G166" t="s">
        <v>3</v>
      </c>
      <c r="H166" t="s">
        <v>187</v>
      </c>
      <c r="I166" t="s">
        <v>185</v>
      </c>
      <c r="J166" t="s">
        <v>6</v>
      </c>
      <c r="K166" t="s">
        <v>30</v>
      </c>
    </row>
    <row r="167" spans="1:11" x14ac:dyDescent="0.25">
      <c r="A167" t="s">
        <v>1</v>
      </c>
      <c r="B167" t="s">
        <v>4</v>
      </c>
      <c r="C167" t="s">
        <v>5</v>
      </c>
      <c r="D167" t="s">
        <v>6</v>
      </c>
      <c r="E167" t="s">
        <v>185</v>
      </c>
      <c r="F167">
        <v>0.12</v>
      </c>
      <c r="G167" t="s">
        <v>3</v>
      </c>
      <c r="H167" t="s">
        <v>187</v>
      </c>
      <c r="I167" t="s">
        <v>6</v>
      </c>
      <c r="J167" t="s">
        <v>6</v>
      </c>
      <c r="K167" t="s">
        <v>31</v>
      </c>
    </row>
    <row r="168" spans="1:11" x14ac:dyDescent="0.25">
      <c r="A168" t="s">
        <v>1</v>
      </c>
      <c r="B168" t="s">
        <v>4</v>
      </c>
      <c r="C168" t="s">
        <v>5</v>
      </c>
      <c r="D168" t="s">
        <v>6</v>
      </c>
      <c r="E168" t="s">
        <v>185</v>
      </c>
      <c r="F168">
        <v>0.12</v>
      </c>
      <c r="G168" t="s">
        <v>3</v>
      </c>
      <c r="H168" t="s">
        <v>176</v>
      </c>
      <c r="I168" t="s">
        <v>185</v>
      </c>
      <c r="J168" t="s">
        <v>6</v>
      </c>
      <c r="K168" t="s">
        <v>30</v>
      </c>
    </row>
    <row r="169" spans="1:11" x14ac:dyDescent="0.25">
      <c r="A169" t="s">
        <v>1</v>
      </c>
      <c r="B169" t="s">
        <v>4</v>
      </c>
      <c r="C169" t="s">
        <v>5</v>
      </c>
      <c r="D169" t="s">
        <v>6</v>
      </c>
      <c r="E169" t="s">
        <v>185</v>
      </c>
      <c r="F169">
        <v>0.12</v>
      </c>
      <c r="G169" t="s">
        <v>3</v>
      </c>
      <c r="H169" t="s">
        <v>176</v>
      </c>
      <c r="I169" t="s">
        <v>6</v>
      </c>
      <c r="J169" t="s">
        <v>6</v>
      </c>
      <c r="K169" t="s">
        <v>31</v>
      </c>
    </row>
    <row r="170" spans="1:11" x14ac:dyDescent="0.25">
      <c r="A170" t="s">
        <v>212</v>
      </c>
      <c r="B170" t="s">
        <v>184</v>
      </c>
      <c r="C170" t="s">
        <v>11</v>
      </c>
      <c r="D170" t="s">
        <v>185</v>
      </c>
      <c r="E170" t="s">
        <v>185</v>
      </c>
      <c r="F170">
        <v>0.04</v>
      </c>
      <c r="G170" t="s">
        <v>13</v>
      </c>
      <c r="H170" t="s">
        <v>186</v>
      </c>
      <c r="I170" t="s">
        <v>185</v>
      </c>
      <c r="J170" t="s">
        <v>185</v>
      </c>
      <c r="K170" t="s">
        <v>30</v>
      </c>
    </row>
    <row r="171" spans="1:11" x14ac:dyDescent="0.25">
      <c r="A171" t="s">
        <v>212</v>
      </c>
      <c r="B171" t="s">
        <v>184</v>
      </c>
      <c r="C171" t="s">
        <v>11</v>
      </c>
      <c r="D171" t="s">
        <v>185</v>
      </c>
      <c r="E171" t="s">
        <v>185</v>
      </c>
      <c r="F171">
        <v>0.04</v>
      </c>
      <c r="G171" t="s">
        <v>13</v>
      </c>
      <c r="H171" t="s">
        <v>186</v>
      </c>
      <c r="I171" t="s">
        <v>6</v>
      </c>
      <c r="J171" t="s">
        <v>185</v>
      </c>
      <c r="K171" t="s">
        <v>31</v>
      </c>
    </row>
    <row r="172" spans="1:11" x14ac:dyDescent="0.25">
      <c r="A172" t="s">
        <v>212</v>
      </c>
      <c r="B172" t="s">
        <v>184</v>
      </c>
      <c r="C172" t="s">
        <v>11</v>
      </c>
      <c r="D172" t="s">
        <v>185</v>
      </c>
      <c r="E172" t="s">
        <v>185</v>
      </c>
      <c r="F172">
        <v>0.04</v>
      </c>
      <c r="G172" t="s">
        <v>13</v>
      </c>
      <c r="H172" t="s">
        <v>187</v>
      </c>
      <c r="I172" t="s">
        <v>185</v>
      </c>
      <c r="J172" t="s">
        <v>6</v>
      </c>
      <c r="K172" t="s">
        <v>30</v>
      </c>
    </row>
    <row r="173" spans="1:11" x14ac:dyDescent="0.25">
      <c r="A173" t="s">
        <v>212</v>
      </c>
      <c r="B173" t="s">
        <v>184</v>
      </c>
      <c r="C173" t="s">
        <v>11</v>
      </c>
      <c r="D173" t="s">
        <v>185</v>
      </c>
      <c r="E173" t="s">
        <v>185</v>
      </c>
      <c r="F173">
        <v>0.04</v>
      </c>
      <c r="G173" t="s">
        <v>13</v>
      </c>
      <c r="H173" t="s">
        <v>187</v>
      </c>
      <c r="I173" t="s">
        <v>6</v>
      </c>
      <c r="J173" t="s">
        <v>6</v>
      </c>
      <c r="K173" t="s">
        <v>31</v>
      </c>
    </row>
    <row r="174" spans="1:11" x14ac:dyDescent="0.25">
      <c r="A174" t="s">
        <v>212</v>
      </c>
      <c r="B174" t="s">
        <v>184</v>
      </c>
      <c r="C174" t="s">
        <v>11</v>
      </c>
      <c r="D174" t="s">
        <v>185</v>
      </c>
      <c r="E174" t="s">
        <v>185</v>
      </c>
      <c r="F174">
        <v>0.04</v>
      </c>
      <c r="G174" t="s">
        <v>13</v>
      </c>
      <c r="H174" t="s">
        <v>176</v>
      </c>
      <c r="I174" t="s">
        <v>185</v>
      </c>
      <c r="J174" t="s">
        <v>6</v>
      </c>
      <c r="K174" t="s">
        <v>30</v>
      </c>
    </row>
    <row r="175" spans="1:11" x14ac:dyDescent="0.25">
      <c r="A175" t="s">
        <v>212</v>
      </c>
      <c r="B175" t="s">
        <v>184</v>
      </c>
      <c r="C175" t="s">
        <v>11</v>
      </c>
      <c r="D175" t="s">
        <v>185</v>
      </c>
      <c r="E175" t="s">
        <v>185</v>
      </c>
      <c r="F175">
        <v>0.04</v>
      </c>
      <c r="G175" t="s">
        <v>13</v>
      </c>
      <c r="H175" t="s">
        <v>176</v>
      </c>
      <c r="I175" t="s">
        <v>6</v>
      </c>
      <c r="J175" t="s">
        <v>6</v>
      </c>
      <c r="K175" t="s">
        <v>31</v>
      </c>
    </row>
    <row r="176" spans="1:11" x14ac:dyDescent="0.25">
      <c r="A176" t="s">
        <v>213</v>
      </c>
      <c r="B176" t="s">
        <v>184</v>
      </c>
      <c r="C176" t="s">
        <v>109</v>
      </c>
      <c r="D176" t="s">
        <v>6</v>
      </c>
      <c r="E176" t="s">
        <v>185</v>
      </c>
      <c r="F176">
        <v>0.12</v>
      </c>
      <c r="G176" t="s">
        <v>13</v>
      </c>
      <c r="H176" t="s">
        <v>186</v>
      </c>
    </row>
    <row r="177" spans="1:8" x14ac:dyDescent="0.25">
      <c r="A177" t="s">
        <v>213</v>
      </c>
      <c r="B177" t="s">
        <v>184</v>
      </c>
      <c r="C177" t="s">
        <v>109</v>
      </c>
      <c r="D177" t="s">
        <v>6</v>
      </c>
      <c r="E177" t="s">
        <v>185</v>
      </c>
      <c r="F177">
        <v>0.12</v>
      </c>
      <c r="G177" t="s">
        <v>13</v>
      </c>
      <c r="H177" t="s">
        <v>186</v>
      </c>
    </row>
    <row r="178" spans="1:8" x14ac:dyDescent="0.25">
      <c r="A178" t="s">
        <v>213</v>
      </c>
      <c r="B178" t="s">
        <v>184</v>
      </c>
      <c r="C178" t="s">
        <v>109</v>
      </c>
      <c r="D178" t="s">
        <v>6</v>
      </c>
      <c r="E178" t="s">
        <v>185</v>
      </c>
      <c r="F178">
        <v>0.12</v>
      </c>
      <c r="G178" t="s">
        <v>13</v>
      </c>
      <c r="H178" t="s">
        <v>187</v>
      </c>
    </row>
    <row r="179" spans="1:8" x14ac:dyDescent="0.25">
      <c r="A179" t="s">
        <v>213</v>
      </c>
      <c r="B179" t="s">
        <v>184</v>
      </c>
      <c r="C179" t="s">
        <v>109</v>
      </c>
      <c r="D179" t="s">
        <v>6</v>
      </c>
      <c r="E179" t="s">
        <v>185</v>
      </c>
      <c r="F179">
        <v>0.12</v>
      </c>
      <c r="G179" t="s">
        <v>13</v>
      </c>
      <c r="H179" t="s">
        <v>187</v>
      </c>
    </row>
    <row r="180" spans="1:8" x14ac:dyDescent="0.25">
      <c r="A180" t="s">
        <v>213</v>
      </c>
      <c r="B180" t="s">
        <v>184</v>
      </c>
      <c r="C180" t="s">
        <v>109</v>
      </c>
      <c r="D180" t="s">
        <v>6</v>
      </c>
      <c r="E180" t="s">
        <v>185</v>
      </c>
      <c r="F180">
        <v>0.12</v>
      </c>
      <c r="G180" t="s">
        <v>13</v>
      </c>
      <c r="H180" t="s">
        <v>176</v>
      </c>
    </row>
    <row r="181" spans="1:8" x14ac:dyDescent="0.25">
      <c r="A181" t="s">
        <v>213</v>
      </c>
      <c r="B181" t="s">
        <v>184</v>
      </c>
      <c r="C181" t="s">
        <v>109</v>
      </c>
      <c r="D181" t="s">
        <v>6</v>
      </c>
      <c r="E181" t="s">
        <v>185</v>
      </c>
      <c r="F181">
        <v>0.12</v>
      </c>
      <c r="G181" t="s">
        <v>13</v>
      </c>
      <c r="H181" t="s">
        <v>176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1013-3174-4261-8461-747BD98E1382}">
  <sheetPr codeName="Planilha6"/>
  <dimension ref="A1:O42"/>
  <sheetViews>
    <sheetView workbookViewId="0"/>
  </sheetViews>
  <sheetFormatPr defaultRowHeight="15" x14ac:dyDescent="0.25"/>
  <cols>
    <col min="1" max="1" width="11.140625" bestFit="1" customWidth="1"/>
    <col min="2" max="2" width="12" bestFit="1" customWidth="1"/>
    <col min="3" max="3" width="7.28515625" bestFit="1" customWidth="1"/>
    <col min="4" max="4" width="15.85546875" bestFit="1" customWidth="1"/>
    <col min="5" max="5" width="7.42578125" bestFit="1" customWidth="1"/>
    <col min="6" max="6" width="11.85546875" bestFit="1" customWidth="1"/>
    <col min="7" max="7" width="36" bestFit="1" customWidth="1"/>
    <col min="8" max="8" width="18.28515625" bestFit="1" customWidth="1"/>
    <col min="10" max="10" width="20.7109375" bestFit="1" customWidth="1"/>
    <col min="11" max="11" width="19.5703125" bestFit="1" customWidth="1"/>
    <col min="12" max="12" width="36" bestFit="1" customWidth="1"/>
    <col min="13" max="13" width="20.5703125" bestFit="1" customWidth="1"/>
    <col min="14" max="14" width="12.140625" bestFit="1" customWidth="1"/>
    <col min="15" max="15" width="13.28515625" bestFit="1" customWidth="1"/>
  </cols>
  <sheetData>
    <row r="1" spans="1:15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163</v>
      </c>
      <c r="H1" t="s">
        <v>220</v>
      </c>
      <c r="I1" t="s">
        <v>174</v>
      </c>
      <c r="J1" t="s">
        <v>221</v>
      </c>
      <c r="K1" t="s">
        <v>222</v>
      </c>
      <c r="L1" t="s">
        <v>223</v>
      </c>
      <c r="M1" t="s">
        <v>0</v>
      </c>
      <c r="N1" t="s">
        <v>224</v>
      </c>
      <c r="O1" t="s">
        <v>225</v>
      </c>
    </row>
    <row r="2" spans="1:15" x14ac:dyDescent="0.25">
      <c r="A2">
        <v>1</v>
      </c>
      <c r="B2">
        <v>5200118101</v>
      </c>
      <c r="C2">
        <v>180</v>
      </c>
      <c r="D2" t="s">
        <v>226</v>
      </c>
      <c r="E2" t="s">
        <v>227</v>
      </c>
      <c r="F2">
        <v>2.8</v>
      </c>
      <c r="G2" t="s">
        <v>228</v>
      </c>
      <c r="H2" t="s">
        <v>167</v>
      </c>
      <c r="I2">
        <v>16</v>
      </c>
      <c r="J2">
        <v>17.25</v>
      </c>
      <c r="K2" t="s">
        <v>229</v>
      </c>
      <c r="L2" t="s">
        <v>230</v>
      </c>
      <c r="M2" t="s">
        <v>231</v>
      </c>
      <c r="N2" t="s">
        <v>16</v>
      </c>
      <c r="O2" t="s">
        <v>232</v>
      </c>
    </row>
    <row r="3" spans="1:15" x14ac:dyDescent="0.25">
      <c r="A3">
        <v>2</v>
      </c>
      <c r="B3">
        <v>1101018858</v>
      </c>
      <c r="C3">
        <v>180</v>
      </c>
      <c r="D3" t="s">
        <v>233</v>
      </c>
      <c r="E3" t="s">
        <v>227</v>
      </c>
      <c r="F3">
        <v>2.5</v>
      </c>
      <c r="G3" t="s">
        <v>234</v>
      </c>
      <c r="H3" t="s">
        <v>235</v>
      </c>
      <c r="I3">
        <v>17.07</v>
      </c>
      <c r="J3">
        <v>17.05</v>
      </c>
      <c r="K3" t="s">
        <v>229</v>
      </c>
      <c r="L3" t="s">
        <v>236</v>
      </c>
      <c r="M3" t="s">
        <v>165</v>
      </c>
      <c r="O3" t="s">
        <v>237</v>
      </c>
    </row>
    <row r="4" spans="1:15" x14ac:dyDescent="0.25">
      <c r="A4">
        <v>3</v>
      </c>
      <c r="B4">
        <v>1101018860</v>
      </c>
      <c r="C4">
        <v>180</v>
      </c>
      <c r="D4" t="s">
        <v>238</v>
      </c>
      <c r="E4" t="s">
        <v>227</v>
      </c>
      <c r="F4">
        <v>2.5</v>
      </c>
      <c r="G4" t="s">
        <v>239</v>
      </c>
      <c r="H4" t="s">
        <v>235</v>
      </c>
      <c r="I4">
        <v>9.98</v>
      </c>
      <c r="J4">
        <v>10.69</v>
      </c>
      <c r="K4" t="s">
        <v>229</v>
      </c>
      <c r="L4" t="s">
        <v>240</v>
      </c>
      <c r="M4" t="s">
        <v>169</v>
      </c>
      <c r="O4" t="s">
        <v>241</v>
      </c>
    </row>
    <row r="5" spans="1:15" x14ac:dyDescent="0.25">
      <c r="A5">
        <v>4</v>
      </c>
      <c r="B5">
        <v>1105115116</v>
      </c>
      <c r="C5">
        <v>200</v>
      </c>
      <c r="D5" t="s">
        <v>226</v>
      </c>
      <c r="E5" t="s">
        <v>227</v>
      </c>
      <c r="F5">
        <v>2.5</v>
      </c>
      <c r="G5" t="s">
        <v>242</v>
      </c>
      <c r="H5" t="s">
        <v>235</v>
      </c>
      <c r="I5">
        <v>18.82</v>
      </c>
      <c r="J5">
        <v>18.82</v>
      </c>
      <c r="K5" t="s">
        <v>229</v>
      </c>
      <c r="L5" t="s">
        <v>243</v>
      </c>
      <c r="M5" t="s">
        <v>165</v>
      </c>
      <c r="O5" t="s">
        <v>237</v>
      </c>
    </row>
    <row r="6" spans="1:15" x14ac:dyDescent="0.25">
      <c r="A6">
        <v>5</v>
      </c>
      <c r="B6">
        <v>1101010047</v>
      </c>
      <c r="C6">
        <v>230</v>
      </c>
      <c r="D6" t="s">
        <v>233</v>
      </c>
      <c r="E6" t="s">
        <v>244</v>
      </c>
      <c r="F6">
        <v>3</v>
      </c>
      <c r="G6" t="s">
        <v>245</v>
      </c>
      <c r="H6" t="s">
        <v>235</v>
      </c>
      <c r="I6">
        <v>33.700000000000003</v>
      </c>
      <c r="K6" t="s">
        <v>229</v>
      </c>
      <c r="L6" t="s">
        <v>246</v>
      </c>
      <c r="M6" t="s">
        <v>247</v>
      </c>
      <c r="O6" t="s">
        <v>248</v>
      </c>
    </row>
    <row r="7" spans="1:15" x14ac:dyDescent="0.25">
      <c r="A7">
        <v>6</v>
      </c>
      <c r="B7">
        <v>91102109145</v>
      </c>
      <c r="C7">
        <v>230</v>
      </c>
      <c r="D7" t="s">
        <v>249</v>
      </c>
      <c r="E7" t="s">
        <v>227</v>
      </c>
      <c r="F7">
        <v>3</v>
      </c>
      <c r="G7" t="s">
        <v>250</v>
      </c>
      <c r="H7" t="s">
        <v>167</v>
      </c>
      <c r="I7">
        <v>32.299999999999997</v>
      </c>
      <c r="J7">
        <v>26.3</v>
      </c>
      <c r="K7" t="s">
        <v>229</v>
      </c>
      <c r="L7" t="s">
        <v>251</v>
      </c>
      <c r="M7" t="s">
        <v>252</v>
      </c>
      <c r="N7" t="s">
        <v>16</v>
      </c>
      <c r="O7" t="s">
        <v>253</v>
      </c>
    </row>
    <row r="8" spans="1:15" x14ac:dyDescent="0.25">
      <c r="A8">
        <v>7</v>
      </c>
      <c r="B8">
        <v>1102142631</v>
      </c>
      <c r="C8">
        <v>260</v>
      </c>
      <c r="D8" t="s">
        <v>226</v>
      </c>
      <c r="E8" t="s">
        <v>227</v>
      </c>
      <c r="F8">
        <v>3</v>
      </c>
      <c r="G8" t="s">
        <v>254</v>
      </c>
      <c r="H8" t="s">
        <v>235</v>
      </c>
      <c r="I8">
        <v>37.9</v>
      </c>
      <c r="K8" t="s">
        <v>229</v>
      </c>
      <c r="L8" t="s">
        <v>255</v>
      </c>
      <c r="M8" t="s">
        <v>195</v>
      </c>
      <c r="O8" t="s">
        <v>256</v>
      </c>
    </row>
    <row r="9" spans="1:15" x14ac:dyDescent="0.25">
      <c r="A9">
        <v>8</v>
      </c>
      <c r="B9">
        <v>5201013430</v>
      </c>
      <c r="C9">
        <v>300</v>
      </c>
      <c r="D9" t="s">
        <v>233</v>
      </c>
      <c r="E9" t="s">
        <v>244</v>
      </c>
      <c r="F9">
        <v>2.8</v>
      </c>
      <c r="G9" t="s">
        <v>257</v>
      </c>
      <c r="H9" t="s">
        <v>235</v>
      </c>
      <c r="I9">
        <v>34</v>
      </c>
      <c r="K9" t="s">
        <v>229</v>
      </c>
      <c r="L9" t="s">
        <v>258</v>
      </c>
      <c r="M9" t="s">
        <v>259</v>
      </c>
      <c r="O9" t="s">
        <v>260</v>
      </c>
    </row>
    <row r="10" spans="1:15" x14ac:dyDescent="0.25">
      <c r="A10">
        <v>9</v>
      </c>
      <c r="B10">
        <v>5201012427</v>
      </c>
      <c r="C10">
        <v>300</v>
      </c>
      <c r="D10" t="s">
        <v>233</v>
      </c>
      <c r="E10" t="s">
        <v>227</v>
      </c>
      <c r="F10">
        <v>2.8</v>
      </c>
      <c r="G10" t="s">
        <v>261</v>
      </c>
      <c r="H10" t="s">
        <v>235</v>
      </c>
      <c r="I10">
        <v>34</v>
      </c>
      <c r="K10" t="s">
        <v>229</v>
      </c>
      <c r="L10" t="s">
        <v>262</v>
      </c>
      <c r="M10" t="s">
        <v>259</v>
      </c>
      <c r="O10" t="s">
        <v>260</v>
      </c>
    </row>
    <row r="11" spans="1:15" x14ac:dyDescent="0.25">
      <c r="A11">
        <v>10</v>
      </c>
      <c r="B11">
        <v>91102109144</v>
      </c>
      <c r="C11">
        <v>300</v>
      </c>
      <c r="D11" t="s">
        <v>226</v>
      </c>
      <c r="E11" t="s">
        <v>227</v>
      </c>
      <c r="F11">
        <v>3</v>
      </c>
      <c r="G11" t="s">
        <v>263</v>
      </c>
      <c r="H11" t="s">
        <v>167</v>
      </c>
      <c r="J11">
        <v>31.32</v>
      </c>
      <c r="K11" t="s">
        <v>229</v>
      </c>
      <c r="L11" t="s">
        <v>264</v>
      </c>
      <c r="M11" t="s">
        <v>252</v>
      </c>
      <c r="N11" t="s">
        <v>16</v>
      </c>
      <c r="O11" t="s">
        <v>253</v>
      </c>
    </row>
    <row r="12" spans="1:15" x14ac:dyDescent="0.25">
      <c r="A12">
        <v>11</v>
      </c>
      <c r="B12">
        <v>91101010045</v>
      </c>
      <c r="C12">
        <v>400</v>
      </c>
      <c r="D12" t="s">
        <v>226</v>
      </c>
      <c r="E12" t="s">
        <v>227</v>
      </c>
      <c r="F12">
        <v>2.8</v>
      </c>
      <c r="G12" t="s">
        <v>265</v>
      </c>
      <c r="H12" t="s">
        <v>167</v>
      </c>
      <c r="I12">
        <v>35.520000000000003</v>
      </c>
      <c r="J12">
        <v>35.36</v>
      </c>
      <c r="K12" t="s">
        <v>229</v>
      </c>
      <c r="L12" t="s">
        <v>266</v>
      </c>
      <c r="M12" t="s">
        <v>173</v>
      </c>
      <c r="O12" t="s">
        <v>232</v>
      </c>
    </row>
    <row r="13" spans="1:15" x14ac:dyDescent="0.25">
      <c r="A13">
        <v>12</v>
      </c>
      <c r="B13">
        <v>1105115113</v>
      </c>
      <c r="C13">
        <v>800</v>
      </c>
      <c r="D13" t="s">
        <v>226</v>
      </c>
      <c r="E13" t="s">
        <v>227</v>
      </c>
      <c r="F13">
        <v>2.8</v>
      </c>
      <c r="G13" t="s">
        <v>267</v>
      </c>
      <c r="H13" t="s">
        <v>167</v>
      </c>
      <c r="I13">
        <v>97.21</v>
      </c>
      <c r="K13" t="s">
        <v>229</v>
      </c>
      <c r="L13" t="s">
        <v>268</v>
      </c>
      <c r="M13" t="s">
        <v>173</v>
      </c>
      <c r="O13" t="s">
        <v>232</v>
      </c>
    </row>
    <row r="14" spans="1:15" x14ac:dyDescent="0.25">
      <c r="A14">
        <v>13</v>
      </c>
      <c r="B14">
        <v>1108232607</v>
      </c>
      <c r="D14" t="s">
        <v>226</v>
      </c>
      <c r="F14">
        <v>3</v>
      </c>
      <c r="G14" t="s">
        <v>269</v>
      </c>
      <c r="H14" t="s">
        <v>235</v>
      </c>
      <c r="I14">
        <v>51.5</v>
      </c>
      <c r="K14" t="s">
        <v>229</v>
      </c>
      <c r="L14" t="s">
        <v>270</v>
      </c>
      <c r="M14" t="s">
        <v>247</v>
      </c>
      <c r="O14" t="s">
        <v>248</v>
      </c>
    </row>
    <row r="15" spans="1:15" x14ac:dyDescent="0.25">
      <c r="A15">
        <v>14</v>
      </c>
      <c r="B15">
        <v>1108230034</v>
      </c>
      <c r="D15" t="s">
        <v>271</v>
      </c>
      <c r="G15" t="s">
        <v>272</v>
      </c>
      <c r="H15" t="s">
        <v>235</v>
      </c>
      <c r="I15">
        <v>15.8</v>
      </c>
      <c r="J15">
        <v>15.8</v>
      </c>
      <c r="K15" t="s">
        <v>229</v>
      </c>
      <c r="L15" t="s">
        <v>273</v>
      </c>
      <c r="M15" t="s">
        <v>1</v>
      </c>
      <c r="O15" t="s">
        <v>274</v>
      </c>
    </row>
    <row r="16" spans="1:15" x14ac:dyDescent="0.25">
      <c r="A16">
        <v>15</v>
      </c>
      <c r="B16">
        <v>1232697253</v>
      </c>
      <c r="D16" t="s">
        <v>275</v>
      </c>
      <c r="F16">
        <v>1.6</v>
      </c>
      <c r="G16" t="s">
        <v>276</v>
      </c>
      <c r="H16" t="s">
        <v>235</v>
      </c>
      <c r="I16">
        <v>23.3</v>
      </c>
      <c r="K16" t="s">
        <v>229</v>
      </c>
      <c r="L16" t="s">
        <v>277</v>
      </c>
      <c r="M16" t="s">
        <v>171</v>
      </c>
      <c r="O16" t="s">
        <v>278</v>
      </c>
    </row>
    <row r="17" spans="1:15" x14ac:dyDescent="0.25">
      <c r="A17">
        <v>16</v>
      </c>
      <c r="B17">
        <v>1121360037</v>
      </c>
      <c r="D17" t="s">
        <v>279</v>
      </c>
      <c r="F17">
        <v>3</v>
      </c>
      <c r="G17" t="s">
        <v>280</v>
      </c>
      <c r="H17" t="s">
        <v>235</v>
      </c>
      <c r="I17">
        <v>69.89</v>
      </c>
      <c r="K17" t="s">
        <v>229</v>
      </c>
      <c r="L17" t="s">
        <v>281</v>
      </c>
      <c r="M17" t="s">
        <v>168</v>
      </c>
      <c r="O17" t="s">
        <v>282</v>
      </c>
    </row>
    <row r="18" spans="1:15" x14ac:dyDescent="0.25">
      <c r="A18">
        <v>17</v>
      </c>
      <c r="B18">
        <v>112747613</v>
      </c>
      <c r="G18" t="s">
        <v>283</v>
      </c>
      <c r="H18" t="s">
        <v>235</v>
      </c>
      <c r="I18">
        <v>2.91</v>
      </c>
      <c r="J18">
        <v>2.91</v>
      </c>
      <c r="K18" t="s">
        <v>284</v>
      </c>
      <c r="L18" t="s">
        <v>285</v>
      </c>
      <c r="M18" t="s">
        <v>170</v>
      </c>
      <c r="O18" t="s">
        <v>286</v>
      </c>
    </row>
    <row r="19" spans="1:15" x14ac:dyDescent="0.25">
      <c r="A19">
        <v>18</v>
      </c>
      <c r="B19">
        <v>1127474398</v>
      </c>
      <c r="G19" t="s">
        <v>287</v>
      </c>
      <c r="H19" t="s">
        <v>235</v>
      </c>
      <c r="I19">
        <v>24.8</v>
      </c>
      <c r="J19">
        <v>24.8</v>
      </c>
      <c r="K19" t="s">
        <v>288</v>
      </c>
      <c r="L19" t="s">
        <v>289</v>
      </c>
      <c r="M19" t="s">
        <v>170</v>
      </c>
      <c r="O19" t="s">
        <v>286</v>
      </c>
    </row>
    <row r="20" spans="1:15" x14ac:dyDescent="0.25">
      <c r="A20">
        <v>19</v>
      </c>
      <c r="B20">
        <v>5310124225</v>
      </c>
      <c r="G20" t="s">
        <v>290</v>
      </c>
      <c r="H20" t="s">
        <v>235</v>
      </c>
      <c r="I20">
        <v>22.9</v>
      </c>
      <c r="K20" t="s">
        <v>229</v>
      </c>
      <c r="L20" t="s">
        <v>291</v>
      </c>
      <c r="M20" t="s">
        <v>292</v>
      </c>
      <c r="O20" t="s">
        <v>253</v>
      </c>
    </row>
    <row r="21" spans="1:15" x14ac:dyDescent="0.25">
      <c r="A21">
        <v>20</v>
      </c>
      <c r="B21">
        <v>1109490100</v>
      </c>
      <c r="D21" t="s">
        <v>293</v>
      </c>
      <c r="G21" t="s">
        <v>294</v>
      </c>
      <c r="H21" t="s">
        <v>235</v>
      </c>
      <c r="I21">
        <v>58.9</v>
      </c>
      <c r="K21" t="s">
        <v>288</v>
      </c>
      <c r="L21" t="s">
        <v>295</v>
      </c>
      <c r="M21" t="s">
        <v>296</v>
      </c>
      <c r="O21" t="s">
        <v>297</v>
      </c>
    </row>
    <row r="22" spans="1:15" x14ac:dyDescent="0.25">
      <c r="A22">
        <v>21</v>
      </c>
      <c r="B22">
        <v>1127320078</v>
      </c>
      <c r="D22" t="s">
        <v>226</v>
      </c>
      <c r="F22">
        <v>1.5</v>
      </c>
      <c r="G22" t="s">
        <v>298</v>
      </c>
      <c r="H22" t="s">
        <v>235</v>
      </c>
      <c r="I22">
        <v>34.92</v>
      </c>
      <c r="K22" t="s">
        <v>229</v>
      </c>
      <c r="L22" t="s">
        <v>299</v>
      </c>
      <c r="M22" t="s">
        <v>164</v>
      </c>
      <c r="O22" t="s">
        <v>300</v>
      </c>
    </row>
    <row r="23" spans="1:15" x14ac:dyDescent="0.25">
      <c r="A23">
        <v>22</v>
      </c>
      <c r="B23">
        <v>1114331295</v>
      </c>
      <c r="D23" t="s">
        <v>226</v>
      </c>
      <c r="F23">
        <v>1.44</v>
      </c>
      <c r="G23" t="s">
        <v>301</v>
      </c>
      <c r="H23" t="s">
        <v>235</v>
      </c>
      <c r="I23">
        <v>50.5</v>
      </c>
      <c r="J23">
        <v>50.5</v>
      </c>
      <c r="K23" t="s">
        <v>229</v>
      </c>
      <c r="L23" t="s">
        <v>302</v>
      </c>
      <c r="M23" t="s">
        <v>1</v>
      </c>
      <c r="O23" t="s">
        <v>274</v>
      </c>
    </row>
    <row r="24" spans="1:15" x14ac:dyDescent="0.25">
      <c r="A24">
        <v>23</v>
      </c>
      <c r="B24">
        <v>1114309657</v>
      </c>
      <c r="D24" t="s">
        <v>303</v>
      </c>
      <c r="F24">
        <v>1.44</v>
      </c>
      <c r="G24" t="s">
        <v>304</v>
      </c>
      <c r="H24" t="s">
        <v>235</v>
      </c>
      <c r="I24">
        <v>44.1</v>
      </c>
      <c r="J24">
        <v>44.1</v>
      </c>
      <c r="K24" t="s">
        <v>229</v>
      </c>
      <c r="L24" t="s">
        <v>2</v>
      </c>
      <c r="M24" t="s">
        <v>1</v>
      </c>
      <c r="O24" t="s">
        <v>274</v>
      </c>
    </row>
    <row r="25" spans="1:15" x14ac:dyDescent="0.25">
      <c r="A25">
        <v>24</v>
      </c>
      <c r="D25" t="s">
        <v>226</v>
      </c>
      <c r="F25">
        <v>1.37</v>
      </c>
      <c r="H25" t="s">
        <v>167</v>
      </c>
      <c r="I25">
        <v>51.9</v>
      </c>
      <c r="K25" t="s">
        <v>229</v>
      </c>
      <c r="L25" t="s">
        <v>305</v>
      </c>
      <c r="M25" t="s">
        <v>166</v>
      </c>
      <c r="O25" t="s">
        <v>232</v>
      </c>
    </row>
    <row r="26" spans="1:15" x14ac:dyDescent="0.25">
      <c r="A26">
        <v>25</v>
      </c>
      <c r="B26">
        <v>1107227868</v>
      </c>
      <c r="D26" t="s">
        <v>249</v>
      </c>
      <c r="F26">
        <v>2.5499999999999998</v>
      </c>
      <c r="G26" t="s">
        <v>309</v>
      </c>
      <c r="H26" t="s">
        <v>167</v>
      </c>
      <c r="I26">
        <v>79.95</v>
      </c>
      <c r="K26" t="s">
        <v>229</v>
      </c>
      <c r="L26" t="s">
        <v>310</v>
      </c>
      <c r="M26" t="s">
        <v>166</v>
      </c>
      <c r="O26" t="s">
        <v>232</v>
      </c>
    </row>
    <row r="27" spans="1:15" x14ac:dyDescent="0.25">
      <c r="A27">
        <v>26</v>
      </c>
      <c r="B27">
        <v>3302372031</v>
      </c>
      <c r="H27" t="s">
        <v>235</v>
      </c>
      <c r="I27">
        <v>48</v>
      </c>
      <c r="K27" t="s">
        <v>311</v>
      </c>
      <c r="L27" t="s">
        <v>312</v>
      </c>
      <c r="M27" t="s">
        <v>1</v>
      </c>
      <c r="O27" t="s">
        <v>274</v>
      </c>
    </row>
    <row r="28" spans="1:15" x14ac:dyDescent="0.25">
      <c r="A28">
        <v>27</v>
      </c>
      <c r="B28">
        <v>3302338591</v>
      </c>
      <c r="H28" t="s">
        <v>235</v>
      </c>
      <c r="I28">
        <v>45</v>
      </c>
      <c r="K28" t="s">
        <v>311</v>
      </c>
      <c r="L28" t="s">
        <v>313</v>
      </c>
      <c r="M28" t="s">
        <v>1</v>
      </c>
      <c r="O28" t="s">
        <v>274</v>
      </c>
    </row>
    <row r="29" spans="1:15" x14ac:dyDescent="0.25">
      <c r="A29">
        <v>28</v>
      </c>
      <c r="B29">
        <v>3302362030</v>
      </c>
      <c r="H29" t="s">
        <v>235</v>
      </c>
      <c r="I29">
        <v>45</v>
      </c>
      <c r="K29" t="s">
        <v>311</v>
      </c>
      <c r="L29" t="s">
        <v>314</v>
      </c>
      <c r="M29" t="s">
        <v>1</v>
      </c>
      <c r="O29" t="s">
        <v>274</v>
      </c>
    </row>
    <row r="30" spans="1:15" x14ac:dyDescent="0.25">
      <c r="A30">
        <v>29</v>
      </c>
      <c r="B30">
        <v>3302332027</v>
      </c>
      <c r="H30" t="s">
        <v>235</v>
      </c>
      <c r="I30">
        <v>45</v>
      </c>
      <c r="K30" t="s">
        <v>311</v>
      </c>
      <c r="L30" t="s">
        <v>315</v>
      </c>
      <c r="M30" t="s">
        <v>1</v>
      </c>
      <c r="O30" t="s">
        <v>274</v>
      </c>
    </row>
    <row r="31" spans="1:15" x14ac:dyDescent="0.25">
      <c r="A31">
        <v>30</v>
      </c>
      <c r="B31">
        <v>1102109588</v>
      </c>
      <c r="G31" t="s">
        <v>316</v>
      </c>
      <c r="H31" t="s">
        <v>235</v>
      </c>
      <c r="I31">
        <v>61.85</v>
      </c>
      <c r="K31" t="s">
        <v>229</v>
      </c>
      <c r="L31" t="s">
        <v>317</v>
      </c>
      <c r="M31" t="s">
        <v>166</v>
      </c>
      <c r="O31" t="s">
        <v>232</v>
      </c>
    </row>
    <row r="32" spans="1:15" x14ac:dyDescent="0.25">
      <c r="A32">
        <v>31</v>
      </c>
      <c r="B32">
        <v>1102108847</v>
      </c>
      <c r="G32" t="s">
        <v>318</v>
      </c>
      <c r="H32" t="s">
        <v>235</v>
      </c>
      <c r="I32">
        <v>63.8</v>
      </c>
      <c r="K32" t="s">
        <v>229</v>
      </c>
      <c r="L32" t="s">
        <v>319</v>
      </c>
      <c r="M32" t="s">
        <v>166</v>
      </c>
      <c r="O32" t="s">
        <v>232</v>
      </c>
    </row>
    <row r="33" spans="1:15" x14ac:dyDescent="0.25">
      <c r="A33">
        <v>32</v>
      </c>
      <c r="H33" t="s">
        <v>235</v>
      </c>
      <c r="L33" t="s">
        <v>320</v>
      </c>
    </row>
    <row r="34" spans="1:15" x14ac:dyDescent="0.25">
      <c r="A34">
        <v>33</v>
      </c>
      <c r="H34" t="s">
        <v>235</v>
      </c>
      <c r="L34" t="s">
        <v>321</v>
      </c>
    </row>
    <row r="35" spans="1:15" x14ac:dyDescent="0.25">
      <c r="A35">
        <v>34</v>
      </c>
      <c r="H35" t="s">
        <v>235</v>
      </c>
      <c r="L35" t="s">
        <v>322</v>
      </c>
    </row>
    <row r="36" spans="1:15" x14ac:dyDescent="0.25">
      <c r="A36">
        <v>35</v>
      </c>
      <c r="H36" t="s">
        <v>235</v>
      </c>
      <c r="L36" t="s">
        <v>323</v>
      </c>
    </row>
    <row r="37" spans="1:15" x14ac:dyDescent="0.25">
      <c r="A37">
        <v>36</v>
      </c>
      <c r="H37" t="s">
        <v>235</v>
      </c>
      <c r="L37" t="s">
        <v>324</v>
      </c>
    </row>
    <row r="38" spans="1:15" x14ac:dyDescent="0.25">
      <c r="A38">
        <v>37</v>
      </c>
      <c r="H38" t="s">
        <v>235</v>
      </c>
      <c r="L38" t="s">
        <v>306</v>
      </c>
    </row>
    <row r="39" spans="1:15" x14ac:dyDescent="0.25">
      <c r="A39">
        <v>38</v>
      </c>
      <c r="H39" t="s">
        <v>235</v>
      </c>
      <c r="L39" t="s">
        <v>307</v>
      </c>
    </row>
    <row r="40" spans="1:15" x14ac:dyDescent="0.25">
      <c r="A40">
        <v>39</v>
      </c>
      <c r="H40" t="s">
        <v>235</v>
      </c>
      <c r="L40" t="s">
        <v>308</v>
      </c>
    </row>
    <row r="41" spans="1:15" x14ac:dyDescent="0.25">
      <c r="A41">
        <v>40</v>
      </c>
      <c r="H41" t="s">
        <v>235</v>
      </c>
      <c r="L41" t="s">
        <v>325</v>
      </c>
    </row>
    <row r="42" spans="1:15" x14ac:dyDescent="0.25">
      <c r="A42">
        <v>41</v>
      </c>
      <c r="H42" t="s">
        <v>235</v>
      </c>
      <c r="L42" t="s">
        <v>326</v>
      </c>
      <c r="M42" t="s">
        <v>327</v>
      </c>
      <c r="O42" t="s">
        <v>328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2455-2569-4A09-B79F-23B044F5D96A}">
  <sheetPr codeName="Planilha7"/>
  <dimension ref="A1:N62"/>
  <sheetViews>
    <sheetView workbookViewId="0">
      <selection activeCell="D3" sqref="D3"/>
    </sheetView>
  </sheetViews>
  <sheetFormatPr defaultRowHeight="15" x14ac:dyDescent="0.25"/>
  <cols>
    <col min="1" max="1" width="10.5703125" style="112" bestFit="1" customWidth="1"/>
    <col min="2" max="2" width="13" style="112" bestFit="1" customWidth="1"/>
    <col min="3" max="3" width="13" style="112" customWidth="1"/>
    <col min="4" max="4" width="10.85546875" style="112" customWidth="1"/>
    <col min="5" max="5" width="19.140625" style="112" bestFit="1" customWidth="1"/>
    <col min="6" max="6" width="16.85546875" style="112" bestFit="1" customWidth="1"/>
    <col min="7" max="7" width="10.5703125" style="112" bestFit="1" customWidth="1"/>
    <col min="8" max="8" width="15.7109375" style="112" customWidth="1"/>
    <col min="9" max="9" width="10" style="111" customWidth="1"/>
    <col min="10" max="10" width="14.140625" style="111" customWidth="1"/>
    <col min="11" max="11" width="6.28515625" style="111" customWidth="1"/>
    <col min="12" max="12" width="11.5703125" style="111" bestFit="1" customWidth="1"/>
    <col min="13" max="15" width="9.140625" style="111"/>
    <col min="16" max="16" width="88.28515625" style="111" customWidth="1"/>
    <col min="17" max="16384" width="9.140625" style="111"/>
  </cols>
  <sheetData>
    <row r="1" spans="1:14" ht="27" customHeight="1" x14ac:dyDescent="0.25">
      <c r="A1" s="162" t="s">
        <v>329</v>
      </c>
      <c r="B1" s="162"/>
      <c r="C1" s="121"/>
      <c r="D1" s="162" t="s">
        <v>330</v>
      </c>
      <c r="E1" s="162"/>
      <c r="F1" s="121"/>
      <c r="G1" s="163" t="s">
        <v>331</v>
      </c>
      <c r="H1" s="163"/>
      <c r="I1" s="122"/>
      <c r="J1" s="122"/>
      <c r="K1" s="122"/>
      <c r="L1" s="122"/>
      <c r="M1" s="122"/>
      <c r="N1" s="122"/>
    </row>
    <row r="2" spans="1:14" ht="27" customHeight="1" x14ac:dyDescent="0.25">
      <c r="A2" s="118">
        <v>60</v>
      </c>
      <c r="B2" s="140">
        <v>26.01</v>
      </c>
      <c r="C2" s="123"/>
      <c r="D2" s="118">
        <v>60</v>
      </c>
      <c r="E2" s="140">
        <v>30.92</v>
      </c>
      <c r="F2" s="123"/>
      <c r="G2" s="118">
        <v>60</v>
      </c>
      <c r="H2" s="140">
        <v>22.48</v>
      </c>
      <c r="I2" s="122"/>
      <c r="J2" s="122"/>
      <c r="K2" s="164" t="s">
        <v>332</v>
      </c>
      <c r="L2" s="164"/>
      <c r="M2" s="164"/>
      <c r="N2" s="164"/>
    </row>
    <row r="3" spans="1:14" ht="27" customHeight="1" x14ac:dyDescent="0.25">
      <c r="A3" s="119">
        <v>5</v>
      </c>
      <c r="B3" s="140">
        <f>A3*B2/A2</f>
        <v>2.1675</v>
      </c>
      <c r="C3" s="123"/>
      <c r="D3" s="119">
        <v>30</v>
      </c>
      <c r="E3" s="140">
        <f>D3*E2/D2</f>
        <v>15.46</v>
      </c>
      <c r="F3" s="123"/>
      <c r="G3" s="119">
        <v>5</v>
      </c>
      <c r="H3" s="140">
        <f>G3*H2/G2</f>
        <v>1.8733333333333335</v>
      </c>
      <c r="I3" s="122"/>
      <c r="J3" s="122"/>
      <c r="K3" s="165" t="s">
        <v>333</v>
      </c>
      <c r="L3" s="166"/>
      <c r="M3" s="166"/>
      <c r="N3" s="167"/>
    </row>
    <row r="4" spans="1:14" x14ac:dyDescent="0.25">
      <c r="A4" s="123"/>
      <c r="B4" s="123"/>
      <c r="C4" s="123"/>
      <c r="D4" s="123"/>
      <c r="E4" s="123"/>
      <c r="F4" s="123"/>
      <c r="G4" s="123"/>
      <c r="H4" s="123"/>
      <c r="I4" s="122"/>
      <c r="J4" s="122"/>
      <c r="K4" s="122"/>
      <c r="L4" s="122"/>
      <c r="M4" s="122"/>
      <c r="N4" s="122"/>
    </row>
    <row r="5" spans="1:14" x14ac:dyDescent="0.25">
      <c r="A5" s="123"/>
      <c r="B5" s="123"/>
      <c r="C5" s="123"/>
      <c r="D5" s="123"/>
      <c r="E5" s="123"/>
      <c r="F5" s="123"/>
      <c r="G5" s="123"/>
      <c r="H5" s="123"/>
      <c r="I5" s="122"/>
      <c r="J5" s="122"/>
      <c r="K5" s="122"/>
      <c r="L5" s="122"/>
      <c r="M5" s="122"/>
      <c r="N5" s="122"/>
    </row>
    <row r="6" spans="1:14" x14ac:dyDescent="0.25">
      <c r="A6" s="123"/>
      <c r="B6" s="123"/>
      <c r="C6" s="123"/>
      <c r="D6" s="123"/>
      <c r="E6" s="123"/>
      <c r="F6" s="123"/>
      <c r="G6" s="123"/>
      <c r="H6" s="123"/>
      <c r="I6" s="122"/>
      <c r="J6" s="122"/>
      <c r="K6" s="122"/>
      <c r="L6" s="122"/>
      <c r="M6" s="122"/>
      <c r="N6" s="122"/>
    </row>
    <row r="7" spans="1:14" ht="39" customHeight="1" x14ac:dyDescent="0.25">
      <c r="A7" s="162" t="s">
        <v>334</v>
      </c>
      <c r="B7" s="162"/>
      <c r="C7" s="162"/>
      <c r="D7" s="122"/>
      <c r="E7" s="122"/>
      <c r="F7" s="122"/>
      <c r="G7" s="123"/>
      <c r="H7" s="123"/>
      <c r="I7" s="122"/>
      <c r="J7" s="122"/>
      <c r="K7" s="122"/>
      <c r="L7" s="122"/>
      <c r="M7" s="122"/>
      <c r="N7" s="122"/>
    </row>
    <row r="8" spans="1:14" ht="39" customHeight="1" x14ac:dyDescent="0.25">
      <c r="A8" s="164">
        <f>B3+E3+H3</f>
        <v>19.500833333333336</v>
      </c>
      <c r="B8" s="164"/>
      <c r="C8" s="164"/>
      <c r="D8" s="122"/>
      <c r="E8" s="122">
        <f>A8+45</f>
        <v>64.500833333333333</v>
      </c>
      <c r="F8" s="122"/>
      <c r="G8" s="122"/>
      <c r="H8" s="123"/>
      <c r="I8" s="122"/>
      <c r="J8" s="122"/>
      <c r="K8" s="122"/>
      <c r="L8" s="122"/>
      <c r="M8" s="122"/>
      <c r="N8" s="122"/>
    </row>
    <row r="9" spans="1:14" ht="39" customHeight="1" x14ac:dyDescent="0.25">
      <c r="A9" s="122"/>
      <c r="B9" s="122"/>
      <c r="C9" s="122"/>
      <c r="D9" s="122"/>
      <c r="E9" s="122"/>
      <c r="F9" s="122"/>
      <c r="G9" s="123"/>
      <c r="H9" s="123"/>
      <c r="I9" s="122"/>
      <c r="J9" s="122"/>
      <c r="K9" s="122"/>
      <c r="L9" s="122"/>
      <c r="M9" s="122"/>
      <c r="N9" s="122"/>
    </row>
    <row r="10" spans="1:14" ht="23.25" customHeight="1" x14ac:dyDescent="0.25">
      <c r="A10" s="123"/>
      <c r="B10" s="123"/>
      <c r="C10" s="123"/>
      <c r="D10" s="123"/>
      <c r="E10" s="122"/>
      <c r="F10" s="125"/>
      <c r="G10" s="170"/>
      <c r="H10" s="171"/>
      <c r="I10" s="171"/>
      <c r="J10" s="171"/>
      <c r="K10" s="171"/>
      <c r="L10" s="172"/>
      <c r="M10" s="122"/>
      <c r="N10" s="122"/>
    </row>
    <row r="11" spans="1:14" x14ac:dyDescent="0.25">
      <c r="A11" s="168" t="s">
        <v>335</v>
      </c>
      <c r="B11" s="169"/>
      <c r="C11" s="123"/>
      <c r="D11" s="122"/>
      <c r="E11" s="126"/>
      <c r="F11" s="125"/>
      <c r="G11" s="110"/>
      <c r="H11" s="110"/>
      <c r="I11" s="110"/>
      <c r="J11" s="110"/>
      <c r="K11" s="127"/>
      <c r="L11" s="128"/>
      <c r="M11" s="122"/>
      <c r="N11" s="122"/>
    </row>
    <row r="12" spans="1:14" ht="39.75" customHeight="1" x14ac:dyDescent="0.25">
      <c r="A12" s="119">
        <v>5.04</v>
      </c>
      <c r="B12" s="124">
        <v>235</v>
      </c>
      <c r="C12" s="123"/>
      <c r="D12" s="122"/>
      <c r="E12" s="126"/>
      <c r="F12" s="125"/>
      <c r="G12" s="110"/>
      <c r="H12" s="110"/>
      <c r="I12" s="110"/>
      <c r="J12" s="110"/>
      <c r="K12" s="127"/>
      <c r="L12" s="128"/>
      <c r="M12" s="122"/>
      <c r="N12" s="122"/>
    </row>
    <row r="13" spans="1:14" ht="39.75" customHeight="1" x14ac:dyDescent="0.25">
      <c r="A13" s="119">
        <v>5.51</v>
      </c>
      <c r="B13" s="140">
        <f>A13*B12/A12</f>
        <v>256.91468253968253</v>
      </c>
      <c r="C13" s="123"/>
      <c r="D13" s="122"/>
      <c r="E13" s="122"/>
      <c r="F13" s="123"/>
      <c r="G13" s="122"/>
      <c r="H13" s="122"/>
      <c r="I13" s="122"/>
      <c r="J13" s="122"/>
      <c r="K13" s="122"/>
      <c r="L13" s="122"/>
      <c r="M13" s="122"/>
      <c r="N13" s="122"/>
    </row>
    <row r="14" spans="1:14" ht="33.75" customHeight="1" x14ac:dyDescent="0.25">
      <c r="A14" s="123"/>
      <c r="B14" s="123"/>
      <c r="C14" s="123"/>
      <c r="D14" s="123"/>
      <c r="E14" s="123"/>
      <c r="F14" s="123"/>
      <c r="G14" s="123"/>
      <c r="H14" s="123"/>
      <c r="I14" s="122"/>
      <c r="J14" s="122"/>
      <c r="K14" s="122"/>
      <c r="L14" s="122"/>
      <c r="M14" s="122"/>
      <c r="N14" s="122"/>
    </row>
    <row r="15" spans="1:14" x14ac:dyDescent="0.25">
      <c r="A15" s="113"/>
      <c r="B15" s="113" t="s">
        <v>336</v>
      </c>
      <c r="C15" s="114" t="s">
        <v>337</v>
      </c>
      <c r="E15" s="114" t="s">
        <v>337</v>
      </c>
    </row>
    <row r="16" spans="1:14" x14ac:dyDescent="0.25">
      <c r="A16" s="113" t="s">
        <v>338</v>
      </c>
      <c r="B16" s="120" t="s">
        <v>339</v>
      </c>
      <c r="C16" s="119">
        <v>1.8</v>
      </c>
      <c r="D16" s="110" t="s">
        <v>175</v>
      </c>
      <c r="E16" s="119">
        <v>2.8</v>
      </c>
      <c r="F16" s="118">
        <f>C16*E16</f>
        <v>5.04</v>
      </c>
      <c r="G16" s="115" t="s">
        <v>340</v>
      </c>
      <c r="H16" s="116">
        <v>235</v>
      </c>
    </row>
    <row r="17" spans="1:8" x14ac:dyDescent="0.25">
      <c r="A17" s="160" t="s">
        <v>341</v>
      </c>
      <c r="B17" s="161"/>
      <c r="C17" s="119">
        <v>1.9</v>
      </c>
      <c r="D17" s="110" t="s">
        <v>175</v>
      </c>
      <c r="E17" s="119">
        <v>2.9</v>
      </c>
      <c r="F17" s="118">
        <f>C17*E17</f>
        <v>5.51</v>
      </c>
      <c r="G17" s="115" t="s">
        <v>340</v>
      </c>
      <c r="H17" s="117">
        <f>F17*H16/F16</f>
        <v>256.91468253968253</v>
      </c>
    </row>
    <row r="60" spans="4:5" x14ac:dyDescent="0.25">
      <c r="D60" s="111"/>
      <c r="E60" s="111"/>
    </row>
    <row r="62" spans="4:5" x14ac:dyDescent="0.25">
      <c r="D62" s="111"/>
      <c r="E62" s="111"/>
    </row>
  </sheetData>
  <mergeCells count="10">
    <mergeCell ref="A17:B17"/>
    <mergeCell ref="A1:B1"/>
    <mergeCell ref="D1:E1"/>
    <mergeCell ref="G1:H1"/>
    <mergeCell ref="K2:N2"/>
    <mergeCell ref="K3:N3"/>
    <mergeCell ref="A7:C7"/>
    <mergeCell ref="A8:C8"/>
    <mergeCell ref="A11:B11"/>
    <mergeCell ref="G10:L1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DF928-859C-432D-87DE-6B71A1F5A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16</vt:i4>
      </vt:variant>
    </vt:vector>
  </HeadingPairs>
  <TitlesOfParts>
    <vt:vector size="23" baseType="lpstr">
      <vt:lpstr>Simulações</vt:lpstr>
      <vt:lpstr>SIMULADOR</vt:lpstr>
      <vt:lpstr>ANALISE </vt:lpstr>
      <vt:lpstr>Controle</vt:lpstr>
      <vt:lpstr>FORNECEDORE-REGIME TRIBUTARIO </vt:lpstr>
      <vt:lpstr>_xlnm Print_Area</vt:lpstr>
      <vt:lpstr>CALCULO M.O </vt:lpstr>
      <vt:lpstr>Controle!Area_de_impressao</vt:lpstr>
      <vt:lpstr>Simulações!Area_de_impressao</vt:lpstr>
      <vt:lpstr>Beneficio</vt:lpstr>
      <vt:lpstr>Contribuinte_ICMS</vt:lpstr>
      <vt:lpstr>Credito_ICMS</vt:lpstr>
      <vt:lpstr>Debito_ICMS</vt:lpstr>
      <vt:lpstr>Fat_12_SN</vt:lpstr>
      <vt:lpstr>ICMS_Difal_EC87</vt:lpstr>
      <vt:lpstr>Importado</vt:lpstr>
      <vt:lpstr>Lucro</vt:lpstr>
      <vt:lpstr>RTVendedor</vt:lpstr>
      <vt:lpstr>UF_Destino</vt:lpstr>
      <vt:lpstr>UF_Origem</vt:lpstr>
      <vt:lpstr>Valor_Compra</vt:lpstr>
      <vt:lpstr>Valor_MO</vt:lpstr>
      <vt:lpstr>Valor_Venda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Erich Pelitz</dc:creator>
  <cp:keywords/>
  <dc:description/>
  <cp:lastModifiedBy>Edgar Felix</cp:lastModifiedBy>
  <cp:revision/>
  <dcterms:created xsi:type="dcterms:W3CDTF">2022-10-20T15:48:27Z</dcterms:created>
  <dcterms:modified xsi:type="dcterms:W3CDTF">2026-05-12T17:26:13Z</dcterms:modified>
  <cp:category/>
  <cp:contentStatus/>
</cp:coreProperties>
</file>