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naidbhat/Downloads/Shear wall design sheet for Perusal/"/>
    </mc:Choice>
  </mc:AlternateContent>
  <bookViews>
    <workbookView xWindow="640" yWindow="1180" windowWidth="24960" windowHeight="13700" tabRatio="500"/>
  </bookViews>
  <sheets>
    <sheet name="Sheet1" sheetId="1" r:id="rId1"/>
  </sheets>
  <externalReferences>
    <externalReference r:id="rId2"/>
  </externalReferenc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0" i="1" l="1"/>
  <c r="K248" i="1"/>
  <c r="K246" i="1"/>
  <c r="L244" i="1"/>
  <c r="F244" i="1"/>
  <c r="K243" i="1"/>
  <c r="R242" i="1"/>
  <c r="K242" i="1"/>
  <c r="R241" i="1"/>
  <c r="K241" i="1"/>
  <c r="D238" i="1"/>
  <c r="K236" i="1"/>
  <c r="K234" i="1"/>
  <c r="L232" i="1"/>
  <c r="F232" i="1"/>
  <c r="K231" i="1"/>
  <c r="R230" i="1"/>
  <c r="K230" i="1"/>
  <c r="R229" i="1"/>
  <c r="K229" i="1"/>
  <c r="E226" i="1"/>
  <c r="H225" i="1"/>
  <c r="K224" i="1"/>
  <c r="K223" i="1"/>
  <c r="K222" i="1"/>
  <c r="K221" i="1"/>
  <c r="K220" i="1"/>
  <c r="Q218" i="1"/>
  <c r="K217" i="1"/>
  <c r="K216" i="1"/>
  <c r="K215" i="1"/>
  <c r="K214" i="1"/>
  <c r="R192" i="1"/>
  <c r="R209" i="1"/>
  <c r="N209" i="1"/>
  <c r="D208" i="1"/>
  <c r="K10" i="1"/>
  <c r="R205" i="1"/>
  <c r="R204" i="1"/>
  <c r="D202" i="1"/>
  <c r="K9" i="1"/>
  <c r="M137" i="1"/>
  <c r="R137" i="1"/>
  <c r="O182" i="1"/>
  <c r="O199" i="1"/>
  <c r="N192" i="1"/>
  <c r="D191" i="1"/>
  <c r="R188" i="1"/>
  <c r="R187" i="1"/>
  <c r="D185" i="1"/>
  <c r="R175" i="1"/>
  <c r="N158" i="1"/>
  <c r="N175" i="1"/>
  <c r="D174" i="1"/>
  <c r="R171" i="1"/>
  <c r="R170" i="1"/>
  <c r="D168" i="1"/>
  <c r="O165" i="1"/>
  <c r="R158" i="1"/>
  <c r="D157" i="1"/>
  <c r="R154" i="1"/>
  <c r="R153" i="1"/>
  <c r="D151" i="1"/>
  <c r="O148" i="1"/>
  <c r="D142" i="1"/>
  <c r="E136" i="1"/>
  <c r="R135" i="1"/>
  <c r="M135" i="1"/>
  <c r="Q134" i="1"/>
  <c r="L134" i="1"/>
  <c r="M132" i="1"/>
  <c r="V130" i="1"/>
  <c r="R116" i="1"/>
  <c r="M116" i="1"/>
  <c r="R115" i="1"/>
  <c r="M115" i="1"/>
  <c r="Q109" i="1"/>
  <c r="S109" i="1"/>
  <c r="D108" i="1"/>
  <c r="K106" i="1"/>
  <c r="K105" i="1"/>
  <c r="K103" i="1"/>
  <c r="K102" i="1"/>
  <c r="K98" i="1"/>
  <c r="K94" i="1"/>
  <c r="P97" i="1"/>
  <c r="K97" i="1"/>
  <c r="P96" i="1"/>
  <c r="K96" i="1"/>
  <c r="K95" i="1"/>
  <c r="P94" i="1"/>
  <c r="K93" i="1"/>
  <c r="Q68" i="1"/>
  <c r="S68" i="1"/>
  <c r="D67" i="1"/>
  <c r="K65" i="1"/>
  <c r="K64" i="1"/>
  <c r="K62" i="1"/>
  <c r="K61" i="1"/>
  <c r="K58" i="1"/>
  <c r="K54" i="1"/>
  <c r="P57" i="1"/>
  <c r="K57" i="1"/>
  <c r="P56" i="1"/>
  <c r="K56" i="1"/>
  <c r="K55" i="1"/>
  <c r="P54" i="1"/>
  <c r="K53" i="1"/>
  <c r="S30" i="1"/>
  <c r="K30" i="1"/>
  <c r="C27" i="1"/>
  <c r="S29" i="1"/>
  <c r="P29" i="1"/>
  <c r="K29" i="1"/>
  <c r="I29" i="1"/>
  <c r="F29" i="1"/>
  <c r="C29" i="1"/>
  <c r="R27" i="1"/>
  <c r="J27" i="1"/>
  <c r="K15" i="1"/>
  <c r="K14" i="1"/>
  <c r="K13" i="1"/>
  <c r="K12" i="1"/>
  <c r="K11" i="1"/>
  <c r="S6" i="1"/>
  <c r="M6" i="1"/>
  <c r="H6" i="1"/>
  <c r="P5" i="1"/>
  <c r="T4" i="1"/>
  <c r="P4" i="1"/>
  <c r="P3" i="1"/>
  <c r="L113" i="1"/>
  <c r="Q113" i="1"/>
  <c r="M114" i="1"/>
  <c r="R114" i="1"/>
  <c r="M117" i="1"/>
  <c r="R117" i="1"/>
  <c r="M118" i="1"/>
  <c r="R118" i="1"/>
  <c r="M119" i="1"/>
  <c r="R119" i="1"/>
  <c r="M120" i="1"/>
  <c r="R120" i="1"/>
  <c r="M121" i="1"/>
  <c r="R121" i="1"/>
  <c r="M122" i="1"/>
  <c r="R122" i="1"/>
  <c r="M123" i="1"/>
  <c r="R123" i="1"/>
  <c r="R126" i="1"/>
  <c r="M126" i="1"/>
  <c r="D128" i="1"/>
  <c r="R140" i="1"/>
  <c r="R141" i="1"/>
  <c r="Q144" i="1"/>
  <c r="R146" i="1"/>
  <c r="R147" i="1"/>
  <c r="R145" i="1"/>
  <c r="R149" i="1"/>
  <c r="R148" i="1"/>
  <c r="N149" i="1"/>
  <c r="R150" i="1"/>
  <c r="N152" i="1"/>
  <c r="R152" i="1"/>
  <c r="E159" i="1"/>
  <c r="Q161" i="1"/>
  <c r="R162" i="1"/>
  <c r="R163" i="1"/>
  <c r="R164" i="1"/>
  <c r="R165" i="1"/>
  <c r="R166" i="1"/>
  <c r="L166" i="1"/>
  <c r="R167" i="1"/>
  <c r="N169" i="1"/>
  <c r="R169" i="1"/>
  <c r="E176" i="1"/>
  <c r="Q178" i="1"/>
  <c r="R181" i="1"/>
  <c r="R179" i="1"/>
  <c r="R183" i="1"/>
  <c r="R180" i="1"/>
  <c r="R182" i="1"/>
  <c r="N183" i="1"/>
  <c r="R184" i="1"/>
  <c r="N186" i="1"/>
  <c r="R186" i="1"/>
  <c r="E193" i="1"/>
  <c r="Q195" i="1"/>
  <c r="R196" i="1"/>
  <c r="R197" i="1"/>
  <c r="R198" i="1"/>
  <c r="R199" i="1"/>
  <c r="R200" i="1"/>
  <c r="L200" i="1"/>
  <c r="R201" i="1"/>
  <c r="N203" i="1"/>
  <c r="R203" i="1"/>
  <c r="E210" i="1"/>
</calcChain>
</file>

<file path=xl/sharedStrings.xml><?xml version="1.0" encoding="utf-8"?>
<sst xmlns="http://schemas.openxmlformats.org/spreadsheetml/2006/main" count="291" uniqueCount="132">
  <si>
    <t>Shear Wall Design</t>
  </si>
  <si>
    <t>Enter BY</t>
  </si>
  <si>
    <t>Prepared By</t>
  </si>
  <si>
    <t xml:space="preserve">Sandip </t>
  </si>
  <si>
    <t>JOB NO.</t>
  </si>
  <si>
    <t>DATE</t>
  </si>
  <si>
    <t>Mahimtura Consultants Pvt. Ltd.</t>
  </si>
  <si>
    <t>PROJ NAME</t>
  </si>
  <si>
    <t>Wall Design for Pier ID</t>
  </si>
  <si>
    <t>and Sch Lable</t>
  </si>
  <si>
    <t>Supported Story ID</t>
  </si>
  <si>
    <t>Dimensions and Material Properties</t>
  </si>
  <si>
    <t>□</t>
  </si>
  <si>
    <t>Length of Wall</t>
  </si>
  <si>
    <t xml:space="preserve"> mm</t>
  </si>
  <si>
    <t>Thickness of Wall</t>
  </si>
  <si>
    <t>Height of Wall</t>
  </si>
  <si>
    <t>Fck</t>
  </si>
  <si>
    <r>
      <t xml:space="preserve"> N/mm</t>
    </r>
    <r>
      <rPr>
        <vertAlign val="superscript"/>
        <sz val="10"/>
        <color theme="1"/>
        <rFont val="Segoe UI"/>
        <family val="2"/>
      </rPr>
      <t>2</t>
    </r>
  </si>
  <si>
    <t>Fymain</t>
  </si>
  <si>
    <t>Fys</t>
  </si>
  <si>
    <t>Clear cover to main bar</t>
  </si>
  <si>
    <t>Reinforcement Details</t>
  </si>
  <si>
    <r>
      <t xml:space="preserve">Web </t>
    </r>
    <r>
      <rPr>
        <vertAlign val="subscript"/>
        <sz val="10"/>
        <color theme="1"/>
        <rFont val="Segoe UI"/>
        <family val="2"/>
      </rPr>
      <t>assumed</t>
    </r>
  </si>
  <si>
    <t>Total Steel =</t>
  </si>
  <si>
    <t>Pu-Mu3 interaction curve as per SP-16 ( Uniaxial Bending-Major)</t>
  </si>
  <si>
    <t>Controlling combination</t>
  </si>
  <si>
    <t xml:space="preserve">Axial Load (Pu) </t>
  </si>
  <si>
    <t xml:space="preserve"> kN</t>
  </si>
  <si>
    <t>Major Moment (Mu3)</t>
  </si>
  <si>
    <t xml:space="preserve"> kN.m</t>
  </si>
  <si>
    <t>Moment Due to minimum Eccentricity</t>
  </si>
  <si>
    <t>Additional Moment due to slenderness</t>
  </si>
  <si>
    <t xml:space="preserve">and Related modification Factor </t>
  </si>
  <si>
    <r>
      <t xml:space="preserve"> (k</t>
    </r>
    <r>
      <rPr>
        <vertAlign val="subscript"/>
        <sz val="10"/>
        <color theme="1"/>
        <rFont val="Segoe UI"/>
        <family val="2"/>
      </rPr>
      <t>ax</t>
    </r>
    <r>
      <rPr>
        <sz val="10"/>
        <color theme="1"/>
        <rFont val="Segoe UI"/>
        <family val="2"/>
      </rPr>
      <t>)</t>
    </r>
  </si>
  <si>
    <t>Hence Final Design Loads</t>
  </si>
  <si>
    <t>Pu,D</t>
  </si>
  <si>
    <t>Mu3,D</t>
  </si>
  <si>
    <t>Pu,R</t>
  </si>
  <si>
    <t>( From interaction Curve)</t>
  </si>
  <si>
    <t>Mu3,R</t>
  </si>
  <si>
    <t xml:space="preserve">and as per interaction curve Demand/ Capacity Ratio is = </t>
  </si>
  <si>
    <t>Pu-Mu2 interaction curve as per SP-16 ( Uniaxial Bending-Minor)</t>
  </si>
  <si>
    <t>Minor Moment (Mu2)</t>
  </si>
  <si>
    <r>
      <t xml:space="preserve"> (k</t>
    </r>
    <r>
      <rPr>
        <vertAlign val="subscript"/>
        <sz val="10"/>
        <color theme="1"/>
        <rFont val="Segoe UI"/>
        <family val="2"/>
      </rPr>
      <t>ay</t>
    </r>
    <r>
      <rPr>
        <sz val="10"/>
        <color theme="1"/>
        <rFont val="Segoe UI"/>
        <family val="2"/>
      </rPr>
      <t>)</t>
    </r>
  </si>
  <si>
    <t>Mu2,D</t>
  </si>
  <si>
    <t>Mu2,R</t>
  </si>
  <si>
    <t>Combined Axial load and Biaxial Bending check</t>
  </si>
  <si>
    <t>SUB CASE 1</t>
  </si>
  <si>
    <t>SUB CASE 2</t>
  </si>
  <si>
    <t>Controlling combinations</t>
  </si>
  <si>
    <t>Design axial load ( Pu)</t>
  </si>
  <si>
    <t>in kN</t>
  </si>
  <si>
    <t>Biaxial load capacity compression ( Puz) in kN</t>
  </si>
  <si>
    <t>Biaxial load capacity Tension ( Pu0(-)) in kN</t>
  </si>
  <si>
    <t>Pu/Puz</t>
  </si>
  <si>
    <t>Pu/Pu0(-)</t>
  </si>
  <si>
    <r>
      <t>Hence α</t>
    </r>
    <r>
      <rPr>
        <vertAlign val="subscript"/>
        <sz val="10"/>
        <color theme="1"/>
        <rFont val="Segoe UI"/>
        <family val="2"/>
      </rPr>
      <t>n</t>
    </r>
  </si>
  <si>
    <r>
      <t xml:space="preserve"> ( α</t>
    </r>
    <r>
      <rPr>
        <vertAlign val="subscript"/>
        <sz val="10"/>
        <color theme="1"/>
        <rFont val="Segoe UI"/>
        <family val="2"/>
      </rPr>
      <t xml:space="preserve">n </t>
    </r>
    <r>
      <rPr>
        <sz val="10"/>
        <color theme="1"/>
        <rFont val="Segoe UI"/>
        <family val="2"/>
      </rPr>
      <t>=1 for Tension)</t>
    </r>
  </si>
  <si>
    <t>Design Major Moment ( Mu3-D)</t>
  </si>
  <si>
    <t>Design Minor Moment ( Mu2-D)</t>
  </si>
  <si>
    <t>Moment capacity for axial load Pu-  (Mu3,R)</t>
  </si>
  <si>
    <t>Moment capacity for axial load Pu-  (Mu2,R)</t>
  </si>
  <si>
    <t xml:space="preserve"> [  Pu/Pu0(-) ] + </t>
  </si>
  <si>
    <r>
      <t xml:space="preserve"> [ Mu3,D/Mu3,R ]^α</t>
    </r>
    <r>
      <rPr>
        <vertAlign val="subscript"/>
        <sz val="10"/>
        <color theme="1"/>
        <rFont val="Segoe UI"/>
        <family val="2"/>
      </rPr>
      <t>n</t>
    </r>
    <r>
      <rPr>
        <sz val="10"/>
        <color theme="1"/>
        <rFont val="Segoe UI"/>
        <family val="2"/>
      </rPr>
      <t xml:space="preserve"> + [ Mu2,D/Mu2,R ]^α</t>
    </r>
    <r>
      <rPr>
        <vertAlign val="subscript"/>
        <sz val="10"/>
        <color theme="1"/>
        <rFont val="Segoe UI"/>
        <family val="2"/>
      </rPr>
      <t>n</t>
    </r>
    <r>
      <rPr>
        <sz val="10"/>
        <color theme="1"/>
        <rFont val="Segoe UI"/>
        <family val="2"/>
      </rPr>
      <t xml:space="preserve"> =</t>
    </r>
  </si>
  <si>
    <t>Boundary Steel check</t>
  </si>
  <si>
    <t>0.2fck for checking necessity of boundry</t>
  </si>
  <si>
    <t>N/mm2 - ( Limit )</t>
  </si>
  <si>
    <t>@ left</t>
  </si>
  <si>
    <t>@ Right</t>
  </si>
  <si>
    <t>Maximum stress for Pu/A + Mu3/Z)</t>
  </si>
  <si>
    <t>Boundary length in mm ( Assuming)</t>
  </si>
  <si>
    <t>L1 =</t>
  </si>
  <si>
    <t>L2=</t>
  </si>
  <si>
    <t>The factored gravity load on a boundary element taken as the fraction of the gravity load in proportion to</t>
  </si>
  <si>
    <t>its cross-sectional area,</t>
  </si>
  <si>
    <r>
      <t>P</t>
    </r>
    <r>
      <rPr>
        <vertAlign val="subscript"/>
        <sz val="10"/>
        <color theme="1"/>
        <rFont val="Segoe UI"/>
        <family val="2"/>
      </rPr>
      <t>left</t>
    </r>
    <r>
      <rPr>
        <sz val="10"/>
        <color theme="1"/>
        <rFont val="Segoe UI"/>
        <family val="2"/>
      </rPr>
      <t>(compression) = Pu x ( L1/L )</t>
    </r>
  </si>
  <si>
    <t>Pu from Basic load combination set</t>
  </si>
  <si>
    <r>
      <t>P</t>
    </r>
    <r>
      <rPr>
        <vertAlign val="subscript"/>
        <sz val="10"/>
        <color theme="1"/>
        <rFont val="Segoe UI"/>
        <family val="2"/>
      </rPr>
      <t>left</t>
    </r>
    <r>
      <rPr>
        <sz val="10"/>
        <color theme="1"/>
        <rFont val="Segoe UI"/>
        <family val="2"/>
      </rPr>
      <t>(Tension) = Pu x ( L1/L )</t>
    </r>
  </si>
  <si>
    <t>Pu from Tension zone load combination set</t>
  </si>
  <si>
    <t>Controlling combination for compression steel in Left Boundry</t>
  </si>
  <si>
    <t>Major Design Moment (Mu3,D)</t>
  </si>
  <si>
    <t>in kN.m</t>
  </si>
  <si>
    <t>Muv ( Capasity of Vertical Rein. across Wall for  0.8 Pu on web as per capacity curve)</t>
  </si>
  <si>
    <r>
      <t xml:space="preserve">Pu </t>
    </r>
    <r>
      <rPr>
        <vertAlign val="subscript"/>
        <sz val="10"/>
        <color theme="1"/>
        <rFont val="Segoe UI"/>
        <family val="2"/>
      </rPr>
      <t>equi</t>
    </r>
    <r>
      <rPr>
        <sz val="10"/>
        <color theme="1"/>
        <rFont val="Segoe UI"/>
        <family val="2"/>
      </rPr>
      <t xml:space="preserve"> = Max{ 0 , [ Mu3,D - Muv ]/ c }</t>
    </r>
  </si>
  <si>
    <t xml:space="preserve">where c in mm= </t>
  </si>
  <si>
    <r>
      <t xml:space="preserve">Pu left c= Pu </t>
    </r>
    <r>
      <rPr>
        <vertAlign val="subscript"/>
        <sz val="10"/>
        <color theme="1"/>
        <rFont val="Segoe UI"/>
        <family val="2"/>
      </rPr>
      <t>equi</t>
    </r>
    <r>
      <rPr>
        <sz val="10"/>
        <color theme="1"/>
        <rFont val="Segoe UI"/>
        <family val="2"/>
      </rPr>
      <t xml:space="preserve"> + P</t>
    </r>
    <r>
      <rPr>
        <vertAlign val="subscript"/>
        <sz val="10"/>
        <color theme="1"/>
        <rFont val="Segoe UI"/>
        <family val="2"/>
      </rPr>
      <t>left</t>
    </r>
    <r>
      <rPr>
        <sz val="10"/>
        <color theme="1"/>
        <rFont val="Segoe UI"/>
        <family val="2"/>
      </rPr>
      <t xml:space="preserve">(compression) </t>
    </r>
  </si>
  <si>
    <t>+</t>
  </si>
  <si>
    <t>=</t>
  </si>
  <si>
    <t>Hence Required steel</t>
  </si>
  <si>
    <t xml:space="preserve">mm2 </t>
  </si>
  <si>
    <t>Calculating Boundary length by capacity base assumption .i e. Ptmax and Pcmax =</t>
  </si>
  <si>
    <t>Initial Length for Boundary considered</t>
  </si>
  <si>
    <t>( Width of wall)</t>
  </si>
  <si>
    <t xml:space="preserve">Various iterations are performed by increasing boundary length by 100mm in every set to accommodate </t>
  </si>
  <si>
    <t>Required % with Upper limit as Ptmax % and Pcmax %</t>
  </si>
  <si>
    <t>Hence Provided Steel in left boundary</t>
  </si>
  <si>
    <t>Controlling combination for tension steel in Left Boundry</t>
  </si>
  <si>
    <t>with 0.8 factor to Gravity loads</t>
  </si>
  <si>
    <r>
      <t>Pu left t= P</t>
    </r>
    <r>
      <rPr>
        <vertAlign val="subscript"/>
        <sz val="10"/>
        <color theme="1"/>
        <rFont val="Segoe UI"/>
        <family val="2"/>
      </rPr>
      <t>left</t>
    </r>
    <r>
      <rPr>
        <sz val="10"/>
        <color theme="1"/>
        <rFont val="Segoe UI"/>
        <family val="2"/>
      </rPr>
      <t xml:space="preserve"> ( Tension)- Pu </t>
    </r>
    <r>
      <rPr>
        <vertAlign val="subscript"/>
        <sz val="10"/>
        <color theme="1"/>
        <rFont val="Segoe UI"/>
        <family val="2"/>
      </rPr>
      <t>equi</t>
    </r>
  </si>
  <si>
    <t>-</t>
  </si>
  <si>
    <t>Controlling combination for compression steel in Right Boundry</t>
  </si>
  <si>
    <t>Controlling combination for tension steel in Right Boundry</t>
  </si>
  <si>
    <t>Horizontal Reinforcement calculations</t>
  </si>
  <si>
    <t>Controlling Combination</t>
  </si>
  <si>
    <t>Shear Force Vu  in kN</t>
  </si>
  <si>
    <t>Axial Load (Pu) in kN</t>
  </si>
  <si>
    <r>
      <rPr>
        <i/>
        <sz val="10"/>
        <color theme="1"/>
        <rFont val="Segoe UI"/>
        <family val="2"/>
      </rPr>
      <t>τ</t>
    </r>
    <r>
      <rPr>
        <vertAlign val="subscript"/>
        <sz val="10"/>
        <color theme="1"/>
        <rFont val="Segoe UI"/>
        <family val="2"/>
      </rPr>
      <t xml:space="preserve">c </t>
    </r>
    <r>
      <rPr>
        <sz val="10"/>
        <color theme="1"/>
        <rFont val="Segoe UI"/>
        <family val="2"/>
      </rPr>
      <t xml:space="preserve"> in N/mm2</t>
    </r>
  </si>
  <si>
    <r>
      <rPr>
        <i/>
        <sz val="10"/>
        <color theme="1"/>
        <rFont val="Segoe UI"/>
        <family val="2"/>
      </rPr>
      <t>τ</t>
    </r>
    <r>
      <rPr>
        <vertAlign val="subscript"/>
        <sz val="10"/>
        <color theme="1"/>
        <rFont val="Segoe UI"/>
        <family val="2"/>
      </rPr>
      <t>c</t>
    </r>
    <r>
      <rPr>
        <sz val="10"/>
        <color theme="1"/>
        <rFont val="Segoe UI"/>
        <family val="2"/>
      </rPr>
      <t xml:space="preserve"> is calculated for 80% length of wall and for steel considered in web, i.e.</t>
    </r>
  </si>
  <si>
    <r>
      <rPr>
        <i/>
        <sz val="10"/>
        <color theme="1"/>
        <rFont val="Segoe UI"/>
        <family val="2"/>
      </rPr>
      <t>τ</t>
    </r>
    <r>
      <rPr>
        <vertAlign val="subscript"/>
        <sz val="10"/>
        <color theme="1"/>
        <rFont val="Segoe UI"/>
        <family val="2"/>
      </rPr>
      <t>c</t>
    </r>
    <r>
      <rPr>
        <sz val="10"/>
        <color theme="1"/>
        <rFont val="Segoe UI"/>
        <family val="2"/>
      </rPr>
      <t xml:space="preserve"> is enhanced as per clause IS456-2000-40.2.2</t>
    </r>
  </si>
  <si>
    <r>
      <rPr>
        <i/>
        <sz val="10"/>
        <color theme="1"/>
        <rFont val="Segoe UI"/>
        <family val="2"/>
      </rPr>
      <t>τ</t>
    </r>
    <r>
      <rPr>
        <vertAlign val="subscript"/>
        <sz val="10"/>
        <color theme="1"/>
        <rFont val="Segoe UI"/>
        <family val="2"/>
      </rPr>
      <t xml:space="preserve">c </t>
    </r>
    <r>
      <rPr>
        <sz val="10"/>
        <color theme="1"/>
        <rFont val="Segoe UI"/>
        <family val="2"/>
      </rPr>
      <t xml:space="preserve"> enhanced </t>
    </r>
  </si>
  <si>
    <r>
      <rPr>
        <i/>
        <sz val="10"/>
        <color theme="1"/>
        <rFont val="Segoe UI"/>
        <family val="2"/>
      </rPr>
      <t>τ</t>
    </r>
    <r>
      <rPr>
        <vertAlign val="subscript"/>
        <sz val="10"/>
        <color theme="1"/>
        <rFont val="Segoe UI"/>
        <family val="2"/>
      </rPr>
      <t xml:space="preserve">c </t>
    </r>
    <r>
      <rPr>
        <sz val="10"/>
        <color theme="1"/>
        <rFont val="Segoe UI"/>
        <family val="2"/>
      </rPr>
      <t xml:space="preserve"> max in N/mm2</t>
    </r>
  </si>
  <si>
    <r>
      <rPr>
        <i/>
        <sz val="10"/>
        <color theme="1"/>
        <rFont val="Segoe UI"/>
        <family val="2"/>
      </rPr>
      <t>τ</t>
    </r>
    <r>
      <rPr>
        <vertAlign val="subscript"/>
        <sz val="10"/>
        <color theme="1"/>
        <rFont val="Segoe UI"/>
        <family val="2"/>
      </rPr>
      <t xml:space="preserve">v </t>
    </r>
    <r>
      <rPr>
        <sz val="10"/>
        <color theme="1"/>
        <rFont val="Segoe UI"/>
        <family val="2"/>
      </rPr>
      <t xml:space="preserve">  in N/mm2</t>
    </r>
  </si>
  <si>
    <t>Asv/Spacing Required</t>
  </si>
  <si>
    <t>(mm2/mm)</t>
  </si>
  <si>
    <t>min Asv/Spacing Required</t>
  </si>
  <si>
    <t xml:space="preserve">Hence Providing </t>
  </si>
  <si>
    <t>on both face</t>
  </si>
  <si>
    <t>Special Confining reinforcement in Left  and right Zone</t>
  </si>
  <si>
    <t>B'c for Left  zone</t>
  </si>
  <si>
    <t>Ak</t>
  </si>
  <si>
    <t>h'c for left  zone</t>
  </si>
  <si>
    <t>Ag</t>
  </si>
  <si>
    <t>Hence h for Left  Zone</t>
  </si>
  <si>
    <t>Assuming</t>
  </si>
  <si>
    <t>Hence Ash =</t>
  </si>
  <si>
    <t>(Provided)</t>
  </si>
  <si>
    <t xml:space="preserve">Ash = 0.05 S h fck / fy  = </t>
  </si>
  <si>
    <t>Ash =0.18 S h (fck/fy) [(Ag/Ak)-1]</t>
  </si>
  <si>
    <t>B'c for Right Boundry zone</t>
  </si>
  <si>
    <t>h'c for Right boundry zone</t>
  </si>
  <si>
    <t>Hence h for Right boundry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</si>
</sst>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&quot; %&quot;"/>
  </numFmts>
  <fonts count="18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UI Semilight"/>
      <family val="2"/>
    </font>
    <font>
      <sz val="8"/>
      <color theme="1"/>
      <name val="Segoe UI"/>
      <family val="2"/>
    </font>
    <font>
      <sz val="16"/>
      <color theme="1"/>
      <name val="Segoe UI"/>
      <family val="2"/>
    </font>
    <font>
      <sz val="11"/>
      <color theme="1"/>
      <name val="Segoe UI"/>
      <family val="2"/>
    </font>
    <font>
      <sz val="9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Segoe UI Semilight"/>
      <family val="2"/>
    </font>
    <font>
      <sz val="10"/>
      <color theme="1"/>
      <name val="Segoe UI"/>
      <family val="2"/>
    </font>
    <font>
      <sz val="10"/>
      <name val="Segoe UI"/>
      <family val="2"/>
    </font>
    <font>
      <vertAlign val="superscript"/>
      <sz val="10"/>
      <color theme="1"/>
      <name val="Segoe UI"/>
      <family val="2"/>
    </font>
    <font>
      <sz val="11"/>
      <name val="Segoe UI"/>
      <family val="2"/>
    </font>
    <font>
      <sz val="10"/>
      <name val="Segoe UI Semilight"/>
      <family val="2"/>
    </font>
    <font>
      <vertAlign val="subscript"/>
      <sz val="10"/>
      <color theme="1"/>
      <name val="Segoe UI"/>
      <family val="2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14" fontId="3" fillId="0" borderId="4" xfId="0" applyNumberFormat="1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3" fillId="0" borderId="9" xfId="0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0" fontId="6" fillId="0" borderId="5" xfId="0" applyFont="1" applyBorder="1" applyAlignment="1" applyProtection="1">
      <alignment horizontal="left"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9" fillId="0" borderId="7" xfId="0" applyFon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vertical="center"/>
      <protection hidden="1"/>
    </xf>
    <xf numFmtId="1" fontId="9" fillId="0" borderId="0" xfId="0" applyNumberFormat="1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" fontId="9" fillId="0" borderId="0" xfId="0" applyNumberFormat="1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right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2" fillId="0" borderId="7" xfId="0" applyFont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vertical="center"/>
      <protection hidden="1"/>
    </xf>
    <xf numFmtId="10" fontId="9" fillId="0" borderId="0" xfId="0" applyNumberFormat="1" applyFont="1" applyBorder="1" applyAlignment="1" applyProtection="1">
      <alignment horizontal="center" vertical="center"/>
      <protection hidden="1"/>
    </xf>
    <xf numFmtId="10" fontId="9" fillId="0" borderId="0" xfId="0" applyNumberFormat="1" applyFont="1" applyBorder="1" applyAlignment="1" applyProtection="1">
      <alignment vertical="center"/>
      <protection hidden="1"/>
    </xf>
    <xf numFmtId="0" fontId="15" fillId="0" borderId="7" xfId="0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1" fillId="0" borderId="7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horizontal="center" vertical="center"/>
      <protection hidden="1"/>
    </xf>
    <xf numFmtId="164" fontId="9" fillId="0" borderId="0" xfId="0" applyNumberFormat="1" applyFont="1" applyBorder="1" applyAlignment="1" applyProtection="1">
      <alignment horizontal="center" vertical="center"/>
      <protection hidden="1"/>
    </xf>
    <xf numFmtId="0" fontId="9" fillId="0" borderId="9" xfId="0" applyFont="1" applyBorder="1" applyAlignment="1" applyProtection="1">
      <alignment vertical="center"/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0" borderId="11" xfId="0" applyFont="1" applyBorder="1" applyAlignment="1" applyProtection="1">
      <alignment vertical="center"/>
      <protection hidden="1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3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2" fontId="9" fillId="0" borderId="0" xfId="0" applyNumberFormat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2" fontId="9" fillId="0" borderId="0" xfId="0" applyNumberFormat="1" applyFont="1" applyBorder="1" applyAlignment="1" applyProtection="1">
      <alignment vertical="center"/>
      <protection hidden="1"/>
    </xf>
    <xf numFmtId="164" fontId="9" fillId="0" borderId="0" xfId="0" applyNumberFormat="1" applyFont="1" applyBorder="1" applyAlignment="1" applyProtection="1">
      <alignment vertical="center"/>
      <protection hidden="1"/>
    </xf>
    <xf numFmtId="164" fontId="9" fillId="0" borderId="0" xfId="0" quotePrefix="1" applyNumberFormat="1" applyFont="1" applyBorder="1" applyAlignment="1" applyProtection="1">
      <alignment horizontal="center" vertical="center"/>
      <protection hidden="1"/>
    </xf>
    <xf numFmtId="0" fontId="9" fillId="0" borderId="0" xfId="0" quotePrefix="1" applyFont="1" applyBorder="1" applyAlignment="1" applyProtection="1">
      <alignment horizontal="center" vertical="center"/>
      <protection hidden="1"/>
    </xf>
    <xf numFmtId="165" fontId="9" fillId="0" borderId="0" xfId="0" applyNumberFormat="1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 vertical="center"/>
      <protection hidden="1"/>
    </xf>
    <xf numFmtId="2" fontId="9" fillId="0" borderId="0" xfId="0" applyNumberFormat="1" applyFont="1" applyBorder="1" applyAlignment="1" applyProtection="1">
      <alignment horizontal="left" vertical="center"/>
      <protection hidden="1"/>
    </xf>
    <xf numFmtId="0" fontId="9" fillId="0" borderId="0" xfId="0" applyFont="1" applyAlignment="1" applyProtection="1">
      <alignment vertical="center"/>
      <protection hidden="1"/>
    </xf>
    <xf numFmtId="164" fontId="9" fillId="0" borderId="0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2" fillId="0" borderId="10" xfId="0" applyFont="1" applyBorder="1" applyAlignment="1" applyProtection="1">
      <alignment vertical="center"/>
      <protection hidden="1"/>
    </xf>
    <xf numFmtId="0" fontId="2" fillId="0" borderId="11" xfId="0" applyFont="1" applyBorder="1" applyAlignment="1" applyProtection="1">
      <alignment vertical="center"/>
      <protection hidden="1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104775</xdr:rowOff>
    </xdr:from>
    <xdr:to>
      <xdr:col>1</xdr:col>
      <xdr:colOff>454025</xdr:colOff>
      <xdr:row>5</xdr:row>
      <xdr:rowOff>111323</xdr:rowOff>
    </xdr:to>
    <xdr:pic>
      <xdr:nvPicPr>
        <xdr:cNvPr id="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3725" y="320675"/>
          <a:ext cx="292100" cy="61614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aidbhat/EmatrixPvtLtd/Shear%20Wall%20Design/public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INPUT"/>
      <sheetName val="COMBINATION"/>
      <sheetName val="SUMMARY"/>
      <sheetName val="INTERACTION"/>
      <sheetName val="I"/>
      <sheetName val="SCHEDULE"/>
      <sheetName val="PRINT"/>
    </sheetNames>
    <sheetDataSet>
      <sheetData sheetId="0"/>
      <sheetData sheetId="1"/>
      <sheetData sheetId="2"/>
      <sheetData sheetId="3">
        <row r="3">
          <cell r="T3">
            <v>6</v>
          </cell>
          <cell r="Y3" t="str">
            <v>AQUILA</v>
          </cell>
        </row>
        <row r="4">
          <cell r="T4" t="str">
            <v>LW5</v>
          </cell>
        </row>
        <row r="5">
          <cell r="T5" t="str">
            <v>STL 01 LVL</v>
          </cell>
        </row>
        <row r="10">
          <cell r="D10">
            <v>3000</v>
          </cell>
          <cell r="F10">
            <v>4050</v>
          </cell>
          <cell r="H10">
            <v>350</v>
          </cell>
          <cell r="J10">
            <v>60</v>
          </cell>
          <cell r="L10">
            <v>500</v>
          </cell>
          <cell r="N10">
            <v>415</v>
          </cell>
        </row>
        <row r="14">
          <cell r="J14">
            <v>40</v>
          </cell>
          <cell r="L14">
            <v>4.0930464286769884E-3</v>
          </cell>
        </row>
        <row r="15">
          <cell r="O15">
            <v>2.643833817566475E-3</v>
          </cell>
          <cell r="IM15">
            <v>29845.599165038573</v>
          </cell>
        </row>
        <row r="16">
          <cell r="O16">
            <v>2.643833817566475E-3</v>
          </cell>
        </row>
        <row r="22">
          <cell r="H22" t="str">
            <v>1.5D-1.5W1</v>
          </cell>
        </row>
        <row r="24">
          <cell r="IW24">
            <v>4</v>
          </cell>
        </row>
        <row r="25">
          <cell r="AC25">
            <v>0.02</v>
          </cell>
        </row>
        <row r="28">
          <cell r="S28">
            <v>0.4588560578247991</v>
          </cell>
          <cell r="AM28">
            <v>12</v>
          </cell>
        </row>
        <row r="29">
          <cell r="J29">
            <v>400</v>
          </cell>
          <cell r="N29">
            <v>1130.9733552923256</v>
          </cell>
          <cell r="P29">
            <v>8.078381109230896E-3</v>
          </cell>
          <cell r="R29" t="str">
            <v>1.5D-1.5W1</v>
          </cell>
          <cell r="W29">
            <v>10501.32495</v>
          </cell>
          <cell r="Y29">
            <v>3361.2586500000007</v>
          </cell>
          <cell r="AA29">
            <v>22886.229315173488</v>
          </cell>
          <cell r="AC29">
            <v>7324.211238490414</v>
          </cell>
          <cell r="AM29">
            <v>13.479006648171429</v>
          </cell>
          <cell r="AO29" t="str">
            <v>( 1.5D-1.5S4 )</v>
          </cell>
        </row>
        <row r="30">
          <cell r="AM30">
            <v>13.655447558142857</v>
          </cell>
          <cell r="AO30" t="str">
            <v>( 1.5D-1.5S4 )</v>
          </cell>
        </row>
        <row r="31">
          <cell r="S31">
            <v>0.46111358134738489</v>
          </cell>
          <cell r="AN31" t="str">
            <v>Yes</v>
          </cell>
        </row>
        <row r="32">
          <cell r="J32">
            <v>400</v>
          </cell>
          <cell r="N32">
            <v>1130.9733552923256</v>
          </cell>
          <cell r="P32">
            <v>8.078381109230896E-3</v>
          </cell>
          <cell r="R32" t="str">
            <v>1.5D-1.5W4</v>
          </cell>
          <cell r="W32">
            <v>11832.934799999999</v>
          </cell>
          <cell r="Y32">
            <v>-236.65869599999999</v>
          </cell>
          <cell r="AA32">
            <v>25661.653542133747</v>
          </cell>
          <cell r="AC32">
            <v>-512.99782800608227</v>
          </cell>
        </row>
        <row r="33">
          <cell r="L33" t="str">
            <v>1.5D-1.5S4</v>
          </cell>
        </row>
        <row r="34">
          <cell r="L34" t="str">
            <v>0.8D+1.5S4</v>
          </cell>
        </row>
        <row r="35">
          <cell r="L35" t="str">
            <v>1.5D-1.5S4</v>
          </cell>
        </row>
        <row r="36">
          <cell r="L36" t="str">
            <v>0.8D+1.5S4</v>
          </cell>
        </row>
        <row r="37">
          <cell r="R37" t="str">
            <v/>
          </cell>
        </row>
        <row r="40">
          <cell r="F40">
            <v>151</v>
          </cell>
          <cell r="L40">
            <v>78.539816339744831</v>
          </cell>
        </row>
        <row r="44">
          <cell r="F44">
            <v>151</v>
          </cell>
          <cell r="L44">
            <v>78.539816339744831</v>
          </cell>
        </row>
        <row r="45">
          <cell r="D45" t="str">
            <v>Provided hoop size for Left zone is greater than required hence OK</v>
          </cell>
        </row>
        <row r="46">
          <cell r="D46" t="str">
            <v>Provided hoop size for Right zone is greater than required hence OK</v>
          </cell>
        </row>
        <row r="134">
          <cell r="U134">
            <v>140000</v>
          </cell>
          <cell r="X134">
            <v>171.98900000000003</v>
          </cell>
          <cell r="Y134">
            <v>77.010000000000005</v>
          </cell>
        </row>
        <row r="135">
          <cell r="U135">
            <v>86400</v>
          </cell>
        </row>
        <row r="138">
          <cell r="U138">
            <v>140000</v>
          </cell>
          <cell r="X138">
            <v>171.98900000000003</v>
          </cell>
          <cell r="Y138">
            <v>77.010000000000005</v>
          </cell>
        </row>
        <row r="139">
          <cell r="U139">
            <v>86400</v>
          </cell>
        </row>
        <row r="140">
          <cell r="H140">
            <v>151</v>
          </cell>
          <cell r="J140">
            <v>151</v>
          </cell>
          <cell r="O140">
            <v>128</v>
          </cell>
          <cell r="Q140">
            <v>128</v>
          </cell>
        </row>
        <row r="142">
          <cell r="AV142" t="str">
            <v>10 T 12</v>
          </cell>
          <cell r="AX142" t="str">
            <v>18 T 12</v>
          </cell>
          <cell r="AZ142" t="str">
            <v>10 T 12</v>
          </cell>
          <cell r="BB142" t="str">
            <v>38 T 12</v>
          </cell>
        </row>
        <row r="145">
          <cell r="MO145">
            <v>1635.5158500000002</v>
          </cell>
          <cell r="NC145">
            <v>1635.5158500000002</v>
          </cell>
        </row>
        <row r="146">
          <cell r="MO146">
            <v>-2944.8992100000005</v>
          </cell>
          <cell r="NC146">
            <v>-2944.8992100000005</v>
          </cell>
        </row>
        <row r="147">
          <cell r="MO147">
            <v>-4705.6924091448936</v>
          </cell>
          <cell r="MP147">
            <v>5.4799229895034558E-2</v>
          </cell>
          <cell r="NC147">
            <v>-4705.6924091448936</v>
          </cell>
          <cell r="ND147">
            <v>5.4799229895034558E-2</v>
          </cell>
        </row>
        <row r="148">
          <cell r="IZ148">
            <v>3361.2586500000007</v>
          </cell>
          <cell r="JA148">
            <v>1135.1932270950001</v>
          </cell>
          <cell r="JB148">
            <v>0</v>
          </cell>
          <cell r="JC148">
            <v>0.97556543152235942</v>
          </cell>
          <cell r="LR148">
            <v>-55.537199999999999</v>
          </cell>
          <cell r="LS148">
            <v>-236.65869599999999</v>
          </cell>
          <cell r="LT148">
            <v>0</v>
          </cell>
          <cell r="LU148">
            <v>0.84289023308524469</v>
          </cell>
          <cell r="MO148">
            <v>18.571170000000002</v>
          </cell>
          <cell r="MP148">
            <v>0</v>
          </cell>
          <cell r="NC148">
            <v>32.710317000000003</v>
          </cell>
          <cell r="ND148">
            <v>0</v>
          </cell>
        </row>
        <row r="149">
          <cell r="MO149">
            <v>559.31379928741103</v>
          </cell>
          <cell r="NC149">
            <v>559.31379928741103</v>
          </cell>
        </row>
        <row r="150">
          <cell r="MO150">
            <v>1</v>
          </cell>
          <cell r="NC150">
            <v>1</v>
          </cell>
        </row>
        <row r="151">
          <cell r="KE151">
            <v>2197.85745</v>
          </cell>
          <cell r="KF151">
            <v>2.6164969642857145</v>
          </cell>
          <cell r="KG151">
            <v>0.54869972684518953</v>
          </cell>
          <cell r="MO151" t="str">
            <v>0.9D+1.5W1</v>
          </cell>
          <cell r="NC151" t="str">
            <v>0.9D+1.5W1</v>
          </cell>
        </row>
        <row r="152">
          <cell r="KG152">
            <v>10501.32495</v>
          </cell>
          <cell r="KH152">
            <v>1.6036095457231601</v>
          </cell>
          <cell r="MO152">
            <v>0.65901983173251033</v>
          </cell>
          <cell r="NC152">
            <v>0.68429928490890946</v>
          </cell>
        </row>
        <row r="153">
          <cell r="JU153">
            <v>0.2643833817566475</v>
          </cell>
          <cell r="KA153">
            <v>0.875</v>
          </cell>
        </row>
        <row r="154">
          <cell r="JY154">
            <v>0.39191424660966478</v>
          </cell>
          <cell r="KA154">
            <v>4</v>
          </cell>
        </row>
        <row r="156">
          <cell r="NF156" t="str">
            <v>TER FLR LVL</v>
          </cell>
          <cell r="NG156">
            <v>1</v>
          </cell>
          <cell r="NH156">
            <v>3000</v>
          </cell>
          <cell r="NI156">
            <v>350</v>
          </cell>
          <cell r="NJ156">
            <v>3975</v>
          </cell>
          <cell r="NK156">
            <v>50</v>
          </cell>
          <cell r="NL156">
            <v>400</v>
          </cell>
          <cell r="NM156" t="str">
            <v>10 T 12</v>
          </cell>
          <cell r="NN156" t="str">
            <v>10 T @ 100 C/C (*)</v>
          </cell>
          <cell r="NO156" t="str">
            <v>18 T 12</v>
          </cell>
          <cell r="NP156">
            <v>231.2</v>
          </cell>
          <cell r="NQ156">
            <v>400</v>
          </cell>
          <cell r="NR156" t="str">
            <v>10 T 12</v>
          </cell>
          <cell r="NS156" t="str">
            <v>10 T @ 100 C/C (*)</v>
          </cell>
          <cell r="NT156" t="str">
            <v>10 T @ 170 C/C</v>
          </cell>
          <cell r="NU156">
            <v>0.61480486906906928</v>
          </cell>
        </row>
        <row r="157">
          <cell r="NF157" t="str">
            <v>OFF 16 LVL</v>
          </cell>
          <cell r="NG157">
            <v>2</v>
          </cell>
          <cell r="NH157">
            <v>3000</v>
          </cell>
          <cell r="NI157">
            <v>350</v>
          </cell>
          <cell r="NJ157">
            <v>4050</v>
          </cell>
          <cell r="NK157">
            <v>50</v>
          </cell>
          <cell r="NL157">
            <v>400</v>
          </cell>
          <cell r="NM157" t="str">
            <v>10 T 12</v>
          </cell>
          <cell r="NN157" t="str">
            <v>10 T @ 100 C/C (*)</v>
          </cell>
          <cell r="NO157" t="str">
            <v>18 T 12</v>
          </cell>
          <cell r="NP157">
            <v>231.2</v>
          </cell>
          <cell r="NQ157">
            <v>400</v>
          </cell>
          <cell r="NR157" t="str">
            <v>10 T 12</v>
          </cell>
          <cell r="NS157" t="str">
            <v>10 T @ 100 C/C (*)</v>
          </cell>
          <cell r="NT157" t="str">
            <v>10 T @ 170 C/C</v>
          </cell>
          <cell r="NU157">
            <v>0.49819072351445881</v>
          </cell>
        </row>
        <row r="158">
          <cell r="NF158" t="str">
            <v>OFF 15 LVL</v>
          </cell>
          <cell r="NG158">
            <v>3</v>
          </cell>
          <cell r="NH158">
            <v>3000</v>
          </cell>
          <cell r="NI158">
            <v>350</v>
          </cell>
          <cell r="NJ158">
            <v>4050</v>
          </cell>
          <cell r="NK158">
            <v>50</v>
          </cell>
          <cell r="NL158">
            <v>400</v>
          </cell>
          <cell r="NM158" t="str">
            <v>10 T 12</v>
          </cell>
          <cell r="NN158" t="str">
            <v>10 T @ 100 C/C (*)</v>
          </cell>
          <cell r="NO158" t="str">
            <v>18 T 12</v>
          </cell>
          <cell r="NP158">
            <v>231.2</v>
          </cell>
          <cell r="NQ158">
            <v>400</v>
          </cell>
          <cell r="NR158" t="str">
            <v>10 T 12</v>
          </cell>
          <cell r="NS158" t="str">
            <v>10 T @ 100 C/C (*)</v>
          </cell>
          <cell r="NT158" t="str">
            <v>10 T @ 170 C/C</v>
          </cell>
          <cell r="NU158">
            <v>0.50270643657262504</v>
          </cell>
        </row>
        <row r="159">
          <cell r="NF159" t="str">
            <v>OFF 14 LVL</v>
          </cell>
          <cell r="NG159">
            <v>4</v>
          </cell>
          <cell r="NH159">
            <v>3000</v>
          </cell>
          <cell r="NI159">
            <v>350</v>
          </cell>
          <cell r="NJ159">
            <v>4050</v>
          </cell>
          <cell r="NK159">
            <v>50</v>
          </cell>
          <cell r="NL159">
            <v>400</v>
          </cell>
          <cell r="NM159" t="str">
            <v>10 T 12</v>
          </cell>
          <cell r="NN159" t="str">
            <v>10 T @ 100 C/C (*)</v>
          </cell>
          <cell r="NO159" t="str">
            <v>18 T 12</v>
          </cell>
          <cell r="NP159">
            <v>231.2</v>
          </cell>
          <cell r="NQ159">
            <v>400</v>
          </cell>
          <cell r="NR159" t="str">
            <v>10 T 12</v>
          </cell>
          <cell r="NS159" t="str">
            <v>10 T @ 100 C/C (*)</v>
          </cell>
          <cell r="NT159" t="str">
            <v>10 T @ 170 C/C</v>
          </cell>
          <cell r="NU159">
            <v>0.67651298206330879</v>
          </cell>
        </row>
        <row r="160">
          <cell r="NF160" t="str">
            <v>OFF 13 LVL</v>
          </cell>
          <cell r="NG160">
            <v>5</v>
          </cell>
          <cell r="NH160">
            <v>3000</v>
          </cell>
          <cell r="NI160">
            <v>350</v>
          </cell>
          <cell r="NJ160">
            <v>4050</v>
          </cell>
          <cell r="NK160">
            <v>50</v>
          </cell>
          <cell r="NL160">
            <v>400</v>
          </cell>
          <cell r="NM160" t="str">
            <v>10 T 12</v>
          </cell>
          <cell r="NN160" t="str">
            <v>10 T @ 100 C/C (*)</v>
          </cell>
          <cell r="NO160" t="str">
            <v>18 T 12</v>
          </cell>
          <cell r="NP160">
            <v>231.2</v>
          </cell>
          <cell r="NQ160">
            <v>400</v>
          </cell>
          <cell r="NR160" t="str">
            <v>10 T 12</v>
          </cell>
          <cell r="NS160" t="str">
            <v>10 T @ 100 C/C (*)</v>
          </cell>
          <cell r="NT160" t="str">
            <v>10 T @ 170 C/C</v>
          </cell>
          <cell r="NU160">
            <v>0.8481343531070511</v>
          </cell>
        </row>
        <row r="161">
          <cell r="NF161" t="str">
            <v>OFF 12 LVL</v>
          </cell>
          <cell r="NG161">
            <v>6</v>
          </cell>
          <cell r="NH161">
            <v>3000</v>
          </cell>
          <cell r="NI161">
            <v>350</v>
          </cell>
          <cell r="NJ161">
            <v>4050</v>
          </cell>
          <cell r="NK161">
            <v>50</v>
          </cell>
          <cell r="NL161">
            <v>400</v>
          </cell>
          <cell r="NM161" t="str">
            <v>10 T 12</v>
          </cell>
          <cell r="NN161" t="str">
            <v>10 T @ 100 C/C (*)</v>
          </cell>
          <cell r="NO161" t="str">
            <v>18 T 12</v>
          </cell>
          <cell r="NP161">
            <v>231.2</v>
          </cell>
          <cell r="NQ161">
            <v>400</v>
          </cell>
          <cell r="NR161" t="str">
            <v>10 T 12</v>
          </cell>
          <cell r="NS161" t="str">
            <v>10 T @ 100 C/C (*)</v>
          </cell>
          <cell r="NT161" t="str">
            <v>10 T @ 170 C/C</v>
          </cell>
          <cell r="NU161">
            <v>0.9921203550542872</v>
          </cell>
        </row>
        <row r="162">
          <cell r="NF162" t="str">
            <v>OFF 11 LVL</v>
          </cell>
          <cell r="NG162">
            <v>7</v>
          </cell>
          <cell r="NH162">
            <v>3000</v>
          </cell>
          <cell r="NI162">
            <v>350</v>
          </cell>
          <cell r="NJ162">
            <v>4050</v>
          </cell>
          <cell r="NK162">
            <v>50</v>
          </cell>
          <cell r="NL162">
            <v>400</v>
          </cell>
          <cell r="NM162" t="str">
            <v>4 T 16 + 6 T 12</v>
          </cell>
          <cell r="NN162" t="str">
            <v>10 T @ 100 C/C (*)</v>
          </cell>
          <cell r="NO162" t="str">
            <v>18 T 12</v>
          </cell>
          <cell r="NP162">
            <v>231.2</v>
          </cell>
          <cell r="NQ162">
            <v>400</v>
          </cell>
          <cell r="NR162" t="str">
            <v>4 T 16 + 6 T 12</v>
          </cell>
          <cell r="NS162" t="str">
            <v>10 T @ 100 C/C (*)</v>
          </cell>
          <cell r="NT162" t="str">
            <v>10 T @ 170 C/C</v>
          </cell>
          <cell r="NU162">
            <v>0.94457102648506286</v>
          </cell>
        </row>
        <row r="163">
          <cell r="NF163" t="str">
            <v>OFF 10 LVL</v>
          </cell>
          <cell r="NG163">
            <v>8</v>
          </cell>
          <cell r="NH163">
            <v>3000</v>
          </cell>
          <cell r="NI163">
            <v>350</v>
          </cell>
          <cell r="NJ163">
            <v>4050</v>
          </cell>
          <cell r="NK163">
            <v>60</v>
          </cell>
          <cell r="NL163">
            <v>400</v>
          </cell>
          <cell r="NM163" t="str">
            <v>6 T 16 + 4 T 12</v>
          </cell>
          <cell r="NN163" t="str">
            <v>10 T @ 80 C/C (*)</v>
          </cell>
          <cell r="NO163" t="str">
            <v>18 T 12</v>
          </cell>
          <cell r="NP163">
            <v>231.2</v>
          </cell>
          <cell r="NQ163">
            <v>400</v>
          </cell>
          <cell r="NR163" t="str">
            <v>6 T 16 + 4 T 12</v>
          </cell>
          <cell r="NS163" t="str">
            <v>10 T @ 80 C/C (*)</v>
          </cell>
          <cell r="NT163" t="str">
            <v>10 T @ 170 C/C</v>
          </cell>
          <cell r="NU163">
            <v>0.93700491551704446</v>
          </cell>
        </row>
        <row r="164">
          <cell r="JS164">
            <v>1120</v>
          </cell>
          <cell r="JT164">
            <v>1120</v>
          </cell>
          <cell r="JU164">
            <v>1120</v>
          </cell>
          <cell r="JV164">
            <v>1120</v>
          </cell>
          <cell r="NF164" t="str">
            <v>OFF 09 LVL</v>
          </cell>
          <cell r="NG164">
            <v>9</v>
          </cell>
          <cell r="NH164">
            <v>3000</v>
          </cell>
          <cell r="NI164">
            <v>350</v>
          </cell>
          <cell r="NJ164">
            <v>4050</v>
          </cell>
          <cell r="NK164">
            <v>60</v>
          </cell>
          <cell r="NL164">
            <v>400</v>
          </cell>
          <cell r="NM164" t="str">
            <v>6 T 16 + 4 T 12</v>
          </cell>
          <cell r="NN164" t="str">
            <v>10 T @ 80 C/C (*)</v>
          </cell>
          <cell r="NO164" t="str">
            <v>18 T 12</v>
          </cell>
          <cell r="NP164">
            <v>231.2</v>
          </cell>
          <cell r="NQ164">
            <v>400</v>
          </cell>
          <cell r="NR164" t="str">
            <v>6 T 16 + 4 T 12</v>
          </cell>
          <cell r="NS164" t="str">
            <v>10 T @ 80 C/C (*)</v>
          </cell>
          <cell r="NT164" t="str">
            <v>10 T @ 170 C/C</v>
          </cell>
          <cell r="NU164">
            <v>0.96702486612605965</v>
          </cell>
        </row>
        <row r="165">
          <cell r="JS165">
            <v>8.0000000000000002E-3</v>
          </cell>
          <cell r="JT165">
            <v>8.0000000000000002E-3</v>
          </cell>
          <cell r="JU165">
            <v>8.0000000000000002E-3</v>
          </cell>
          <cell r="JV165">
            <v>8.0000000000000002E-3</v>
          </cell>
          <cell r="NF165" t="str">
            <v>OFF 08 LVL</v>
          </cell>
          <cell r="NG165">
            <v>10</v>
          </cell>
          <cell r="NH165">
            <v>3000</v>
          </cell>
          <cell r="NI165">
            <v>350</v>
          </cell>
          <cell r="NJ165">
            <v>4050</v>
          </cell>
          <cell r="NK165">
            <v>60</v>
          </cell>
          <cell r="NL165">
            <v>400</v>
          </cell>
          <cell r="NM165" t="str">
            <v>6 T 16 + 4 T 12</v>
          </cell>
          <cell r="NN165" t="str">
            <v>10 T @ 80 C/C (*)</v>
          </cell>
          <cell r="NO165" t="str">
            <v>18 T 12</v>
          </cell>
          <cell r="NP165">
            <v>231.2</v>
          </cell>
          <cell r="NQ165">
            <v>400</v>
          </cell>
          <cell r="NR165" t="str">
            <v>6 T 16 + 4 T 12</v>
          </cell>
          <cell r="NS165" t="str">
            <v>10 T @ 80 C/C (*)</v>
          </cell>
          <cell r="NT165" t="str">
            <v>10 T @ 170 C/C</v>
          </cell>
          <cell r="NU165">
            <v>0.99330495471488278</v>
          </cell>
        </row>
        <row r="166">
          <cell r="NF166" t="str">
            <v>OFF 07 LVL</v>
          </cell>
          <cell r="NG166">
            <v>11</v>
          </cell>
          <cell r="NH166">
            <v>3000</v>
          </cell>
          <cell r="NI166">
            <v>350</v>
          </cell>
          <cell r="NJ166">
            <v>4050</v>
          </cell>
          <cell r="NK166">
            <v>60</v>
          </cell>
          <cell r="NL166">
            <v>400</v>
          </cell>
          <cell r="NM166" t="str">
            <v>10 T 16</v>
          </cell>
          <cell r="NN166" t="str">
            <v>10 T @ 80 C/C (*)</v>
          </cell>
          <cell r="NO166" t="str">
            <v>18 T 12</v>
          </cell>
          <cell r="NP166">
            <v>231.2</v>
          </cell>
          <cell r="NQ166">
            <v>400</v>
          </cell>
          <cell r="NR166" t="str">
            <v>10 T 16</v>
          </cell>
          <cell r="NS166" t="str">
            <v>10 T @ 80 C/C (*)</v>
          </cell>
          <cell r="NT166" t="str">
            <v>10 T @ 170 C/C</v>
          </cell>
          <cell r="NU166">
            <v>0.90736171658576548</v>
          </cell>
        </row>
        <row r="167">
          <cell r="JS167">
            <v>11637.0309</v>
          </cell>
          <cell r="JT167">
            <v>-158.22114999999985</v>
          </cell>
          <cell r="JU167">
            <v>11789.36025</v>
          </cell>
          <cell r="JV167">
            <v>73.643350000000282</v>
          </cell>
          <cell r="NF167" t="str">
            <v>OFF 06 LVL</v>
          </cell>
          <cell r="NG167">
            <v>12</v>
          </cell>
          <cell r="NH167">
            <v>3000</v>
          </cell>
          <cell r="NI167">
            <v>350</v>
          </cell>
          <cell r="NJ167">
            <v>4050</v>
          </cell>
          <cell r="NK167">
            <v>60</v>
          </cell>
          <cell r="NL167">
            <v>400</v>
          </cell>
          <cell r="NM167" t="str">
            <v>10 T 16</v>
          </cell>
          <cell r="NN167" t="str">
            <v>10 T @ 80 C/C (*)</v>
          </cell>
          <cell r="NO167" t="str">
            <v>18 T 12</v>
          </cell>
          <cell r="NP167">
            <v>231.2</v>
          </cell>
          <cell r="NQ167">
            <v>400</v>
          </cell>
          <cell r="NR167" t="str">
            <v>10 T 16</v>
          </cell>
          <cell r="NS167" t="str">
            <v>10 T @ 80 C/C (*)</v>
          </cell>
          <cell r="NT167" t="str">
            <v>10 T @ 170 C/C</v>
          </cell>
          <cell r="NU167">
            <v>0.94411576859542645</v>
          </cell>
        </row>
        <row r="168">
          <cell r="JS168">
            <v>-1257.96304029</v>
          </cell>
          <cell r="JT168">
            <v>476.15744999999998</v>
          </cell>
          <cell r="JU168">
            <v>1274.4298430249999</v>
          </cell>
          <cell r="JV168">
            <v>-393.24202895999997</v>
          </cell>
          <cell r="NF168" t="str">
            <v>OFF 05 LVL</v>
          </cell>
          <cell r="NG168">
            <v>13</v>
          </cell>
          <cell r="NH168">
            <v>3000</v>
          </cell>
          <cell r="NI168">
            <v>350</v>
          </cell>
          <cell r="NJ168">
            <v>4050</v>
          </cell>
          <cell r="NK168">
            <v>60</v>
          </cell>
          <cell r="NL168">
            <v>400</v>
          </cell>
          <cell r="NM168" t="str">
            <v>10 T 12</v>
          </cell>
          <cell r="NN168" t="str">
            <v>10 T @ 85 C/C (*)</v>
          </cell>
          <cell r="NO168" t="str">
            <v>18 T 12</v>
          </cell>
          <cell r="NP168">
            <v>231.2</v>
          </cell>
          <cell r="NQ168">
            <v>400</v>
          </cell>
          <cell r="NR168" t="str">
            <v>10 T 12</v>
          </cell>
          <cell r="NS168" t="str">
            <v>10 T @ 85 C/C (*)</v>
          </cell>
          <cell r="NT168" t="str">
            <v>10 T @ 170 C/C</v>
          </cell>
          <cell r="NU168">
            <v>0.3896518523077076</v>
          </cell>
        </row>
        <row r="169">
          <cell r="JS169">
            <v>8099.7356803119865</v>
          </cell>
          <cell r="JT169">
            <v>0</v>
          </cell>
          <cell r="JU169">
            <v>8199.859540377669</v>
          </cell>
          <cell r="JV169">
            <v>1815.6433500000003</v>
          </cell>
          <cell r="NF169" t="str">
            <v>OFF 04 LVL</v>
          </cell>
          <cell r="NG169">
            <v>14</v>
          </cell>
          <cell r="NH169">
            <v>3000</v>
          </cell>
          <cell r="NI169">
            <v>350</v>
          </cell>
          <cell r="NJ169">
            <v>4050</v>
          </cell>
          <cell r="NK169">
            <v>60</v>
          </cell>
          <cell r="NL169">
            <v>400</v>
          </cell>
          <cell r="NM169" t="str">
            <v>10 T 12</v>
          </cell>
          <cell r="NN169" t="str">
            <v>10 T @ 85 C/C (*)</v>
          </cell>
          <cell r="NO169" t="str">
            <v>18 T 12</v>
          </cell>
          <cell r="NP169">
            <v>231.2</v>
          </cell>
          <cell r="NQ169">
            <v>400</v>
          </cell>
          <cell r="NR169" t="str">
            <v>10 T 12</v>
          </cell>
          <cell r="NS169" t="str">
            <v>10 T @ 85 C/C (*)</v>
          </cell>
          <cell r="NT169" t="str">
            <v>10 T @ 170 C/C</v>
          </cell>
          <cell r="NU169">
            <v>0.41661602378101592</v>
          </cell>
        </row>
        <row r="170">
          <cell r="JS170">
            <v>1551.60412</v>
          </cell>
          <cell r="NF170" t="str">
            <v>OFF 03 LVL</v>
          </cell>
          <cell r="NG170">
            <v>15</v>
          </cell>
          <cell r="NH170">
            <v>3000</v>
          </cell>
          <cell r="NI170">
            <v>350</v>
          </cell>
          <cell r="NJ170">
            <v>4050</v>
          </cell>
          <cell r="NK170">
            <v>60</v>
          </cell>
          <cell r="NL170">
            <v>400</v>
          </cell>
          <cell r="NM170" t="str">
            <v>10 T 12</v>
          </cell>
          <cell r="NN170" t="str">
            <v>10 T @ 85 C/C (*)</v>
          </cell>
          <cell r="NO170" t="str">
            <v>18 T 12</v>
          </cell>
          <cell r="NP170">
            <v>231.2</v>
          </cell>
          <cell r="NQ170">
            <v>400</v>
          </cell>
          <cell r="NR170" t="str">
            <v>10 T 12</v>
          </cell>
          <cell r="NS170" t="str">
            <v>10 T @ 85 C/C (*)</v>
          </cell>
          <cell r="NT170" t="str">
            <v>10 T @ 170 C/C</v>
          </cell>
          <cell r="NU170">
            <v>0.55650163739162983</v>
          </cell>
        </row>
        <row r="171">
          <cell r="JT171">
            <v>0</v>
          </cell>
          <cell r="JV171">
            <v>9.8191133333333713</v>
          </cell>
          <cell r="NF171" t="str">
            <v>OFF 02 LVL</v>
          </cell>
          <cell r="NG171">
            <v>16</v>
          </cell>
          <cell r="NH171">
            <v>3000</v>
          </cell>
          <cell r="NI171">
            <v>350</v>
          </cell>
          <cell r="NJ171">
            <v>4050</v>
          </cell>
          <cell r="NK171">
            <v>60</v>
          </cell>
          <cell r="NL171">
            <v>400</v>
          </cell>
          <cell r="NM171" t="str">
            <v>10 T 12</v>
          </cell>
          <cell r="NN171" t="str">
            <v>10 T @ 85 C/C</v>
          </cell>
          <cell r="NO171" t="str">
            <v>18 T 12</v>
          </cell>
          <cell r="NP171">
            <v>231.2</v>
          </cell>
          <cell r="NQ171">
            <v>400</v>
          </cell>
          <cell r="NR171" t="str">
            <v>10 T 12</v>
          </cell>
          <cell r="NS171" t="str">
            <v>10 T @ 85 C/C</v>
          </cell>
          <cell r="NT171" t="str">
            <v>10 T @ 170 C/C</v>
          </cell>
          <cell r="NU171">
            <v>0.54936478831948887</v>
          </cell>
        </row>
        <row r="172">
          <cell r="NF172" t="str">
            <v>OFF 01 LVL</v>
          </cell>
          <cell r="NG172">
            <v>17</v>
          </cell>
          <cell r="NH172">
            <v>3000</v>
          </cell>
          <cell r="NI172">
            <v>350</v>
          </cell>
          <cell r="NJ172">
            <v>5100</v>
          </cell>
          <cell r="NK172">
            <v>60</v>
          </cell>
          <cell r="NL172">
            <v>500</v>
          </cell>
          <cell r="NM172" t="str">
            <v>4 T 16 + 8 T 12</v>
          </cell>
          <cell r="NN172" t="str">
            <v>10 T @ 85 C/C</v>
          </cell>
          <cell r="NO172" t="str">
            <v>16 T 12</v>
          </cell>
          <cell r="NP172">
            <v>234.66666666666666</v>
          </cell>
          <cell r="NQ172">
            <v>500</v>
          </cell>
          <cell r="NR172" t="str">
            <v>4 T 16 + 8 T 12</v>
          </cell>
          <cell r="NS172" t="str">
            <v>10 T @ 85 C/C</v>
          </cell>
          <cell r="NT172" t="str">
            <v>10 T @ 170 C/C</v>
          </cell>
          <cell r="NU172">
            <v>0.69244152220303345</v>
          </cell>
        </row>
        <row r="173">
          <cell r="NF173" t="str">
            <v>STL 01 LVL</v>
          </cell>
          <cell r="NG173">
            <v>18</v>
          </cell>
          <cell r="NH173">
            <v>3000</v>
          </cell>
          <cell r="NI173">
            <v>350</v>
          </cell>
          <cell r="NJ173">
            <v>4500</v>
          </cell>
          <cell r="NK173">
            <v>60</v>
          </cell>
          <cell r="NL173">
            <v>700</v>
          </cell>
          <cell r="NM173" t="str">
            <v>4 T 16 + 12 T 12</v>
          </cell>
          <cell r="NN173" t="str">
            <v>10 T @ 85 C/C</v>
          </cell>
          <cell r="NO173" t="str">
            <v>10 T 12</v>
          </cell>
          <cell r="NP173">
            <v>252</v>
          </cell>
          <cell r="NQ173">
            <v>900</v>
          </cell>
          <cell r="NR173" t="str">
            <v>20 T 12</v>
          </cell>
          <cell r="NS173" t="str">
            <v>10 T @ 85 C/C</v>
          </cell>
          <cell r="NT173" t="str">
            <v>10 T @ 90 C/C</v>
          </cell>
          <cell r="NU173">
            <v>0.69578615777052577</v>
          </cell>
        </row>
        <row r="174">
          <cell r="NF174" t="str">
            <v>BS1 FLR LVL</v>
          </cell>
          <cell r="NG174">
            <v>19</v>
          </cell>
          <cell r="NH174">
            <v>3000</v>
          </cell>
          <cell r="NI174">
            <v>350</v>
          </cell>
          <cell r="NJ174">
            <v>3300</v>
          </cell>
          <cell r="NK174">
            <v>60</v>
          </cell>
          <cell r="NL174">
            <v>700</v>
          </cell>
          <cell r="NM174" t="str">
            <v>4 T 16 + 12 T 12</v>
          </cell>
          <cell r="NN174" t="str">
            <v>10 T @ 85 C/C</v>
          </cell>
          <cell r="NO174" t="str">
            <v>10 T 12</v>
          </cell>
          <cell r="NP174">
            <v>252</v>
          </cell>
          <cell r="NQ174">
            <v>900</v>
          </cell>
          <cell r="NR174" t="str">
            <v>20 T 12</v>
          </cell>
          <cell r="NS174" t="str">
            <v>10 T @ 85 C/C</v>
          </cell>
          <cell r="NT174" t="str">
            <v>10 T @ 170 C/C</v>
          </cell>
          <cell r="NU174">
            <v>0.45713692612250229</v>
          </cell>
        </row>
        <row r="175">
          <cell r="NF175" t="str">
            <v>BS2 FLR LVL</v>
          </cell>
          <cell r="NG175">
            <v>20</v>
          </cell>
          <cell r="NH175">
            <v>3000</v>
          </cell>
          <cell r="NI175">
            <v>350</v>
          </cell>
          <cell r="NJ175">
            <v>4650</v>
          </cell>
          <cell r="NK175">
            <v>60</v>
          </cell>
          <cell r="NL175">
            <v>700</v>
          </cell>
          <cell r="NM175" t="str">
            <v>4 T 16 + 12 T 12</v>
          </cell>
          <cell r="NN175" t="str">
            <v>10 T @ 85 C/C</v>
          </cell>
          <cell r="NO175" t="str">
            <v>10 T 12</v>
          </cell>
          <cell r="NP175">
            <v>252</v>
          </cell>
          <cell r="NQ175">
            <v>900</v>
          </cell>
          <cell r="NR175" t="str">
            <v>20 T 12</v>
          </cell>
          <cell r="NS175" t="str">
            <v>10 T @ 85 C/C</v>
          </cell>
          <cell r="NT175" t="str">
            <v>10 T @ 170 C/C</v>
          </cell>
          <cell r="NU175">
            <v>0.55751079176531848</v>
          </cell>
        </row>
        <row r="176">
          <cell r="NF176" t="str">
            <v>Base</v>
          </cell>
          <cell r="NG176">
            <v>21</v>
          </cell>
          <cell r="NH176">
            <v>0</v>
          </cell>
          <cell r="NI176">
            <v>0</v>
          </cell>
          <cell r="NJ176">
            <v>0</v>
          </cell>
          <cell r="NK176">
            <v>0</v>
          </cell>
          <cell r="NL176">
            <v>206</v>
          </cell>
          <cell r="NM176" t="str">
            <v>2 T 20 + 2 T 16</v>
          </cell>
          <cell r="NN176" t="str">
            <v>16 T @ 100 C/C</v>
          </cell>
          <cell r="NO176" t="str">
            <v>4 T 20 + 32 T 16</v>
          </cell>
          <cell r="NP176">
            <v>99.647058823529434</v>
          </cell>
          <cell r="NQ176">
            <v>206</v>
          </cell>
          <cell r="NR176" t="str">
            <v>2 T 20 + 2 T 16</v>
          </cell>
          <cell r="NS176" t="str">
            <v>16 T @ 100 C/C</v>
          </cell>
          <cell r="NT176" t="str">
            <v>8 T @ 170 C/C</v>
          </cell>
          <cell r="NU176">
            <v>0.96445306929862262</v>
          </cell>
        </row>
        <row r="177">
          <cell r="NF177">
            <v>0</v>
          </cell>
          <cell r="NG177">
            <v>22</v>
          </cell>
          <cell r="NH177">
            <v>7965</v>
          </cell>
          <cell r="NI177">
            <v>300</v>
          </cell>
          <cell r="NJ177" t="e">
            <v>#N/A</v>
          </cell>
          <cell r="NK177">
            <v>60</v>
          </cell>
          <cell r="NL177">
            <v>206</v>
          </cell>
          <cell r="NM177" t="str">
            <v>4 T 20</v>
          </cell>
          <cell r="NN177" t="str">
            <v>16 T @ 100 C/C</v>
          </cell>
          <cell r="NO177" t="str">
            <v>16 T 20 + 20 T 16</v>
          </cell>
          <cell r="NP177">
            <v>99.647058823529434</v>
          </cell>
          <cell r="NQ177">
            <v>206</v>
          </cell>
          <cell r="NR177" t="str">
            <v>4 T 20</v>
          </cell>
          <cell r="NS177" t="str">
            <v>16 T @ 100 C/C</v>
          </cell>
          <cell r="NT177" t="str">
            <v>8 T @ 170 C/C</v>
          </cell>
          <cell r="NU177">
            <v>0.95770839330450797</v>
          </cell>
        </row>
        <row r="178">
          <cell r="NF178">
            <v>0</v>
          </cell>
          <cell r="NG178">
            <v>23</v>
          </cell>
          <cell r="NH178">
            <v>7965</v>
          </cell>
          <cell r="NI178">
            <v>300</v>
          </cell>
          <cell r="NJ178" t="e">
            <v>#N/A</v>
          </cell>
          <cell r="NK178">
            <v>60</v>
          </cell>
          <cell r="NL178">
            <v>206</v>
          </cell>
          <cell r="NM178" t="str">
            <v>4 T 20</v>
          </cell>
          <cell r="NN178" t="str">
            <v>16 T @ 100 C/C</v>
          </cell>
          <cell r="NO178" t="str">
            <v>24 T 20 + 12 T 16</v>
          </cell>
          <cell r="NP178">
            <v>99.647058823529434</v>
          </cell>
          <cell r="NQ178">
            <v>206</v>
          </cell>
          <cell r="NR178" t="str">
            <v>4 T 20</v>
          </cell>
          <cell r="NS178" t="str">
            <v>16 T @ 100 C/C</v>
          </cell>
          <cell r="NT178" t="str">
            <v>8 T @ 170 C/C</v>
          </cell>
          <cell r="NU178">
            <v>0.98710868196934443</v>
          </cell>
        </row>
        <row r="179">
          <cell r="NF179">
            <v>0</v>
          </cell>
          <cell r="NG179">
            <v>24</v>
          </cell>
          <cell r="NH179">
            <v>7965</v>
          </cell>
          <cell r="NI179">
            <v>300</v>
          </cell>
          <cell r="NJ179" t="e">
            <v>#N/A</v>
          </cell>
          <cell r="NK179">
            <v>60</v>
          </cell>
          <cell r="NL179">
            <v>206</v>
          </cell>
          <cell r="NM179" t="str">
            <v>5 T 25</v>
          </cell>
          <cell r="NN179" t="str">
            <v>12 T @ 80 C/C</v>
          </cell>
          <cell r="NO179" t="str">
            <v>18 T 25 + 20 T 20</v>
          </cell>
          <cell r="NP179">
            <v>99.647058823529434</v>
          </cell>
          <cell r="NQ179">
            <v>206</v>
          </cell>
          <cell r="NR179" t="str">
            <v>5 T 25</v>
          </cell>
          <cell r="NS179" t="str">
            <v>12 T @ 80 C/C</v>
          </cell>
          <cell r="NT179" t="str">
            <v>8 T @ 130 C/C</v>
          </cell>
          <cell r="NU179">
            <v>0.99324303883330067</v>
          </cell>
        </row>
        <row r="180">
          <cell r="NF180">
            <v>0</v>
          </cell>
          <cell r="NG180">
            <v>25</v>
          </cell>
          <cell r="NH180">
            <v>7965</v>
          </cell>
          <cell r="NI180">
            <v>300</v>
          </cell>
          <cell r="NJ180" t="e">
            <v>#N/A</v>
          </cell>
          <cell r="NK180">
            <v>60</v>
          </cell>
          <cell r="NL180">
            <v>206</v>
          </cell>
          <cell r="NM180" t="str">
            <v>5 T 20</v>
          </cell>
          <cell r="NN180" t="str">
            <v>12 T @ 85 C/C</v>
          </cell>
          <cell r="NO180" t="str">
            <v>10 T 20 + 28 T 16</v>
          </cell>
          <cell r="NP180">
            <v>99.647058823529434</v>
          </cell>
          <cell r="NQ180">
            <v>206</v>
          </cell>
          <cell r="NR180" t="str">
            <v>5 T 20</v>
          </cell>
          <cell r="NS180" t="str">
            <v>12 T @ 85 C/C</v>
          </cell>
          <cell r="NT180" t="str">
            <v>8 T @ 130 C/C</v>
          </cell>
          <cell r="NU180">
            <v>0.99825476201852692</v>
          </cell>
        </row>
        <row r="181">
          <cell r="NF181">
            <v>0</v>
          </cell>
          <cell r="NG181">
            <v>26</v>
          </cell>
          <cell r="NH181">
            <v>7965</v>
          </cell>
          <cell r="NI181">
            <v>300</v>
          </cell>
          <cell r="NJ181" t="e">
            <v>#N/A</v>
          </cell>
          <cell r="NK181">
            <v>60</v>
          </cell>
          <cell r="NL181">
            <v>206</v>
          </cell>
          <cell r="NM181" t="str">
            <v>5 T 16</v>
          </cell>
          <cell r="NN181" t="str">
            <v>12 T @ 85 C/C</v>
          </cell>
          <cell r="NO181" t="str">
            <v>22 T 16 + 16 T 12</v>
          </cell>
          <cell r="NP181">
            <v>99.647058823529434</v>
          </cell>
          <cell r="NQ181">
            <v>206</v>
          </cell>
          <cell r="NR181" t="str">
            <v>5 T 16</v>
          </cell>
          <cell r="NS181" t="str">
            <v>12 T @ 85 C/C</v>
          </cell>
          <cell r="NT181" t="str">
            <v>8 T @ 130 C/C</v>
          </cell>
          <cell r="NU181">
            <v>0.98488080382677201</v>
          </cell>
        </row>
        <row r="182">
          <cell r="NF182">
            <v>0</v>
          </cell>
          <cell r="NG182">
            <v>27</v>
          </cell>
          <cell r="NH182">
            <v>7965</v>
          </cell>
          <cell r="NI182">
            <v>300</v>
          </cell>
          <cell r="NJ182" t="e">
            <v>#N/A</v>
          </cell>
          <cell r="NK182">
            <v>60</v>
          </cell>
          <cell r="NL182">
            <v>206</v>
          </cell>
          <cell r="NM182" t="str">
            <v>5 T 16</v>
          </cell>
          <cell r="NN182" t="str">
            <v>12 T @ 85 C/C</v>
          </cell>
          <cell r="NO182" t="str">
            <v>18 T 16 + 20 T 12</v>
          </cell>
          <cell r="NP182">
            <v>99.647058823529434</v>
          </cell>
          <cell r="NQ182">
            <v>206</v>
          </cell>
          <cell r="NR182" t="str">
            <v>5 T 16</v>
          </cell>
          <cell r="NS182" t="str">
            <v>12 T @ 85 C/C</v>
          </cell>
          <cell r="NT182" t="str">
            <v>8 T @ 130 C/C</v>
          </cell>
          <cell r="NU182">
            <v>0.98466180991674901</v>
          </cell>
        </row>
        <row r="183">
          <cell r="NF183">
            <v>0</v>
          </cell>
          <cell r="NG183">
            <v>28</v>
          </cell>
          <cell r="NH183">
            <v>7965</v>
          </cell>
          <cell r="NI183">
            <v>300</v>
          </cell>
          <cell r="NJ183" t="e">
            <v>#N/A</v>
          </cell>
          <cell r="NK183">
            <v>60</v>
          </cell>
          <cell r="NL183">
            <v>200</v>
          </cell>
          <cell r="NM183" t="str">
            <v>4 T 12</v>
          </cell>
          <cell r="NN183" t="str">
            <v>8 T @ 100 C/C (*)</v>
          </cell>
          <cell r="NO183" t="str">
            <v>12 T 10</v>
          </cell>
          <cell r="NP183">
            <v>342.85714285714283</v>
          </cell>
          <cell r="NQ183">
            <v>200</v>
          </cell>
          <cell r="NR183" t="str">
            <v>4 T 12</v>
          </cell>
          <cell r="NS183" t="str">
            <v>10 T @ 90 C/C (*)</v>
          </cell>
          <cell r="NT183" t="str">
            <v>8 T @ 250 C/C</v>
          </cell>
          <cell r="NU183">
            <v>0.84322615214035945</v>
          </cell>
        </row>
        <row r="184">
          <cell r="NF184">
            <v>0</v>
          </cell>
          <cell r="NG184">
            <v>29</v>
          </cell>
          <cell r="NH184">
            <v>7965</v>
          </cell>
          <cell r="NI184">
            <v>300</v>
          </cell>
          <cell r="NJ184" t="e">
            <v>#N/A</v>
          </cell>
          <cell r="NK184">
            <v>60</v>
          </cell>
          <cell r="NL184">
            <v>200</v>
          </cell>
          <cell r="NM184" t="str">
            <v>4 T 16</v>
          </cell>
          <cell r="NN184" t="str">
            <v>8 T @ 100 C/C</v>
          </cell>
          <cell r="NO184" t="str">
            <v>12 T 10</v>
          </cell>
          <cell r="NP184">
            <v>342.85714285714283</v>
          </cell>
          <cell r="NQ184">
            <v>200</v>
          </cell>
          <cell r="NR184" t="str">
            <v>4 T 16</v>
          </cell>
          <cell r="NS184" t="str">
            <v>10 T @ 90 C/C</v>
          </cell>
          <cell r="NT184" t="str">
            <v>8 T @ 250 C/C</v>
          </cell>
          <cell r="NU184">
            <v>0.84052519284860783</v>
          </cell>
        </row>
        <row r="185">
          <cell r="NF185">
            <v>0</v>
          </cell>
          <cell r="NG185">
            <v>30</v>
          </cell>
          <cell r="NH185">
            <v>7965</v>
          </cell>
          <cell r="NI185">
            <v>300</v>
          </cell>
          <cell r="NJ185" t="e">
            <v>#N/A</v>
          </cell>
          <cell r="NK185">
            <v>60</v>
          </cell>
          <cell r="NL185">
            <v>200</v>
          </cell>
          <cell r="NM185" t="str">
            <v>4 T 16</v>
          </cell>
          <cell r="NN185" t="str">
            <v>8 T @ 100 C/C</v>
          </cell>
          <cell r="NO185" t="str">
            <v>12 T 10</v>
          </cell>
          <cell r="NP185">
            <v>342.85714285714283</v>
          </cell>
          <cell r="NQ185">
            <v>200</v>
          </cell>
          <cell r="NR185" t="str">
            <v>4 T 16</v>
          </cell>
          <cell r="NS185" t="str">
            <v>10 T @ 90 C/C</v>
          </cell>
          <cell r="NT185" t="str">
            <v>8 T @ 250 C/C</v>
          </cell>
          <cell r="NU185">
            <v>0.86658990560630711</v>
          </cell>
        </row>
        <row r="186">
          <cell r="NF186">
            <v>0</v>
          </cell>
          <cell r="NG186">
            <v>31</v>
          </cell>
          <cell r="NH186">
            <v>7965</v>
          </cell>
          <cell r="NI186">
            <v>300</v>
          </cell>
          <cell r="NJ186" t="e">
            <v>#N/A</v>
          </cell>
          <cell r="NK186">
            <v>60</v>
          </cell>
          <cell r="NL186">
            <v>200</v>
          </cell>
          <cell r="NM186" t="str">
            <v>4 T 16</v>
          </cell>
          <cell r="NN186" t="str">
            <v>8 T @ 100 C/C</v>
          </cell>
          <cell r="NO186" t="str">
            <v>12 T 10</v>
          </cell>
          <cell r="NP186">
            <v>342.85714285714283</v>
          </cell>
          <cell r="NQ186">
            <v>200</v>
          </cell>
          <cell r="NR186" t="str">
            <v>4 T 16</v>
          </cell>
          <cell r="NS186" t="str">
            <v>10 T @ 90 C/C</v>
          </cell>
          <cell r="NT186" t="str">
            <v>8 T @ 250 C/C</v>
          </cell>
          <cell r="NU186">
            <v>0.89238226192489578</v>
          </cell>
        </row>
        <row r="187">
          <cell r="NF187">
            <v>0</v>
          </cell>
          <cell r="NG187">
            <v>32</v>
          </cell>
          <cell r="NH187">
            <v>7965</v>
          </cell>
          <cell r="NI187">
            <v>300</v>
          </cell>
          <cell r="NJ187" t="e">
            <v>#N/A</v>
          </cell>
          <cell r="NK187">
            <v>60</v>
          </cell>
          <cell r="NL187">
            <v>200</v>
          </cell>
          <cell r="NM187" t="str">
            <v>4 T 16</v>
          </cell>
          <cell r="NN187" t="str">
            <v>8 T @ 100 C/C</v>
          </cell>
          <cell r="NO187" t="str">
            <v>12 T 10</v>
          </cell>
          <cell r="NP187">
            <v>342.85714285714283</v>
          </cell>
          <cell r="NQ187">
            <v>200</v>
          </cell>
          <cell r="NR187" t="str">
            <v>4 T 16</v>
          </cell>
          <cell r="NS187" t="str">
            <v>10 T @ 90 C/C</v>
          </cell>
          <cell r="NT187" t="str">
            <v>8 T @ 250 C/C</v>
          </cell>
          <cell r="NU187">
            <v>0.91800565015251689</v>
          </cell>
        </row>
        <row r="188">
          <cell r="NF188">
            <v>0</v>
          </cell>
          <cell r="NG188">
            <v>33</v>
          </cell>
          <cell r="NH188">
            <v>7965</v>
          </cell>
          <cell r="NI188">
            <v>300</v>
          </cell>
          <cell r="NJ188" t="e">
            <v>#N/A</v>
          </cell>
          <cell r="NK188">
            <v>60</v>
          </cell>
          <cell r="NL188">
            <v>200</v>
          </cell>
          <cell r="NM188" t="str">
            <v>4 T 16</v>
          </cell>
          <cell r="NN188" t="str">
            <v>8 T @ 100 C/C</v>
          </cell>
          <cell r="NO188" t="str">
            <v>12 T 10</v>
          </cell>
          <cell r="NP188">
            <v>342.85714285714283</v>
          </cell>
          <cell r="NQ188">
            <v>200</v>
          </cell>
          <cell r="NR188" t="str">
            <v>4 T 16</v>
          </cell>
          <cell r="NS188" t="str">
            <v>10 T @ 90 C/C</v>
          </cell>
          <cell r="NT188" t="str">
            <v>8 T @ 250 C/C</v>
          </cell>
          <cell r="NU188">
            <v>0.943435324522093</v>
          </cell>
        </row>
        <row r="189">
          <cell r="NF189">
            <v>0</v>
          </cell>
          <cell r="NG189">
            <v>34</v>
          </cell>
          <cell r="NH189">
            <v>7965</v>
          </cell>
          <cell r="NI189">
            <v>300</v>
          </cell>
          <cell r="NJ189" t="e">
            <v>#N/A</v>
          </cell>
          <cell r="NK189">
            <v>60</v>
          </cell>
          <cell r="NL189">
            <v>200</v>
          </cell>
          <cell r="NM189" t="str">
            <v>4 T 12</v>
          </cell>
          <cell r="NN189" t="str">
            <v>10 T @ 90 C/C (*)</v>
          </cell>
          <cell r="NO189" t="str">
            <v>14 T 10</v>
          </cell>
          <cell r="NP189">
            <v>300</v>
          </cell>
          <cell r="NQ189">
            <v>200</v>
          </cell>
          <cell r="NR189" t="str">
            <v>4 T 12</v>
          </cell>
          <cell r="NS189" t="str">
            <v>10 T @ 90 C/C (*)</v>
          </cell>
          <cell r="NT189" t="str">
            <v>8 T @ 200 C/C</v>
          </cell>
          <cell r="NU189">
            <v>0.74272392593455194</v>
          </cell>
        </row>
        <row r="190">
          <cell r="NF190">
            <v>0</v>
          </cell>
          <cell r="NG190">
            <v>35</v>
          </cell>
          <cell r="NH190">
            <v>7965</v>
          </cell>
          <cell r="NI190">
            <v>300</v>
          </cell>
          <cell r="NJ190" t="e">
            <v>#N/A</v>
          </cell>
          <cell r="NK190">
            <v>60</v>
          </cell>
          <cell r="NL190">
            <v>200</v>
          </cell>
          <cell r="NM190" t="str">
            <v>4 T 12</v>
          </cell>
          <cell r="NN190" t="str">
            <v>10 T @ 90 C/C</v>
          </cell>
          <cell r="NO190" t="str">
            <v>14 T 10</v>
          </cell>
          <cell r="NP190">
            <v>300</v>
          </cell>
          <cell r="NQ190">
            <v>200</v>
          </cell>
          <cell r="NR190" t="str">
            <v>4 T 12</v>
          </cell>
          <cell r="NS190" t="str">
            <v>10 T @ 90 C/C</v>
          </cell>
          <cell r="NT190" t="str">
            <v>8 T @ 200 C/C</v>
          </cell>
          <cell r="NU190">
            <v>0.99234024404330234</v>
          </cell>
        </row>
        <row r="191">
          <cell r="NF191">
            <v>0</v>
          </cell>
          <cell r="NG191">
            <v>36</v>
          </cell>
          <cell r="NH191">
            <v>7965</v>
          </cell>
          <cell r="NI191">
            <v>300</v>
          </cell>
          <cell r="NJ191" t="e">
            <v>#N/A</v>
          </cell>
          <cell r="NK191">
            <v>60</v>
          </cell>
          <cell r="NL191">
            <v>200</v>
          </cell>
          <cell r="NM191" t="str">
            <v>4 T 12</v>
          </cell>
          <cell r="NN191" t="str">
            <v>10 T @ 90 C/C</v>
          </cell>
          <cell r="NO191" t="str">
            <v>14 T 10</v>
          </cell>
          <cell r="NP191">
            <v>300</v>
          </cell>
          <cell r="NQ191">
            <v>200</v>
          </cell>
          <cell r="NR191" t="str">
            <v>4 T 12</v>
          </cell>
          <cell r="NS191" t="str">
            <v>10 T @ 90 C/C</v>
          </cell>
          <cell r="NT191" t="str">
            <v>8 T @ 200 C/C</v>
          </cell>
          <cell r="NU191">
            <v>0.75549711230597361</v>
          </cell>
        </row>
        <row r="192">
          <cell r="NF192">
            <v>0</v>
          </cell>
          <cell r="NG192">
            <v>37</v>
          </cell>
          <cell r="NH192">
            <v>7965</v>
          </cell>
          <cell r="NI192">
            <v>300</v>
          </cell>
          <cell r="NJ192" t="e">
            <v>#N/A</v>
          </cell>
          <cell r="NK192">
            <v>60</v>
          </cell>
          <cell r="NL192">
            <v>200</v>
          </cell>
          <cell r="NM192" t="str">
            <v>4 T 12</v>
          </cell>
          <cell r="NN192" t="str">
            <v>10 T @ 100 C/C</v>
          </cell>
          <cell r="NO192" t="str">
            <v>14 T 10</v>
          </cell>
          <cell r="NP192">
            <v>302</v>
          </cell>
          <cell r="NQ192">
            <v>200</v>
          </cell>
          <cell r="NR192" t="str">
            <v>4 T 12</v>
          </cell>
          <cell r="NS192" t="str">
            <v>10 T @ 100 C/C</v>
          </cell>
          <cell r="NT192" t="str">
            <v>8 T @ 200 C/C</v>
          </cell>
          <cell r="NU192">
            <v>0.792627660383592</v>
          </cell>
        </row>
        <row r="193">
          <cell r="NF193">
            <v>0</v>
          </cell>
          <cell r="NG193">
            <v>38</v>
          </cell>
          <cell r="NH193">
            <v>7965</v>
          </cell>
          <cell r="NI193">
            <v>300</v>
          </cell>
          <cell r="NJ193" t="e">
            <v>#N/A</v>
          </cell>
          <cell r="NK193">
            <v>60</v>
          </cell>
          <cell r="NL193">
            <v>200</v>
          </cell>
          <cell r="NM193" t="str">
            <v>4 T 12</v>
          </cell>
          <cell r="NN193" t="str">
            <v>10 T @ 90 C/C</v>
          </cell>
          <cell r="NO193" t="str">
            <v>14 T 10</v>
          </cell>
          <cell r="NP193">
            <v>300</v>
          </cell>
          <cell r="NQ193">
            <v>200</v>
          </cell>
          <cell r="NR193" t="str">
            <v>4 T 12</v>
          </cell>
          <cell r="NS193" t="str">
            <v>10 T @ 90 C/C</v>
          </cell>
          <cell r="NT193" t="str">
            <v>8 T @ 200 C/C</v>
          </cell>
          <cell r="NU193">
            <v>0.67953652517876584</v>
          </cell>
        </row>
        <row r="194">
          <cell r="NF194">
            <v>0</v>
          </cell>
          <cell r="NG194">
            <v>39</v>
          </cell>
          <cell r="NH194">
            <v>7965</v>
          </cell>
          <cell r="NI194">
            <v>300</v>
          </cell>
          <cell r="NJ194" t="e">
            <v>#N/A</v>
          </cell>
          <cell r="NK194">
            <v>60</v>
          </cell>
        </row>
        <row r="195">
          <cell r="NF195">
            <v>0</v>
          </cell>
          <cell r="NG195">
            <v>40</v>
          </cell>
          <cell r="NH195">
            <v>7965</v>
          </cell>
          <cell r="NI195">
            <v>300</v>
          </cell>
          <cell r="NJ195" t="e">
            <v>#N/A</v>
          </cell>
          <cell r="NK195">
            <v>60</v>
          </cell>
        </row>
        <row r="196">
          <cell r="NF196">
            <v>0</v>
          </cell>
          <cell r="NG196">
            <v>41</v>
          </cell>
          <cell r="NH196">
            <v>7965</v>
          </cell>
          <cell r="NI196">
            <v>300</v>
          </cell>
          <cell r="NJ196" t="e">
            <v>#N/A</v>
          </cell>
          <cell r="NK196">
            <v>60</v>
          </cell>
        </row>
        <row r="197">
          <cell r="NF197">
            <v>0</v>
          </cell>
          <cell r="NG197">
            <v>42</v>
          </cell>
          <cell r="NH197">
            <v>7965</v>
          </cell>
          <cell r="NI197">
            <v>300</v>
          </cell>
          <cell r="NJ197" t="e">
            <v>#N/A</v>
          </cell>
          <cell r="NK197">
            <v>60</v>
          </cell>
        </row>
        <row r="198">
          <cell r="NF198">
            <v>0</v>
          </cell>
          <cell r="NG198">
            <v>43</v>
          </cell>
          <cell r="NH198">
            <v>7965</v>
          </cell>
          <cell r="NI198">
            <v>300</v>
          </cell>
          <cell r="NJ198" t="e">
            <v>#N/A</v>
          </cell>
          <cell r="NK198">
            <v>60</v>
          </cell>
        </row>
        <row r="199">
          <cell r="NF199">
            <v>0</v>
          </cell>
          <cell r="NG199">
            <v>44</v>
          </cell>
          <cell r="NH199">
            <v>7965</v>
          </cell>
          <cell r="NI199">
            <v>300</v>
          </cell>
          <cell r="NJ199" t="e">
            <v>#N/A</v>
          </cell>
          <cell r="NK199">
            <v>60</v>
          </cell>
        </row>
        <row r="200">
          <cell r="NF200">
            <v>0</v>
          </cell>
          <cell r="NG200">
            <v>45</v>
          </cell>
          <cell r="NH200">
            <v>7965</v>
          </cell>
          <cell r="NI200">
            <v>300</v>
          </cell>
          <cell r="NJ200" t="e">
            <v>#N/A</v>
          </cell>
          <cell r="NK200">
            <v>60</v>
          </cell>
        </row>
        <row r="201">
          <cell r="NF201">
            <v>0</v>
          </cell>
          <cell r="NG201">
            <v>46</v>
          </cell>
          <cell r="NH201">
            <v>7965</v>
          </cell>
          <cell r="NI201">
            <v>300</v>
          </cell>
          <cell r="NJ201" t="e">
            <v>#N/A</v>
          </cell>
          <cell r="NK201">
            <v>60</v>
          </cell>
        </row>
        <row r="202">
          <cell r="NF202">
            <v>0</v>
          </cell>
          <cell r="NG202">
            <v>47</v>
          </cell>
          <cell r="NH202">
            <v>7965</v>
          </cell>
          <cell r="NI202">
            <v>300</v>
          </cell>
          <cell r="NJ202" t="e">
            <v>#N/A</v>
          </cell>
          <cell r="NK202">
            <v>60</v>
          </cell>
        </row>
        <row r="203">
          <cell r="NF203">
            <v>0</v>
          </cell>
          <cell r="NG203">
            <v>48</v>
          </cell>
          <cell r="NH203">
            <v>7965</v>
          </cell>
          <cell r="NI203">
            <v>300</v>
          </cell>
          <cell r="NJ203" t="e">
            <v>#N/A</v>
          </cell>
          <cell r="NK203">
            <v>60</v>
          </cell>
        </row>
        <row r="204">
          <cell r="NF204">
            <v>0</v>
          </cell>
          <cell r="NG204">
            <v>49</v>
          </cell>
          <cell r="NH204">
            <v>7965</v>
          </cell>
          <cell r="NI204">
            <v>300</v>
          </cell>
          <cell r="NJ204" t="e">
            <v>#N/A</v>
          </cell>
          <cell r="NK204">
            <v>60</v>
          </cell>
        </row>
        <row r="205">
          <cell r="NF205">
            <v>0</v>
          </cell>
          <cell r="NG205">
            <v>50</v>
          </cell>
          <cell r="NH205">
            <v>7965</v>
          </cell>
          <cell r="NI205">
            <v>300</v>
          </cell>
          <cell r="NJ205" t="e">
            <v>#N/A</v>
          </cell>
          <cell r="NK205">
            <v>60</v>
          </cell>
        </row>
        <row r="206">
          <cell r="NF206">
            <v>0</v>
          </cell>
          <cell r="NG206">
            <v>51</v>
          </cell>
          <cell r="NH206">
            <v>7965</v>
          </cell>
          <cell r="NI206">
            <v>300</v>
          </cell>
          <cell r="NJ206" t="e">
            <v>#N/A</v>
          </cell>
          <cell r="NK206">
            <v>60</v>
          </cell>
        </row>
        <row r="207">
          <cell r="NF207">
            <v>0</v>
          </cell>
          <cell r="NG207">
            <v>52</v>
          </cell>
          <cell r="NH207">
            <v>7965</v>
          </cell>
          <cell r="NI207">
            <v>300</v>
          </cell>
          <cell r="NJ207" t="e">
            <v>#N/A</v>
          </cell>
          <cell r="NK207">
            <v>60</v>
          </cell>
        </row>
        <row r="208">
          <cell r="NF208">
            <v>0</v>
          </cell>
          <cell r="NG208">
            <v>53</v>
          </cell>
          <cell r="NH208">
            <v>7965</v>
          </cell>
          <cell r="NI208">
            <v>300</v>
          </cell>
          <cell r="NJ208" t="e">
            <v>#N/A</v>
          </cell>
          <cell r="NK208">
            <v>60</v>
          </cell>
        </row>
        <row r="209">
          <cell r="NF209">
            <v>0</v>
          </cell>
          <cell r="NG209">
            <v>54</v>
          </cell>
          <cell r="NH209">
            <v>7965</v>
          </cell>
          <cell r="NI209">
            <v>300</v>
          </cell>
          <cell r="NJ209" t="e">
            <v>#N/A</v>
          </cell>
          <cell r="NK209">
            <v>60</v>
          </cell>
        </row>
        <row r="210">
          <cell r="NF210">
            <v>0</v>
          </cell>
          <cell r="NG210">
            <v>55</v>
          </cell>
          <cell r="NH210">
            <v>7965</v>
          </cell>
          <cell r="NI210">
            <v>300</v>
          </cell>
          <cell r="NJ210" t="e">
            <v>#N/A</v>
          </cell>
          <cell r="NK210">
            <v>60</v>
          </cell>
        </row>
        <row r="211">
          <cell r="NF211">
            <v>0</v>
          </cell>
          <cell r="NG211">
            <v>56</v>
          </cell>
          <cell r="NH211">
            <v>7965</v>
          </cell>
          <cell r="NI211">
            <v>300</v>
          </cell>
          <cell r="NJ211" t="e">
            <v>#N/A</v>
          </cell>
          <cell r="NK211">
            <v>60</v>
          </cell>
        </row>
        <row r="212">
          <cell r="NF212">
            <v>0</v>
          </cell>
          <cell r="NG212">
            <v>57</v>
          </cell>
          <cell r="NH212">
            <v>7965</v>
          </cell>
          <cell r="NI212">
            <v>300</v>
          </cell>
          <cell r="NJ212" t="e">
            <v>#N/A</v>
          </cell>
          <cell r="NK212">
            <v>60</v>
          </cell>
        </row>
        <row r="213">
          <cell r="NF213">
            <v>0</v>
          </cell>
          <cell r="NG213">
            <v>58</v>
          </cell>
          <cell r="NH213">
            <v>7965</v>
          </cell>
          <cell r="NI213">
            <v>300</v>
          </cell>
          <cell r="NJ213" t="e">
            <v>#N/A</v>
          </cell>
          <cell r="NK213">
            <v>60</v>
          </cell>
        </row>
        <row r="214">
          <cell r="NF214">
            <v>0</v>
          </cell>
          <cell r="NG214">
            <v>59</v>
          </cell>
          <cell r="NH214">
            <v>7965</v>
          </cell>
          <cell r="NI214">
            <v>300</v>
          </cell>
          <cell r="NJ214" t="e">
            <v>#N/A</v>
          </cell>
          <cell r="NK214">
            <v>60</v>
          </cell>
        </row>
        <row r="215">
          <cell r="NF215">
            <v>0</v>
          </cell>
          <cell r="NG215">
            <v>60</v>
          </cell>
          <cell r="NH215">
            <v>7965</v>
          </cell>
          <cell r="NI215">
            <v>300</v>
          </cell>
          <cell r="NJ215" t="e">
            <v>#N/A</v>
          </cell>
          <cell r="NK215">
            <v>60</v>
          </cell>
        </row>
        <row r="216">
          <cell r="NF216">
            <v>0</v>
          </cell>
          <cell r="NG216">
            <v>61</v>
          </cell>
          <cell r="NH216">
            <v>7965</v>
          </cell>
          <cell r="NI216">
            <v>300</v>
          </cell>
          <cell r="NJ216" t="e">
            <v>#N/A</v>
          </cell>
          <cell r="NK216">
            <v>60</v>
          </cell>
        </row>
        <row r="217">
          <cell r="NF217">
            <v>0</v>
          </cell>
          <cell r="NG217">
            <v>62</v>
          </cell>
          <cell r="NH217">
            <v>7965</v>
          </cell>
          <cell r="NI217">
            <v>300</v>
          </cell>
          <cell r="NJ217" t="e">
            <v>#N/A</v>
          </cell>
          <cell r="NK217">
            <v>60</v>
          </cell>
        </row>
        <row r="218">
          <cell r="NF218">
            <v>0</v>
          </cell>
          <cell r="NG218">
            <v>63</v>
          </cell>
          <cell r="NH218">
            <v>7965</v>
          </cell>
          <cell r="NI218">
            <v>300</v>
          </cell>
          <cell r="NJ218" t="e">
            <v>#N/A</v>
          </cell>
          <cell r="NK218">
            <v>60</v>
          </cell>
        </row>
        <row r="219">
          <cell r="NF219">
            <v>0</v>
          </cell>
          <cell r="NG219">
            <v>64</v>
          </cell>
          <cell r="NH219">
            <v>7965</v>
          </cell>
          <cell r="NI219">
            <v>300</v>
          </cell>
          <cell r="NJ219" t="e">
            <v>#N/A</v>
          </cell>
          <cell r="NK219">
            <v>60</v>
          </cell>
        </row>
        <row r="220">
          <cell r="NF220">
            <v>0</v>
          </cell>
          <cell r="NG220">
            <v>65</v>
          </cell>
          <cell r="NH220">
            <v>7965</v>
          </cell>
          <cell r="NI220">
            <v>300</v>
          </cell>
          <cell r="NJ220" t="e">
            <v>#N/A</v>
          </cell>
          <cell r="NK220">
            <v>60</v>
          </cell>
        </row>
        <row r="221">
          <cell r="NF221">
            <v>0</v>
          </cell>
          <cell r="NG221">
            <v>66</v>
          </cell>
          <cell r="NH221">
            <v>7965</v>
          </cell>
          <cell r="NI221">
            <v>300</v>
          </cell>
          <cell r="NJ221" t="e">
            <v>#N/A</v>
          </cell>
          <cell r="NK221">
            <v>60</v>
          </cell>
        </row>
        <row r="222">
          <cell r="NF222">
            <v>0</v>
          </cell>
          <cell r="NG222">
            <v>67</v>
          </cell>
          <cell r="NH222">
            <v>7965</v>
          </cell>
          <cell r="NI222">
            <v>300</v>
          </cell>
          <cell r="NJ222" t="e">
            <v>#N/A</v>
          </cell>
          <cell r="NK222">
            <v>60</v>
          </cell>
        </row>
        <row r="223">
          <cell r="NF223">
            <v>0</v>
          </cell>
          <cell r="NG223">
            <v>68</v>
          </cell>
          <cell r="NH223">
            <v>7965</v>
          </cell>
          <cell r="NI223">
            <v>300</v>
          </cell>
          <cell r="NJ223" t="e">
            <v>#N/A</v>
          </cell>
          <cell r="NK223">
            <v>60</v>
          </cell>
        </row>
        <row r="224">
          <cell r="NF224">
            <v>0</v>
          </cell>
          <cell r="NG224">
            <v>69</v>
          </cell>
          <cell r="NH224">
            <v>7965</v>
          </cell>
          <cell r="NI224">
            <v>300</v>
          </cell>
          <cell r="NJ224" t="e">
            <v>#N/A</v>
          </cell>
          <cell r="NK224">
            <v>60</v>
          </cell>
        </row>
        <row r="225">
          <cell r="NF225">
            <v>0</v>
          </cell>
          <cell r="NG225">
            <v>70</v>
          </cell>
          <cell r="NH225">
            <v>7965</v>
          </cell>
          <cell r="NI225">
            <v>300</v>
          </cell>
          <cell r="NJ225" t="e">
            <v>#N/A</v>
          </cell>
          <cell r="NK225">
            <v>60</v>
          </cell>
        </row>
        <row r="226">
          <cell r="NF226">
            <v>0</v>
          </cell>
          <cell r="NG226">
            <v>71</v>
          </cell>
          <cell r="NH226">
            <v>7965</v>
          </cell>
          <cell r="NI226">
            <v>300</v>
          </cell>
          <cell r="NJ226" t="e">
            <v>#N/A</v>
          </cell>
          <cell r="NK226">
            <v>60</v>
          </cell>
        </row>
        <row r="227">
          <cell r="NF227">
            <v>0</v>
          </cell>
          <cell r="NG227">
            <v>72</v>
          </cell>
          <cell r="NH227">
            <v>7965</v>
          </cell>
          <cell r="NI227">
            <v>300</v>
          </cell>
          <cell r="NJ227" t="e">
            <v>#N/A</v>
          </cell>
          <cell r="NK227">
            <v>60</v>
          </cell>
        </row>
        <row r="228">
          <cell r="NF228">
            <v>0</v>
          </cell>
          <cell r="NG228">
            <v>73</v>
          </cell>
          <cell r="NH228">
            <v>7965</v>
          </cell>
          <cell r="NI228">
            <v>300</v>
          </cell>
          <cell r="NJ228" t="e">
            <v>#N/A</v>
          </cell>
          <cell r="NK228">
            <v>60</v>
          </cell>
        </row>
        <row r="229">
          <cell r="NF229">
            <v>0</v>
          </cell>
          <cell r="NG229">
            <v>74</v>
          </cell>
          <cell r="NH229">
            <v>7965</v>
          </cell>
          <cell r="NI229">
            <v>300</v>
          </cell>
          <cell r="NJ229" t="e">
            <v>#N/A</v>
          </cell>
          <cell r="NK229">
            <v>60</v>
          </cell>
        </row>
        <row r="230">
          <cell r="NF230">
            <v>0</v>
          </cell>
          <cell r="NG230">
            <v>75</v>
          </cell>
          <cell r="NH230">
            <v>7965</v>
          </cell>
          <cell r="NI230">
            <v>300</v>
          </cell>
          <cell r="NJ230" t="e">
            <v>#N/A</v>
          </cell>
          <cell r="NK230">
            <v>60</v>
          </cell>
        </row>
        <row r="231">
          <cell r="NF231">
            <v>0</v>
          </cell>
          <cell r="NG231">
            <v>76</v>
          </cell>
          <cell r="NH231">
            <v>7965</v>
          </cell>
          <cell r="NI231">
            <v>300</v>
          </cell>
          <cell r="NJ231" t="e">
            <v>#N/A</v>
          </cell>
          <cell r="NK231">
            <v>60</v>
          </cell>
        </row>
        <row r="232">
          <cell r="NF232">
            <v>0</v>
          </cell>
          <cell r="NG232">
            <v>77</v>
          </cell>
          <cell r="NH232">
            <v>7965</v>
          </cell>
          <cell r="NI232">
            <v>300</v>
          </cell>
          <cell r="NJ232" t="e">
            <v>#N/A</v>
          </cell>
          <cell r="NK232">
            <v>60</v>
          </cell>
        </row>
        <row r="233">
          <cell r="NF233">
            <v>0</v>
          </cell>
          <cell r="NG233">
            <v>78</v>
          </cell>
          <cell r="NH233">
            <v>7965</v>
          </cell>
          <cell r="NI233">
            <v>300</v>
          </cell>
          <cell r="NJ233" t="e">
            <v>#N/A</v>
          </cell>
          <cell r="NK233">
            <v>60</v>
          </cell>
        </row>
        <row r="234">
          <cell r="NF234">
            <v>0</v>
          </cell>
          <cell r="NG234">
            <v>79</v>
          </cell>
          <cell r="NH234">
            <v>7965</v>
          </cell>
          <cell r="NI234">
            <v>300</v>
          </cell>
          <cell r="NJ234" t="e">
            <v>#N/A</v>
          </cell>
          <cell r="NK234">
            <v>60</v>
          </cell>
          <cell r="NL234">
            <v>1300</v>
          </cell>
          <cell r="NM234" t="str">
            <v>66 T 32</v>
          </cell>
          <cell r="NN234" t="str">
            <v>12 T @ 90 C/C</v>
          </cell>
          <cell r="NO234" t="str">
            <v>16 T 16</v>
          </cell>
          <cell r="NP234">
            <v>168.88888888888891</v>
          </cell>
          <cell r="NQ234">
            <v>1300</v>
          </cell>
          <cell r="NR234" t="str">
            <v>66 T 32</v>
          </cell>
          <cell r="NS234" t="str">
            <v>12 T @ 90 C/C</v>
          </cell>
          <cell r="NT234" t="str">
            <v>12 T @ 70 C/C</v>
          </cell>
          <cell r="NU234">
            <v>0.98266713993290555</v>
          </cell>
        </row>
        <row r="235">
          <cell r="NF235">
            <v>0</v>
          </cell>
          <cell r="NG235">
            <v>80</v>
          </cell>
          <cell r="NH235">
            <v>7965</v>
          </cell>
          <cell r="NI235">
            <v>300</v>
          </cell>
          <cell r="NJ235" t="e">
            <v>#N/A</v>
          </cell>
          <cell r="NK235">
            <v>60</v>
          </cell>
          <cell r="NL235">
            <v>1300</v>
          </cell>
          <cell r="NM235" t="str">
            <v>86 T 32</v>
          </cell>
          <cell r="NN235" t="str">
            <v>12 T @ 90 C/C</v>
          </cell>
          <cell r="NO235" t="str">
            <v>16 T 16</v>
          </cell>
          <cell r="NP235">
            <v>168.88888888888891</v>
          </cell>
          <cell r="NQ235">
            <v>1300</v>
          </cell>
          <cell r="NR235" t="str">
            <v>86 T 32</v>
          </cell>
          <cell r="NS235" t="str">
            <v>12 T @ 90 C/C</v>
          </cell>
          <cell r="NT235" t="str">
            <v>12 T @ 70 C/C</v>
          </cell>
          <cell r="NU235">
            <v>0.94111509626314316</v>
          </cell>
        </row>
        <row r="236">
          <cell r="NF236">
            <v>0</v>
          </cell>
          <cell r="NG236">
            <v>81</v>
          </cell>
          <cell r="NH236">
            <v>7965</v>
          </cell>
          <cell r="NI236">
            <v>300</v>
          </cell>
          <cell r="NJ236" t="e">
            <v>#N/A</v>
          </cell>
          <cell r="NK236">
            <v>60</v>
          </cell>
          <cell r="NL236">
            <v>1300</v>
          </cell>
          <cell r="NM236" t="str">
            <v>86 T 32</v>
          </cell>
          <cell r="NN236" t="str">
            <v>12 T @ 90 C/C</v>
          </cell>
          <cell r="NO236" t="str">
            <v>16 T 16</v>
          </cell>
          <cell r="NP236">
            <v>168.88888888888891</v>
          </cell>
          <cell r="NQ236">
            <v>1300</v>
          </cell>
          <cell r="NR236" t="str">
            <v>86 T 32</v>
          </cell>
          <cell r="NS236" t="str">
            <v>12 T @ 90 C/C</v>
          </cell>
          <cell r="NT236" t="str">
            <v>12 T @ 70 C/C</v>
          </cell>
          <cell r="NU236">
            <v>0.98034164937355139</v>
          </cell>
        </row>
        <row r="237">
          <cell r="NF237">
            <v>0</v>
          </cell>
          <cell r="NG237">
            <v>82</v>
          </cell>
          <cell r="NH237">
            <v>7965</v>
          </cell>
          <cell r="NI237">
            <v>300</v>
          </cell>
          <cell r="NJ237" t="e">
            <v>#N/A</v>
          </cell>
          <cell r="NK237">
            <v>60</v>
          </cell>
        </row>
        <row r="238">
          <cell r="NF238">
            <v>0</v>
          </cell>
          <cell r="NG238">
            <v>83</v>
          </cell>
          <cell r="NH238">
            <v>7965</v>
          </cell>
          <cell r="NI238">
            <v>300</v>
          </cell>
          <cell r="NJ238" t="e">
            <v>#N/A</v>
          </cell>
          <cell r="NK238">
            <v>60</v>
          </cell>
        </row>
        <row r="239">
          <cell r="NF239">
            <v>0</v>
          </cell>
          <cell r="NG239">
            <v>84</v>
          </cell>
          <cell r="NH239">
            <v>7965</v>
          </cell>
          <cell r="NI239">
            <v>300</v>
          </cell>
          <cell r="NJ239" t="e">
            <v>#N/A</v>
          </cell>
          <cell r="NK239">
            <v>60</v>
          </cell>
        </row>
        <row r="240">
          <cell r="NF240">
            <v>0</v>
          </cell>
          <cell r="NG240">
            <v>85</v>
          </cell>
          <cell r="NH240">
            <v>7965</v>
          </cell>
          <cell r="NI240">
            <v>300</v>
          </cell>
          <cell r="NJ240" t="e">
            <v>#N/A</v>
          </cell>
          <cell r="NK240">
            <v>60</v>
          </cell>
        </row>
        <row r="241">
          <cell r="NF241">
            <v>0</v>
          </cell>
          <cell r="NG241">
            <v>86</v>
          </cell>
          <cell r="NH241">
            <v>7965</v>
          </cell>
          <cell r="NI241">
            <v>300</v>
          </cell>
          <cell r="NJ241" t="e">
            <v>#N/A</v>
          </cell>
          <cell r="NK241">
            <v>60</v>
          </cell>
        </row>
        <row r="242">
          <cell r="NF242">
            <v>0</v>
          </cell>
          <cell r="NG242">
            <v>87</v>
          </cell>
          <cell r="NH242">
            <v>7965</v>
          </cell>
          <cell r="NI242">
            <v>300</v>
          </cell>
          <cell r="NJ242" t="e">
            <v>#N/A</v>
          </cell>
          <cell r="NK242">
            <v>60</v>
          </cell>
        </row>
        <row r="243">
          <cell r="NF243">
            <v>0</v>
          </cell>
          <cell r="NG243">
            <v>88</v>
          </cell>
          <cell r="NH243">
            <v>7965</v>
          </cell>
          <cell r="NI243">
            <v>300</v>
          </cell>
          <cell r="NJ243" t="e">
            <v>#N/A</v>
          </cell>
          <cell r="NK243">
            <v>60</v>
          </cell>
        </row>
        <row r="244">
          <cell r="NF244">
            <v>0</v>
          </cell>
          <cell r="NG244">
            <v>89</v>
          </cell>
          <cell r="NH244">
            <v>7965</v>
          </cell>
          <cell r="NI244">
            <v>300</v>
          </cell>
          <cell r="NJ244" t="e">
            <v>#N/A</v>
          </cell>
          <cell r="NK244">
            <v>60</v>
          </cell>
        </row>
        <row r="245">
          <cell r="NF245">
            <v>0</v>
          </cell>
          <cell r="NG245">
            <v>90</v>
          </cell>
          <cell r="NH245">
            <v>7965</v>
          </cell>
          <cell r="NI245">
            <v>300</v>
          </cell>
          <cell r="NJ245" t="e">
            <v>#N/A</v>
          </cell>
          <cell r="NK245">
            <v>60</v>
          </cell>
        </row>
        <row r="246">
          <cell r="NF246">
            <v>0</v>
          </cell>
          <cell r="NG246">
            <v>91</v>
          </cell>
          <cell r="NH246">
            <v>7965</v>
          </cell>
          <cell r="NI246">
            <v>300</v>
          </cell>
          <cell r="NJ246" t="e">
            <v>#N/A</v>
          </cell>
          <cell r="NK246">
            <v>60</v>
          </cell>
        </row>
        <row r="247">
          <cell r="NF247">
            <v>0</v>
          </cell>
          <cell r="NG247">
            <v>92</v>
          </cell>
          <cell r="NH247">
            <v>7965</v>
          </cell>
          <cell r="NI247">
            <v>300</v>
          </cell>
          <cell r="NJ247" t="e">
            <v>#N/A</v>
          </cell>
          <cell r="NK247">
            <v>60</v>
          </cell>
        </row>
        <row r="248">
          <cell r="NF248">
            <v>0</v>
          </cell>
          <cell r="NG248">
            <v>93</v>
          </cell>
          <cell r="NH248">
            <v>7965</v>
          </cell>
          <cell r="NI248">
            <v>300</v>
          </cell>
          <cell r="NJ248" t="e">
            <v>#N/A</v>
          </cell>
          <cell r="NK248">
            <v>60</v>
          </cell>
        </row>
        <row r="249">
          <cell r="NF249">
            <v>0</v>
          </cell>
          <cell r="NG249">
            <v>94</v>
          </cell>
          <cell r="NH249">
            <v>7965</v>
          </cell>
          <cell r="NI249">
            <v>300</v>
          </cell>
          <cell r="NJ249" t="e">
            <v>#N/A</v>
          </cell>
          <cell r="NK249">
            <v>60</v>
          </cell>
        </row>
        <row r="250">
          <cell r="NF250">
            <v>0</v>
          </cell>
          <cell r="NG250">
            <v>95</v>
          </cell>
          <cell r="NH250">
            <v>7965</v>
          </cell>
          <cell r="NI250">
            <v>300</v>
          </cell>
          <cell r="NJ250" t="e">
            <v>#N/A</v>
          </cell>
          <cell r="NK250">
            <v>60</v>
          </cell>
        </row>
        <row r="251">
          <cell r="NF251">
            <v>0</v>
          </cell>
          <cell r="NG251">
            <v>96</v>
          </cell>
          <cell r="NH251">
            <v>7965</v>
          </cell>
          <cell r="NI251">
            <v>300</v>
          </cell>
          <cell r="NJ251" t="e">
            <v>#N/A</v>
          </cell>
          <cell r="NK251">
            <v>60</v>
          </cell>
        </row>
        <row r="252">
          <cell r="NF252">
            <v>0</v>
          </cell>
          <cell r="NG252">
            <v>97</v>
          </cell>
          <cell r="NH252">
            <v>7965</v>
          </cell>
          <cell r="NI252">
            <v>300</v>
          </cell>
          <cell r="NJ252" t="e">
            <v>#N/A</v>
          </cell>
          <cell r="NK252">
            <v>60</v>
          </cell>
        </row>
        <row r="253">
          <cell r="NF253">
            <v>0</v>
          </cell>
          <cell r="NG253">
            <v>98</v>
          </cell>
          <cell r="NH253">
            <v>7965</v>
          </cell>
          <cell r="NI253">
            <v>300</v>
          </cell>
          <cell r="NJ253" t="e">
            <v>#N/A</v>
          </cell>
          <cell r="NK253">
            <v>60</v>
          </cell>
        </row>
        <row r="254">
          <cell r="NF254">
            <v>0</v>
          </cell>
          <cell r="NG254">
            <v>99</v>
          </cell>
          <cell r="NH254">
            <v>7965</v>
          </cell>
          <cell r="NI254">
            <v>300</v>
          </cell>
          <cell r="NJ254" t="e">
            <v>#N/A</v>
          </cell>
          <cell r="NK254">
            <v>60</v>
          </cell>
        </row>
        <row r="255">
          <cell r="NF255">
            <v>0</v>
          </cell>
          <cell r="NG255">
            <v>100</v>
          </cell>
          <cell r="NH255">
            <v>7965</v>
          </cell>
          <cell r="NI255">
            <v>300</v>
          </cell>
          <cell r="NJ255" t="e">
            <v>#N/A</v>
          </cell>
          <cell r="NK255">
            <v>60</v>
          </cell>
        </row>
        <row r="256">
          <cell r="NF256">
            <v>0</v>
          </cell>
          <cell r="NG256">
            <v>101</v>
          </cell>
          <cell r="NH256">
            <v>7965</v>
          </cell>
          <cell r="NI256">
            <v>300</v>
          </cell>
          <cell r="NJ256" t="e">
            <v>#N/A</v>
          </cell>
          <cell r="NK256">
            <v>60</v>
          </cell>
        </row>
        <row r="257">
          <cell r="NF257">
            <v>0</v>
          </cell>
          <cell r="NG257">
            <v>102</v>
          </cell>
          <cell r="NH257">
            <v>7965</v>
          </cell>
          <cell r="NI257">
            <v>300</v>
          </cell>
          <cell r="NJ257" t="e">
            <v>#N/A</v>
          </cell>
          <cell r="NK257">
            <v>60</v>
          </cell>
        </row>
        <row r="258">
          <cell r="NF258">
            <v>0</v>
          </cell>
          <cell r="NG258">
            <v>103</v>
          </cell>
          <cell r="NH258">
            <v>7965</v>
          </cell>
          <cell r="NI258">
            <v>300</v>
          </cell>
          <cell r="NJ258" t="e">
            <v>#N/A</v>
          </cell>
          <cell r="NK258">
            <v>60</v>
          </cell>
        </row>
        <row r="259">
          <cell r="NF259">
            <v>0</v>
          </cell>
          <cell r="NG259">
            <v>104</v>
          </cell>
          <cell r="NH259">
            <v>7965</v>
          </cell>
          <cell r="NI259">
            <v>300</v>
          </cell>
          <cell r="NJ259" t="e">
            <v>#N/A</v>
          </cell>
          <cell r="NK259">
            <v>60</v>
          </cell>
        </row>
        <row r="260">
          <cell r="NF260">
            <v>0</v>
          </cell>
          <cell r="NG260">
            <v>105</v>
          </cell>
          <cell r="NH260">
            <v>7965</v>
          </cell>
          <cell r="NI260">
            <v>300</v>
          </cell>
          <cell r="NJ260" t="e">
            <v>#N/A</v>
          </cell>
          <cell r="NK260">
            <v>60</v>
          </cell>
        </row>
        <row r="261">
          <cell r="NF261">
            <v>0</v>
          </cell>
          <cell r="NG261">
            <v>106</v>
          </cell>
          <cell r="NH261">
            <v>7965</v>
          </cell>
          <cell r="NI261">
            <v>300</v>
          </cell>
          <cell r="NJ261" t="e">
            <v>#N/A</v>
          </cell>
          <cell r="NK261">
            <v>60</v>
          </cell>
        </row>
        <row r="262">
          <cell r="NF262">
            <v>0</v>
          </cell>
          <cell r="NG262">
            <v>107</v>
          </cell>
          <cell r="NH262">
            <v>7965</v>
          </cell>
          <cell r="NI262">
            <v>300</v>
          </cell>
          <cell r="NJ262" t="e">
            <v>#N/A</v>
          </cell>
          <cell r="NK262">
            <v>60</v>
          </cell>
        </row>
        <row r="263">
          <cell r="NF263">
            <v>0</v>
          </cell>
          <cell r="NG263">
            <v>108</v>
          </cell>
          <cell r="NH263">
            <v>7965</v>
          </cell>
          <cell r="NI263">
            <v>300</v>
          </cell>
          <cell r="NJ263" t="e">
            <v>#N/A</v>
          </cell>
          <cell r="NK263">
            <v>60</v>
          </cell>
        </row>
        <row r="264">
          <cell r="NF264">
            <v>0</v>
          </cell>
          <cell r="NG264">
            <v>109</v>
          </cell>
          <cell r="NH264">
            <v>7965</v>
          </cell>
          <cell r="NI264">
            <v>300</v>
          </cell>
          <cell r="NJ264" t="e">
            <v>#N/A</v>
          </cell>
          <cell r="NK264">
            <v>60</v>
          </cell>
        </row>
        <row r="265">
          <cell r="NF265">
            <v>0</v>
          </cell>
          <cell r="NG265">
            <v>110</v>
          </cell>
          <cell r="NH265">
            <v>7965</v>
          </cell>
          <cell r="NI265">
            <v>300</v>
          </cell>
          <cell r="NJ265" t="e">
            <v>#N/A</v>
          </cell>
          <cell r="NK265">
            <v>60</v>
          </cell>
        </row>
        <row r="266">
          <cell r="NF266">
            <v>0</v>
          </cell>
          <cell r="NG266">
            <v>111</v>
          </cell>
          <cell r="NH266">
            <v>7965</v>
          </cell>
          <cell r="NI266">
            <v>300</v>
          </cell>
          <cell r="NJ266" t="e">
            <v>#N/A</v>
          </cell>
          <cell r="NK266">
            <v>60</v>
          </cell>
        </row>
        <row r="267">
          <cell r="NF267">
            <v>0</v>
          </cell>
          <cell r="NG267">
            <v>112</v>
          </cell>
          <cell r="NH267">
            <v>7965</v>
          </cell>
          <cell r="NI267">
            <v>300</v>
          </cell>
          <cell r="NJ267" t="e">
            <v>#N/A</v>
          </cell>
          <cell r="NK267">
            <v>60</v>
          </cell>
        </row>
        <row r="268">
          <cell r="NF268">
            <v>0</v>
          </cell>
          <cell r="NG268">
            <v>113</v>
          </cell>
          <cell r="NH268">
            <v>7965</v>
          </cell>
          <cell r="NI268">
            <v>300</v>
          </cell>
          <cell r="NJ268" t="e">
            <v>#N/A</v>
          </cell>
          <cell r="NK268">
            <v>60</v>
          </cell>
        </row>
        <row r="269">
          <cell r="NF269">
            <v>0</v>
          </cell>
          <cell r="NG269">
            <v>114</v>
          </cell>
          <cell r="NH269">
            <v>7965</v>
          </cell>
          <cell r="NI269">
            <v>300</v>
          </cell>
          <cell r="NJ269" t="e">
            <v>#N/A</v>
          </cell>
          <cell r="NK269">
            <v>60</v>
          </cell>
        </row>
        <row r="270">
          <cell r="NF270">
            <v>0</v>
          </cell>
          <cell r="NG270">
            <v>115</v>
          </cell>
          <cell r="NH270">
            <v>7965</v>
          </cell>
          <cell r="NI270">
            <v>300</v>
          </cell>
          <cell r="NJ270" t="e">
            <v>#N/A</v>
          </cell>
          <cell r="NK270">
            <v>60</v>
          </cell>
        </row>
        <row r="271">
          <cell r="NF271">
            <v>0</v>
          </cell>
          <cell r="NG271">
            <v>116</v>
          </cell>
          <cell r="NH271">
            <v>7965</v>
          </cell>
          <cell r="NI271">
            <v>300</v>
          </cell>
          <cell r="NJ271" t="e">
            <v>#N/A</v>
          </cell>
          <cell r="NK271">
            <v>60</v>
          </cell>
        </row>
        <row r="272">
          <cell r="NF272">
            <v>0</v>
          </cell>
          <cell r="NG272">
            <v>117</v>
          </cell>
          <cell r="NH272">
            <v>7965</v>
          </cell>
          <cell r="NI272">
            <v>300</v>
          </cell>
          <cell r="NJ272" t="e">
            <v>#N/A</v>
          </cell>
          <cell r="NK272">
            <v>60</v>
          </cell>
        </row>
        <row r="273">
          <cell r="NF273">
            <v>0</v>
          </cell>
          <cell r="NG273">
            <v>118</v>
          </cell>
          <cell r="NH273">
            <v>7965</v>
          </cell>
          <cell r="NI273">
            <v>300</v>
          </cell>
          <cell r="NJ273" t="e">
            <v>#N/A</v>
          </cell>
          <cell r="NK273">
            <v>60</v>
          </cell>
        </row>
        <row r="274">
          <cell r="NF274">
            <v>0</v>
          </cell>
          <cell r="NG274">
            <v>119</v>
          </cell>
          <cell r="NH274">
            <v>7965</v>
          </cell>
          <cell r="NI274">
            <v>300</v>
          </cell>
          <cell r="NJ274" t="e">
            <v>#N/A</v>
          </cell>
          <cell r="NK274">
            <v>60</v>
          </cell>
        </row>
        <row r="275">
          <cell r="NF275">
            <v>0</v>
          </cell>
          <cell r="NG275">
            <v>120</v>
          </cell>
          <cell r="NH275">
            <v>7965</v>
          </cell>
          <cell r="NI275">
            <v>300</v>
          </cell>
          <cell r="NJ275" t="e">
            <v>#N/A</v>
          </cell>
          <cell r="NK275">
            <v>60</v>
          </cell>
        </row>
        <row r="276">
          <cell r="NF276">
            <v>0</v>
          </cell>
          <cell r="NG276">
            <v>121</v>
          </cell>
          <cell r="NH276">
            <v>7965</v>
          </cell>
          <cell r="NI276">
            <v>300</v>
          </cell>
          <cell r="NJ276" t="e">
            <v>#N/A</v>
          </cell>
          <cell r="NK276">
            <v>60</v>
          </cell>
        </row>
        <row r="277">
          <cell r="NF277">
            <v>0</v>
          </cell>
          <cell r="NG277">
            <v>122</v>
          </cell>
          <cell r="NH277">
            <v>7965</v>
          </cell>
          <cell r="NI277">
            <v>300</v>
          </cell>
          <cell r="NJ277" t="e">
            <v>#N/A</v>
          </cell>
          <cell r="NK277">
            <v>60</v>
          </cell>
        </row>
        <row r="278">
          <cell r="NF278">
            <v>0</v>
          </cell>
          <cell r="NG278">
            <v>123</v>
          </cell>
          <cell r="NH278">
            <v>7965</v>
          </cell>
          <cell r="NI278">
            <v>300</v>
          </cell>
          <cell r="NJ278" t="e">
            <v>#N/A</v>
          </cell>
          <cell r="NK278">
            <v>60</v>
          </cell>
        </row>
        <row r="279">
          <cell r="NF279">
            <v>0</v>
          </cell>
          <cell r="NG279">
            <v>124</v>
          </cell>
          <cell r="NH279">
            <v>7965</v>
          </cell>
          <cell r="NI279">
            <v>300</v>
          </cell>
          <cell r="NJ279" t="e">
            <v>#N/A</v>
          </cell>
          <cell r="NK279">
            <v>60</v>
          </cell>
        </row>
        <row r="280">
          <cell r="NF280">
            <v>0</v>
          </cell>
          <cell r="NG280">
            <v>125</v>
          </cell>
          <cell r="NH280">
            <v>7965</v>
          </cell>
          <cell r="NI280">
            <v>300</v>
          </cell>
          <cell r="NJ280" t="e">
            <v>#N/A</v>
          </cell>
          <cell r="NK280">
            <v>60</v>
          </cell>
        </row>
        <row r="281">
          <cell r="NF281">
            <v>0</v>
          </cell>
          <cell r="NG281">
            <v>126</v>
          </cell>
          <cell r="NH281">
            <v>7965</v>
          </cell>
          <cell r="NI281">
            <v>300</v>
          </cell>
          <cell r="NJ281" t="e">
            <v>#N/A</v>
          </cell>
          <cell r="NK281">
            <v>60</v>
          </cell>
        </row>
        <row r="282">
          <cell r="NF282">
            <v>0</v>
          </cell>
          <cell r="NG282">
            <v>127</v>
          </cell>
          <cell r="NH282">
            <v>7965</v>
          </cell>
          <cell r="NI282">
            <v>300</v>
          </cell>
          <cell r="NJ282" t="e">
            <v>#N/A</v>
          </cell>
          <cell r="NK282">
            <v>60</v>
          </cell>
        </row>
        <row r="283">
          <cell r="NF283">
            <v>0</v>
          </cell>
          <cell r="NG283">
            <v>128</v>
          </cell>
          <cell r="NH283">
            <v>7965</v>
          </cell>
          <cell r="NI283">
            <v>300</v>
          </cell>
          <cell r="NJ283" t="e">
            <v>#N/A</v>
          </cell>
          <cell r="NK283">
            <v>60</v>
          </cell>
        </row>
        <row r="284">
          <cell r="NF284">
            <v>0</v>
          </cell>
          <cell r="NG284">
            <v>129</v>
          </cell>
          <cell r="NH284">
            <v>7965</v>
          </cell>
          <cell r="NI284">
            <v>300</v>
          </cell>
          <cell r="NJ284" t="e">
            <v>#N/A</v>
          </cell>
          <cell r="NK284">
            <v>60</v>
          </cell>
        </row>
        <row r="285">
          <cell r="NF285">
            <v>0</v>
          </cell>
          <cell r="NG285">
            <v>130</v>
          </cell>
          <cell r="NH285">
            <v>7965</v>
          </cell>
          <cell r="NI285">
            <v>300</v>
          </cell>
          <cell r="NJ285" t="e">
            <v>#N/A</v>
          </cell>
          <cell r="NK285">
            <v>60</v>
          </cell>
        </row>
        <row r="286">
          <cell r="NF286">
            <v>0</v>
          </cell>
          <cell r="NG286">
            <v>131</v>
          </cell>
          <cell r="NH286">
            <v>7965</v>
          </cell>
          <cell r="NI286">
            <v>300</v>
          </cell>
          <cell r="NJ286" t="e">
            <v>#N/A</v>
          </cell>
          <cell r="NK286">
            <v>60</v>
          </cell>
        </row>
        <row r="287">
          <cell r="NF287">
            <v>0</v>
          </cell>
          <cell r="NG287">
            <v>132</v>
          </cell>
          <cell r="NH287">
            <v>7965</v>
          </cell>
          <cell r="NI287">
            <v>300</v>
          </cell>
          <cell r="NJ287" t="e">
            <v>#N/A</v>
          </cell>
          <cell r="NK287">
            <v>60</v>
          </cell>
        </row>
        <row r="288">
          <cell r="NF288">
            <v>0</v>
          </cell>
          <cell r="NG288">
            <v>133</v>
          </cell>
          <cell r="NH288">
            <v>7965</v>
          </cell>
          <cell r="NI288">
            <v>300</v>
          </cell>
          <cell r="NJ288" t="e">
            <v>#N/A</v>
          </cell>
          <cell r="NK288">
            <v>60</v>
          </cell>
        </row>
        <row r="289">
          <cell r="NF289">
            <v>0</v>
          </cell>
          <cell r="NG289">
            <v>134</v>
          </cell>
          <cell r="NH289">
            <v>7965</v>
          </cell>
          <cell r="NI289">
            <v>300</v>
          </cell>
          <cell r="NJ289" t="e">
            <v>#N/A</v>
          </cell>
          <cell r="NK289">
            <v>60</v>
          </cell>
        </row>
        <row r="290">
          <cell r="NF290">
            <v>0</v>
          </cell>
          <cell r="NG290">
            <v>135</v>
          </cell>
          <cell r="NH290">
            <v>7965</v>
          </cell>
          <cell r="NI290">
            <v>300</v>
          </cell>
          <cell r="NJ290" t="e">
            <v>#N/A</v>
          </cell>
          <cell r="NK290">
            <v>60</v>
          </cell>
        </row>
        <row r="291">
          <cell r="NF291">
            <v>0</v>
          </cell>
          <cell r="NG291">
            <v>136</v>
          </cell>
          <cell r="NH291">
            <v>7965</v>
          </cell>
          <cell r="NI291">
            <v>300</v>
          </cell>
          <cell r="NJ291" t="e">
            <v>#N/A</v>
          </cell>
          <cell r="NK291">
            <v>60</v>
          </cell>
        </row>
        <row r="292">
          <cell r="NF292">
            <v>0</v>
          </cell>
          <cell r="NG292">
            <v>137</v>
          </cell>
          <cell r="NH292">
            <v>7965</v>
          </cell>
          <cell r="NI292">
            <v>300</v>
          </cell>
          <cell r="NJ292" t="e">
            <v>#N/A</v>
          </cell>
          <cell r="NK292">
            <v>60</v>
          </cell>
        </row>
        <row r="293">
          <cell r="NF293">
            <v>0</v>
          </cell>
          <cell r="NG293">
            <v>138</v>
          </cell>
          <cell r="NH293">
            <v>7965</v>
          </cell>
          <cell r="NI293">
            <v>300</v>
          </cell>
          <cell r="NJ293" t="e">
            <v>#N/A</v>
          </cell>
          <cell r="NK293">
            <v>60</v>
          </cell>
        </row>
        <row r="294">
          <cell r="NF294">
            <v>0</v>
          </cell>
          <cell r="NG294">
            <v>139</v>
          </cell>
          <cell r="NH294">
            <v>7965</v>
          </cell>
          <cell r="NI294">
            <v>300</v>
          </cell>
          <cell r="NJ294" t="e">
            <v>#N/A</v>
          </cell>
          <cell r="NK294">
            <v>60</v>
          </cell>
        </row>
        <row r="295">
          <cell r="NF295">
            <v>0</v>
          </cell>
          <cell r="NG295">
            <v>140</v>
          </cell>
          <cell r="NH295">
            <v>7965</v>
          </cell>
          <cell r="NI295">
            <v>300</v>
          </cell>
          <cell r="NJ295" t="e">
            <v>#N/A</v>
          </cell>
          <cell r="NK295">
            <v>60</v>
          </cell>
        </row>
        <row r="296">
          <cell r="NF296">
            <v>0</v>
          </cell>
          <cell r="NG296">
            <v>141</v>
          </cell>
          <cell r="NH296">
            <v>7965</v>
          </cell>
          <cell r="NI296">
            <v>300</v>
          </cell>
          <cell r="NJ296" t="e">
            <v>#N/A</v>
          </cell>
          <cell r="NK296">
            <v>60</v>
          </cell>
        </row>
        <row r="297">
          <cell r="NF297">
            <v>0</v>
          </cell>
          <cell r="NG297">
            <v>142</v>
          </cell>
          <cell r="NH297">
            <v>7965</v>
          </cell>
          <cell r="NI297">
            <v>300</v>
          </cell>
          <cell r="NJ297" t="e">
            <v>#N/A</v>
          </cell>
          <cell r="NK297">
            <v>60</v>
          </cell>
        </row>
        <row r="298">
          <cell r="NF298">
            <v>0</v>
          </cell>
          <cell r="NG298">
            <v>143</v>
          </cell>
          <cell r="NH298">
            <v>7965</v>
          </cell>
          <cell r="NI298">
            <v>300</v>
          </cell>
          <cell r="NJ298" t="e">
            <v>#N/A</v>
          </cell>
          <cell r="NK298">
            <v>60</v>
          </cell>
        </row>
        <row r="299">
          <cell r="NF299">
            <v>0</v>
          </cell>
          <cell r="NG299">
            <v>144</v>
          </cell>
          <cell r="NH299">
            <v>7965</v>
          </cell>
          <cell r="NI299">
            <v>300</v>
          </cell>
          <cell r="NJ299" t="e">
            <v>#N/A</v>
          </cell>
          <cell r="NK299">
            <v>60</v>
          </cell>
        </row>
        <row r="300">
          <cell r="NF300">
            <v>0</v>
          </cell>
          <cell r="NG300">
            <v>145</v>
          </cell>
          <cell r="NH300">
            <v>7965</v>
          </cell>
          <cell r="NI300">
            <v>300</v>
          </cell>
          <cell r="NJ300" t="e">
            <v>#N/A</v>
          </cell>
          <cell r="NK300">
            <v>60</v>
          </cell>
        </row>
        <row r="301">
          <cell r="NF301">
            <v>0</v>
          </cell>
          <cell r="NG301">
            <v>146</v>
          </cell>
          <cell r="NH301">
            <v>7965</v>
          </cell>
          <cell r="NI301">
            <v>300</v>
          </cell>
          <cell r="NJ301" t="e">
            <v>#N/A</v>
          </cell>
          <cell r="NK301">
            <v>60</v>
          </cell>
        </row>
        <row r="302">
          <cell r="NF302">
            <v>0</v>
          </cell>
          <cell r="NG302">
            <v>147</v>
          </cell>
          <cell r="NH302">
            <v>7965</v>
          </cell>
          <cell r="NI302">
            <v>300</v>
          </cell>
          <cell r="NJ302" t="e">
            <v>#N/A</v>
          </cell>
          <cell r="NK302">
            <v>60</v>
          </cell>
        </row>
        <row r="303">
          <cell r="NF303">
            <v>0</v>
          </cell>
          <cell r="NG303">
            <v>148</v>
          </cell>
          <cell r="NH303">
            <v>7965</v>
          </cell>
          <cell r="NI303">
            <v>300</v>
          </cell>
          <cell r="NJ303" t="e">
            <v>#N/A</v>
          </cell>
          <cell r="NK303">
            <v>60</v>
          </cell>
        </row>
        <row r="304">
          <cell r="NF304">
            <v>0</v>
          </cell>
          <cell r="NG304">
            <v>149</v>
          </cell>
          <cell r="NH304">
            <v>7965</v>
          </cell>
          <cell r="NI304">
            <v>300</v>
          </cell>
          <cell r="NJ304" t="e">
            <v>#N/A</v>
          </cell>
          <cell r="NK304">
            <v>60</v>
          </cell>
        </row>
        <row r="305">
          <cell r="NF305">
            <v>0</v>
          </cell>
          <cell r="NG305">
            <v>150</v>
          </cell>
          <cell r="NH305">
            <v>7965</v>
          </cell>
          <cell r="NI305">
            <v>300</v>
          </cell>
          <cell r="NJ305" t="e">
            <v>#N/A</v>
          </cell>
          <cell r="NK305">
            <v>60</v>
          </cell>
        </row>
        <row r="306">
          <cell r="NF306">
            <v>0</v>
          </cell>
          <cell r="NG306">
            <v>151</v>
          </cell>
          <cell r="NH306">
            <v>7965</v>
          </cell>
          <cell r="NI306">
            <v>300</v>
          </cell>
          <cell r="NJ306" t="e">
            <v>#N/A</v>
          </cell>
          <cell r="NK306">
            <v>60</v>
          </cell>
        </row>
      </sheetData>
      <sheetData sheetId="4">
        <row r="27">
          <cell r="F27">
            <v>-1862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"/>
  <sheetViews>
    <sheetView tabSelected="1" workbookViewId="0">
      <selection sqref="A1:V263"/>
    </sheetView>
  </sheetViews>
  <sheetFormatPr baseColWidth="10" defaultRowHeight="16" x14ac:dyDescent="0.2"/>
  <sheetData>
    <row r="1" spans="1:22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</row>
    <row r="2" spans="1:22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spans="1:22" x14ac:dyDescent="0.2">
      <c r="A3" s="4"/>
      <c r="B3" s="5"/>
      <c r="C3" s="6"/>
      <c r="D3" s="7" t="s">
        <v>0</v>
      </c>
      <c r="E3" s="8"/>
      <c r="F3" s="8"/>
      <c r="G3" s="8"/>
      <c r="H3" s="8"/>
      <c r="I3" s="8"/>
      <c r="J3" s="8"/>
      <c r="K3" s="8"/>
      <c r="L3" s="8"/>
      <c r="M3" s="9"/>
      <c r="N3" s="10" t="s">
        <v>1</v>
      </c>
      <c r="O3" s="11"/>
      <c r="P3" s="12">
        <f>[1]SUMMARY!T2</f>
        <v>0</v>
      </c>
      <c r="Q3" s="11"/>
      <c r="R3" s="12" t="s">
        <v>2</v>
      </c>
      <c r="S3" s="11"/>
      <c r="T3" s="10" t="s">
        <v>3</v>
      </c>
      <c r="U3" s="11"/>
      <c r="V3" s="4"/>
    </row>
    <row r="4" spans="1:22" x14ac:dyDescent="0.2">
      <c r="A4" s="4"/>
      <c r="B4" s="13"/>
      <c r="C4" s="14"/>
      <c r="D4" s="15"/>
      <c r="E4" s="16"/>
      <c r="F4" s="16"/>
      <c r="G4" s="16"/>
      <c r="H4" s="16"/>
      <c r="I4" s="16"/>
      <c r="J4" s="16"/>
      <c r="K4" s="16"/>
      <c r="L4" s="16"/>
      <c r="M4" s="17"/>
      <c r="N4" s="10" t="s">
        <v>4</v>
      </c>
      <c r="O4" s="11"/>
      <c r="P4" s="12">
        <f>[1]SUMMARY!AD3</f>
        <v>0</v>
      </c>
      <c r="Q4" s="11"/>
      <c r="R4" s="12" t="s">
        <v>5</v>
      </c>
      <c r="S4" s="11"/>
      <c r="T4" s="18">
        <f ca="1">TODAY()</f>
        <v>43561</v>
      </c>
      <c r="U4" s="11"/>
      <c r="V4" s="4"/>
    </row>
    <row r="5" spans="1:22" x14ac:dyDescent="0.2">
      <c r="A5" s="4"/>
      <c r="B5" s="13"/>
      <c r="C5" s="14"/>
      <c r="D5" s="19" t="s">
        <v>6</v>
      </c>
      <c r="E5" s="20"/>
      <c r="F5" s="20"/>
      <c r="G5" s="20"/>
      <c r="H5" s="20"/>
      <c r="I5" s="20"/>
      <c r="J5" s="20"/>
      <c r="K5" s="20"/>
      <c r="L5" s="20"/>
      <c r="M5" s="21"/>
      <c r="N5" s="10" t="s">
        <v>7</v>
      </c>
      <c r="O5" s="11"/>
      <c r="P5" s="12" t="str">
        <f>[1]SUMMARY!Y3</f>
        <v>AQUILA</v>
      </c>
      <c r="Q5" s="10"/>
      <c r="R5" s="10"/>
      <c r="S5" s="10"/>
      <c r="T5" s="10"/>
      <c r="U5" s="11"/>
      <c r="V5" s="4"/>
    </row>
    <row r="6" spans="1:22" x14ac:dyDescent="0.2">
      <c r="A6" s="4"/>
      <c r="B6" s="22"/>
      <c r="C6" s="23"/>
      <c r="D6" s="24" t="s">
        <v>8</v>
      </c>
      <c r="E6" s="25"/>
      <c r="F6" s="25"/>
      <c r="G6" s="25"/>
      <c r="H6" s="26">
        <f>[1]SUMMARY!T3</f>
        <v>6</v>
      </c>
      <c r="I6" s="26"/>
      <c r="J6" s="25" t="s">
        <v>9</v>
      </c>
      <c r="K6" s="25"/>
      <c r="L6" s="25"/>
      <c r="M6" s="26" t="str">
        <f>[1]SUMMARY!T4</f>
        <v>LW5</v>
      </c>
      <c r="N6" s="26"/>
      <c r="O6" s="25" t="s">
        <v>10</v>
      </c>
      <c r="P6" s="25"/>
      <c r="Q6" s="27"/>
      <c r="R6" s="25"/>
      <c r="S6" s="28" t="str">
        <f>[1]SUMMARY!T5</f>
        <v>STL 01 LVL</v>
      </c>
      <c r="T6" s="28"/>
      <c r="U6" s="29"/>
      <c r="V6" s="4"/>
    </row>
    <row r="7" spans="1:22" x14ac:dyDescent="0.2">
      <c r="A7" s="1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1"/>
    </row>
    <row r="8" spans="1:22" x14ac:dyDescent="0.2">
      <c r="A8" s="1">
        <v>1</v>
      </c>
      <c r="B8" s="31">
        <v>1</v>
      </c>
      <c r="C8" s="32" t="s">
        <v>11</v>
      </c>
      <c r="D8" s="33"/>
      <c r="E8" s="33"/>
      <c r="F8" s="33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4"/>
      <c r="V8" s="1"/>
    </row>
    <row r="9" spans="1:22" x14ac:dyDescent="0.2">
      <c r="A9" s="1">
        <v>2</v>
      </c>
      <c r="B9" s="35"/>
      <c r="C9" s="36" t="s">
        <v>12</v>
      </c>
      <c r="D9" s="37" t="s">
        <v>13</v>
      </c>
      <c r="E9" s="37"/>
      <c r="F9" s="37"/>
      <c r="G9" s="37"/>
      <c r="H9" s="37"/>
      <c r="I9" s="37"/>
      <c r="J9" s="37"/>
      <c r="K9" s="38">
        <f>[1]SUMMARY!D10</f>
        <v>3000</v>
      </c>
      <c r="L9" s="39"/>
      <c r="M9" s="39"/>
      <c r="N9" s="40" t="s">
        <v>14</v>
      </c>
      <c r="O9" s="37"/>
      <c r="P9" s="37"/>
      <c r="Q9" s="37"/>
      <c r="R9" s="37"/>
      <c r="S9" s="41"/>
      <c r="T9" s="41"/>
      <c r="U9" s="42"/>
      <c r="V9" s="1"/>
    </row>
    <row r="10" spans="1:22" x14ac:dyDescent="0.2">
      <c r="A10" s="1">
        <v>3</v>
      </c>
      <c r="B10" s="35"/>
      <c r="C10" s="36" t="s">
        <v>12</v>
      </c>
      <c r="D10" s="37" t="s">
        <v>15</v>
      </c>
      <c r="E10" s="37"/>
      <c r="F10" s="37"/>
      <c r="G10" s="37"/>
      <c r="H10" s="37"/>
      <c r="I10" s="37"/>
      <c r="J10" s="37"/>
      <c r="K10" s="43">
        <f>[1]SUMMARY!H10</f>
        <v>350</v>
      </c>
      <c r="L10" s="44"/>
      <c r="M10" s="44"/>
      <c r="N10" s="40" t="s">
        <v>14</v>
      </c>
      <c r="O10" s="37"/>
      <c r="P10" s="37"/>
      <c r="Q10" s="37"/>
      <c r="R10" s="37"/>
      <c r="S10" s="41"/>
      <c r="T10" s="41"/>
      <c r="U10" s="42"/>
      <c r="V10" s="1"/>
    </row>
    <row r="11" spans="1:22" x14ac:dyDescent="0.2">
      <c r="A11" s="1">
        <v>4</v>
      </c>
      <c r="B11" s="35"/>
      <c r="C11" s="36" t="s">
        <v>12</v>
      </c>
      <c r="D11" s="37" t="s">
        <v>16</v>
      </c>
      <c r="E11" s="37"/>
      <c r="F11" s="37"/>
      <c r="G11" s="37"/>
      <c r="H11" s="37"/>
      <c r="I11" s="37"/>
      <c r="J11" s="37"/>
      <c r="K11" s="43">
        <f>[1]SUMMARY!F10</f>
        <v>4050</v>
      </c>
      <c r="L11" s="44"/>
      <c r="M11" s="44"/>
      <c r="N11" s="40" t="s">
        <v>14</v>
      </c>
      <c r="O11" s="37"/>
      <c r="P11" s="37"/>
      <c r="Q11" s="37"/>
      <c r="R11" s="37"/>
      <c r="S11" s="41"/>
      <c r="T11" s="41"/>
      <c r="U11" s="42"/>
      <c r="V11" s="1"/>
    </row>
    <row r="12" spans="1:22" x14ac:dyDescent="0.2">
      <c r="A12" s="1">
        <v>5</v>
      </c>
      <c r="B12" s="35"/>
      <c r="C12" s="36" t="s">
        <v>12</v>
      </c>
      <c r="D12" s="37" t="s">
        <v>17</v>
      </c>
      <c r="E12" s="37"/>
      <c r="F12" s="37"/>
      <c r="G12" s="37"/>
      <c r="H12" s="37"/>
      <c r="I12" s="37"/>
      <c r="J12" s="37"/>
      <c r="K12" s="43">
        <f>[1]SUMMARY!J10</f>
        <v>60</v>
      </c>
      <c r="L12" s="44"/>
      <c r="M12" s="44"/>
      <c r="N12" s="40" t="s">
        <v>18</v>
      </c>
      <c r="O12" s="37"/>
      <c r="P12" s="37"/>
      <c r="Q12" s="37"/>
      <c r="R12" s="37"/>
      <c r="S12" s="41"/>
      <c r="T12" s="41"/>
      <c r="U12" s="42"/>
      <c r="V12" s="1"/>
    </row>
    <row r="13" spans="1:22" x14ac:dyDescent="0.2">
      <c r="A13" s="1">
        <v>6</v>
      </c>
      <c r="B13" s="35"/>
      <c r="C13" s="36" t="s">
        <v>12</v>
      </c>
      <c r="D13" s="37" t="s">
        <v>19</v>
      </c>
      <c r="E13" s="37"/>
      <c r="F13" s="37"/>
      <c r="G13" s="37"/>
      <c r="H13" s="37"/>
      <c r="I13" s="37"/>
      <c r="J13" s="37"/>
      <c r="K13" s="44">
        <f>[1]SUMMARY!L10</f>
        <v>500</v>
      </c>
      <c r="L13" s="44"/>
      <c r="M13" s="44"/>
      <c r="N13" s="40" t="s">
        <v>18</v>
      </c>
      <c r="O13" s="37"/>
      <c r="P13" s="37"/>
      <c r="Q13" s="37"/>
      <c r="R13" s="37"/>
      <c r="S13" s="41"/>
      <c r="T13" s="41"/>
      <c r="U13" s="42"/>
      <c r="V13" s="1"/>
    </row>
    <row r="14" spans="1:22" x14ac:dyDescent="0.2">
      <c r="A14" s="1">
        <v>7</v>
      </c>
      <c r="B14" s="35"/>
      <c r="C14" s="36" t="s">
        <v>12</v>
      </c>
      <c r="D14" s="37" t="s">
        <v>20</v>
      </c>
      <c r="E14" s="37"/>
      <c r="F14" s="37"/>
      <c r="G14" s="37"/>
      <c r="H14" s="37"/>
      <c r="I14" s="37"/>
      <c r="J14" s="37"/>
      <c r="K14" s="44">
        <f>[1]SUMMARY!N10</f>
        <v>415</v>
      </c>
      <c r="L14" s="44"/>
      <c r="M14" s="44"/>
      <c r="N14" s="40" t="s">
        <v>18</v>
      </c>
      <c r="O14" s="37"/>
      <c r="P14" s="37"/>
      <c r="Q14" s="37"/>
      <c r="R14" s="37"/>
      <c r="S14" s="41"/>
      <c r="T14" s="41"/>
      <c r="U14" s="42"/>
      <c r="V14" s="1"/>
    </row>
    <row r="15" spans="1:22" x14ac:dyDescent="0.2">
      <c r="A15" s="1">
        <v>8</v>
      </c>
      <c r="B15" s="35"/>
      <c r="C15" s="36" t="s">
        <v>12</v>
      </c>
      <c r="D15" s="37" t="s">
        <v>21</v>
      </c>
      <c r="E15" s="37"/>
      <c r="F15" s="37"/>
      <c r="G15" s="37"/>
      <c r="H15" s="37"/>
      <c r="I15" s="37"/>
      <c r="J15" s="37"/>
      <c r="K15" s="44">
        <f>[1]SUMMARY!J14</f>
        <v>40</v>
      </c>
      <c r="L15" s="44"/>
      <c r="M15" s="44"/>
      <c r="N15" s="40" t="s">
        <v>14</v>
      </c>
      <c r="O15" s="37"/>
      <c r="P15" s="37"/>
      <c r="Q15" s="37"/>
      <c r="R15" s="37"/>
      <c r="S15" s="41"/>
      <c r="T15" s="41"/>
      <c r="U15" s="42"/>
      <c r="V15" s="1"/>
    </row>
    <row r="16" spans="1:22" x14ac:dyDescent="0.2">
      <c r="A16" s="1">
        <v>9</v>
      </c>
      <c r="B16" s="45"/>
      <c r="C16" s="4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47"/>
      <c r="R16" s="47"/>
      <c r="S16" s="41"/>
      <c r="T16" s="41"/>
      <c r="U16" s="42"/>
      <c r="V16" s="1"/>
    </row>
    <row r="17" spans="1:22" x14ac:dyDescent="0.2">
      <c r="A17" s="1">
        <v>10</v>
      </c>
      <c r="B17" s="48">
        <v>2</v>
      </c>
      <c r="C17" s="49" t="s">
        <v>22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1"/>
    </row>
    <row r="18" spans="1:22" x14ac:dyDescent="0.2">
      <c r="A18" s="1">
        <v>11</v>
      </c>
      <c r="B18" s="50"/>
      <c r="C18" s="5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1"/>
    </row>
    <row r="19" spans="1:22" x14ac:dyDescent="0.2">
      <c r="A19" s="1">
        <v>12</v>
      </c>
      <c r="B19" s="5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1"/>
    </row>
    <row r="20" spans="1:22" x14ac:dyDescent="0.2">
      <c r="A20" s="1">
        <v>13</v>
      </c>
      <c r="B20" s="50"/>
      <c r="C20" s="5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2"/>
      <c r="V20" s="1"/>
    </row>
    <row r="21" spans="1:22" x14ac:dyDescent="0.2">
      <c r="A21" s="1">
        <v>14</v>
      </c>
      <c r="B21" s="5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2"/>
      <c r="V21" s="1"/>
    </row>
    <row r="22" spans="1:22" x14ac:dyDescent="0.2">
      <c r="A22" s="1">
        <v>15</v>
      </c>
      <c r="B22" s="5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2"/>
      <c r="V22" s="1"/>
    </row>
    <row r="23" spans="1:22" x14ac:dyDescent="0.2">
      <c r="A23" s="1">
        <v>16</v>
      </c>
      <c r="B23" s="5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2"/>
      <c r="V23" s="1"/>
    </row>
    <row r="24" spans="1:22" x14ac:dyDescent="0.2">
      <c r="A24" s="1">
        <v>17</v>
      </c>
      <c r="B24" s="50"/>
      <c r="C24" s="5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2"/>
      <c r="V24" s="1"/>
    </row>
    <row r="25" spans="1:22" x14ac:dyDescent="0.2">
      <c r="A25" s="1">
        <v>18</v>
      </c>
      <c r="B25" s="5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2"/>
      <c r="V25" s="1"/>
    </row>
    <row r="26" spans="1:22" x14ac:dyDescent="0.2">
      <c r="A26" s="1">
        <v>19</v>
      </c>
      <c r="B26" s="35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52"/>
      <c r="V26" s="27"/>
    </row>
    <row r="27" spans="1:22" x14ac:dyDescent="0.2">
      <c r="A27" s="1">
        <v>20</v>
      </c>
      <c r="B27" s="35"/>
      <c r="C27" s="37" t="str">
        <f ca="1">IF([1]SUMMARY!IW24=3,"",[1]SUMMARY!AV142)</f>
        <v>10 T 12</v>
      </c>
      <c r="D27" s="37"/>
      <c r="E27" s="37"/>
      <c r="F27" s="37"/>
      <c r="G27" s="37"/>
      <c r="H27" s="37"/>
      <c r="I27" s="37"/>
      <c r="J27" s="37" t="str">
        <f ca="1">IF([1]SUMMARY!IW24=3,[1]SUMMARY!BB142,[1]SUMMARY!AX142)</f>
        <v>18 T 12</v>
      </c>
      <c r="K27" s="37"/>
      <c r="L27" s="37"/>
      <c r="M27" s="37"/>
      <c r="N27" s="37"/>
      <c r="O27" s="37"/>
      <c r="P27" s="37"/>
      <c r="Q27" s="37"/>
      <c r="R27" s="37" t="str">
        <f ca="1">IF([1]SUMMARY!IW24=3,"",[1]SUMMARY!AZ142)</f>
        <v>10 T 12</v>
      </c>
      <c r="S27" s="37"/>
      <c r="T27" s="37"/>
      <c r="U27" s="52"/>
      <c r="V27" s="27"/>
    </row>
    <row r="28" spans="1:22" x14ac:dyDescent="0.2">
      <c r="A28" s="1">
        <v>21</v>
      </c>
      <c r="B28" s="45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37"/>
      <c r="P28" s="37"/>
      <c r="Q28" s="37"/>
      <c r="R28" s="37"/>
      <c r="S28" s="37"/>
      <c r="T28" s="37"/>
      <c r="U28" s="52"/>
      <c r="V28" s="27"/>
    </row>
    <row r="29" spans="1:22" x14ac:dyDescent="0.2">
      <c r="A29" s="1">
        <v>22</v>
      </c>
      <c r="B29" s="45"/>
      <c r="C29" s="37" t="str">
        <f ca="1">IF(C27="","","Left Boundary")</f>
        <v>Left Boundary</v>
      </c>
      <c r="D29" s="53"/>
      <c r="E29" s="53"/>
      <c r="F29" s="54">
        <f ca="1">IF(C27="","",[1]SUMMARY!P29)</f>
        <v>8.078381109230896E-3</v>
      </c>
      <c r="G29" s="54"/>
      <c r="H29" s="53"/>
      <c r="I29" s="37" t="str">
        <f ca="1">IF(C27="","","Web Prov.")</f>
        <v>Web Prov.</v>
      </c>
      <c r="J29" s="53"/>
      <c r="K29" s="54">
        <f ca="1">IF(C27="","",[1]SUMMARY!O16)</f>
        <v>2.643833817566475E-3</v>
      </c>
      <c r="L29" s="54"/>
      <c r="M29" s="53"/>
      <c r="N29" s="53"/>
      <c r="O29" s="37"/>
      <c r="P29" s="37" t="str">
        <f ca="1">IF(C27="","","Right Boundary")</f>
        <v>Right Boundary</v>
      </c>
      <c r="Q29" s="37"/>
      <c r="R29" s="37"/>
      <c r="S29" s="54">
        <f ca="1">IF(C27="","",[1]SUMMARY!P32)</f>
        <v>8.078381109230896E-3</v>
      </c>
      <c r="T29" s="54"/>
      <c r="U29" s="52"/>
      <c r="V29" s="27"/>
    </row>
    <row r="30" spans="1:22" x14ac:dyDescent="0.2">
      <c r="A30" s="1">
        <v>23</v>
      </c>
      <c r="B30" s="35"/>
      <c r="C30" s="37"/>
      <c r="D30" s="53"/>
      <c r="E30" s="53"/>
      <c r="F30" s="53"/>
      <c r="G30" s="53"/>
      <c r="H30" s="53"/>
      <c r="I30" s="37" t="s">
        <v>23</v>
      </c>
      <c r="J30" s="53"/>
      <c r="K30" s="54">
        <f ca="1">[1]SUMMARY!O15</f>
        <v>2.643833817566475E-3</v>
      </c>
      <c r="L30" s="54"/>
      <c r="M30" s="53"/>
      <c r="N30" s="53"/>
      <c r="O30" s="37" t="s">
        <v>24</v>
      </c>
      <c r="P30" s="37"/>
      <c r="Q30" s="37"/>
      <c r="R30" s="55"/>
      <c r="S30" s="54">
        <f ca="1">[1]SUMMARY!L14</f>
        <v>4.0930464286769884E-3</v>
      </c>
      <c r="T30" s="54"/>
      <c r="U30" s="52"/>
      <c r="V30" s="27"/>
    </row>
    <row r="31" spans="1:22" x14ac:dyDescent="0.2">
      <c r="A31" s="1">
        <v>24</v>
      </c>
      <c r="B31" s="56">
        <v>3</v>
      </c>
      <c r="C31" s="57" t="s">
        <v>25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52"/>
      <c r="V31" s="58"/>
    </row>
    <row r="32" spans="1:22" x14ac:dyDescent="0.2">
      <c r="A32" s="1">
        <v>25</v>
      </c>
      <c r="B32" s="5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2"/>
      <c r="V32" s="59"/>
    </row>
    <row r="33" spans="1:22" x14ac:dyDescent="0.2">
      <c r="A33" s="1">
        <v>26</v>
      </c>
      <c r="B33" s="5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2"/>
      <c r="V33" s="59"/>
    </row>
    <row r="34" spans="1:22" x14ac:dyDescent="0.2">
      <c r="A34" s="1">
        <v>27</v>
      </c>
      <c r="B34" s="5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2"/>
      <c r="V34" s="59"/>
    </row>
    <row r="35" spans="1:22" x14ac:dyDescent="0.2">
      <c r="A35" s="1">
        <v>28</v>
      </c>
      <c r="B35" s="5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2"/>
      <c r="V35" s="59"/>
    </row>
    <row r="36" spans="1:22" x14ac:dyDescent="0.2">
      <c r="A36" s="1">
        <v>29</v>
      </c>
      <c r="B36" s="5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2"/>
      <c r="V36" s="59"/>
    </row>
    <row r="37" spans="1:22" x14ac:dyDescent="0.2">
      <c r="A37" s="1">
        <v>30</v>
      </c>
      <c r="B37" s="5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2"/>
      <c r="V37" s="59"/>
    </row>
    <row r="38" spans="1:22" x14ac:dyDescent="0.2">
      <c r="A38" s="1">
        <v>31</v>
      </c>
      <c r="B38" s="6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2"/>
      <c r="V38" s="59"/>
    </row>
    <row r="39" spans="1:22" x14ac:dyDescent="0.2">
      <c r="A39" s="1">
        <v>32</v>
      </c>
      <c r="B39" s="5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2"/>
      <c r="V39" s="59"/>
    </row>
    <row r="40" spans="1:22" x14ac:dyDescent="0.2">
      <c r="A40" s="1">
        <v>33</v>
      </c>
      <c r="B40" s="5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2"/>
      <c r="V40" s="59"/>
    </row>
    <row r="41" spans="1:22" x14ac:dyDescent="0.2">
      <c r="A41" s="1">
        <v>34</v>
      </c>
      <c r="B41" s="5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2"/>
      <c r="V41" s="59"/>
    </row>
    <row r="42" spans="1:22" x14ac:dyDescent="0.2">
      <c r="A42" s="1">
        <v>35</v>
      </c>
      <c r="B42" s="5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2"/>
      <c r="V42" s="59"/>
    </row>
    <row r="43" spans="1:22" x14ac:dyDescent="0.2">
      <c r="A43" s="1">
        <v>36</v>
      </c>
      <c r="B43" s="5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2"/>
      <c r="V43" s="59"/>
    </row>
    <row r="44" spans="1:22" x14ac:dyDescent="0.2">
      <c r="A44" s="1">
        <v>37</v>
      </c>
      <c r="B44" s="5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2"/>
      <c r="V44" s="59"/>
    </row>
    <row r="45" spans="1:22" x14ac:dyDescent="0.2">
      <c r="A45" s="1">
        <v>38</v>
      </c>
      <c r="B45" s="50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2"/>
      <c r="V45" s="59"/>
    </row>
    <row r="46" spans="1:22" x14ac:dyDescent="0.2">
      <c r="A46" s="1">
        <v>39</v>
      </c>
      <c r="B46" s="50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2"/>
      <c r="V46" s="59"/>
    </row>
    <row r="47" spans="1:22" x14ac:dyDescent="0.2">
      <c r="A47" s="1">
        <v>40</v>
      </c>
      <c r="B47" s="5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2"/>
      <c r="V47" s="59"/>
    </row>
    <row r="48" spans="1:22" x14ac:dyDescent="0.2">
      <c r="A48" s="1">
        <v>41</v>
      </c>
      <c r="B48" s="5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2"/>
      <c r="V48" s="59"/>
    </row>
    <row r="49" spans="1:22" x14ac:dyDescent="0.2">
      <c r="A49" s="1">
        <v>42</v>
      </c>
      <c r="B49" s="50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2"/>
      <c r="V49" s="59"/>
    </row>
    <row r="50" spans="1:22" x14ac:dyDescent="0.2">
      <c r="A50" s="1">
        <v>43</v>
      </c>
      <c r="B50" s="50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2"/>
      <c r="V50" s="59"/>
    </row>
    <row r="51" spans="1:22" x14ac:dyDescent="0.2">
      <c r="A51" s="1">
        <v>44</v>
      </c>
      <c r="B51" s="50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2"/>
      <c r="V51" s="59"/>
    </row>
    <row r="52" spans="1:22" x14ac:dyDescent="0.2">
      <c r="A52" s="1">
        <v>45</v>
      </c>
      <c r="B52" s="3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52"/>
      <c r="V52" s="59"/>
    </row>
    <row r="53" spans="1:22" x14ac:dyDescent="0.2">
      <c r="A53" s="1">
        <v>46</v>
      </c>
      <c r="B53" s="35"/>
      <c r="C53" s="36" t="s">
        <v>12</v>
      </c>
      <c r="D53" s="37" t="s">
        <v>26</v>
      </c>
      <c r="E53" s="37"/>
      <c r="F53" s="37"/>
      <c r="G53" s="37"/>
      <c r="H53" s="37"/>
      <c r="I53" s="37"/>
      <c r="J53" s="37"/>
      <c r="K53" s="44" t="str">
        <f ca="1">[1]SUMMARY!R29</f>
        <v>1.5D-1.5W1</v>
      </c>
      <c r="L53" s="44"/>
      <c r="M53" s="44"/>
      <c r="N53" s="37"/>
      <c r="O53" s="37"/>
      <c r="P53" s="37"/>
      <c r="Q53" s="37"/>
      <c r="R53" s="37"/>
      <c r="S53" s="37"/>
      <c r="T53" s="37"/>
      <c r="U53" s="52"/>
      <c r="V53" s="1"/>
    </row>
    <row r="54" spans="1:22" x14ac:dyDescent="0.2">
      <c r="A54" s="1">
        <v>47</v>
      </c>
      <c r="B54" s="35"/>
      <c r="C54" s="36" t="s">
        <v>12</v>
      </c>
      <c r="D54" s="37" t="s">
        <v>27</v>
      </c>
      <c r="E54" s="37"/>
      <c r="F54" s="37"/>
      <c r="G54" s="37"/>
      <c r="H54" s="37"/>
      <c r="I54" s="37"/>
      <c r="J54" s="37"/>
      <c r="K54" s="61">
        <f ca="1">[1]SUMMARY!W29</f>
        <v>10501.32495</v>
      </c>
      <c r="L54" s="61"/>
      <c r="M54" s="61"/>
      <c r="N54" s="37" t="s">
        <v>28</v>
      </c>
      <c r="O54" s="37"/>
      <c r="P54" s="37" t="str">
        <f ca="1">IF(K54&lt;0,"(Tension)","(Compression)")</f>
        <v>(Compression)</v>
      </c>
      <c r="Q54" s="37"/>
      <c r="R54" s="37"/>
      <c r="S54" s="37"/>
      <c r="T54" s="37"/>
      <c r="U54" s="52"/>
      <c r="V54" s="1"/>
    </row>
    <row r="55" spans="1:22" x14ac:dyDescent="0.2">
      <c r="A55" s="1">
        <v>48</v>
      </c>
      <c r="B55" s="35"/>
      <c r="C55" s="36" t="s">
        <v>12</v>
      </c>
      <c r="D55" s="37" t="s">
        <v>29</v>
      </c>
      <c r="E55" s="37"/>
      <c r="F55" s="37"/>
      <c r="G55" s="37"/>
      <c r="H55" s="37"/>
      <c r="I55" s="37"/>
      <c r="J55" s="37"/>
      <c r="K55" s="61">
        <f ca="1">[1]SUMMARY!IZ148</f>
        <v>3361.2586500000007</v>
      </c>
      <c r="L55" s="61"/>
      <c r="M55" s="61"/>
      <c r="N55" s="37" t="s">
        <v>30</v>
      </c>
      <c r="O55" s="37"/>
      <c r="P55" s="37"/>
      <c r="Q55" s="37"/>
      <c r="R55" s="37"/>
      <c r="S55" s="37"/>
      <c r="T55" s="37"/>
      <c r="U55" s="52"/>
      <c r="V55" s="1"/>
    </row>
    <row r="56" spans="1:22" x14ac:dyDescent="0.2">
      <c r="A56" s="1">
        <v>49</v>
      </c>
      <c r="B56" s="35"/>
      <c r="C56" s="36" t="s">
        <v>12</v>
      </c>
      <c r="D56" s="37" t="s">
        <v>31</v>
      </c>
      <c r="E56" s="37"/>
      <c r="F56" s="37"/>
      <c r="G56" s="37"/>
      <c r="H56" s="37"/>
      <c r="I56" s="37"/>
      <c r="J56" s="37"/>
      <c r="K56" s="61">
        <f ca="1">IF(K54&lt;0,"-",[1]SUMMARY!JA148)</f>
        <v>1135.1932270950001</v>
      </c>
      <c r="L56" s="61"/>
      <c r="M56" s="61"/>
      <c r="N56" s="37" t="s">
        <v>30</v>
      </c>
      <c r="O56" s="37"/>
      <c r="P56" s="37" t="str">
        <f ca="1">IF(K54&lt;0,"Not Considered as Tension in wall","")</f>
        <v/>
      </c>
      <c r="Q56" s="37"/>
      <c r="R56" s="37"/>
      <c r="S56" s="37"/>
      <c r="T56" s="37"/>
      <c r="U56" s="52"/>
      <c r="V56" s="1"/>
    </row>
    <row r="57" spans="1:22" x14ac:dyDescent="0.2">
      <c r="A57" s="1">
        <v>50</v>
      </c>
      <c r="B57" s="35"/>
      <c r="C57" s="36" t="s">
        <v>12</v>
      </c>
      <c r="D57" s="37" t="s">
        <v>32</v>
      </c>
      <c r="E57" s="37"/>
      <c r="F57" s="37"/>
      <c r="G57" s="37"/>
      <c r="H57" s="37"/>
      <c r="I57" s="37"/>
      <c r="J57" s="37"/>
      <c r="K57" s="44">
        <f ca="1">IF(K54&lt;0,"-",[1]SUMMARY!JB148)</f>
        <v>0</v>
      </c>
      <c r="L57" s="44"/>
      <c r="M57" s="44"/>
      <c r="N57" s="37" t="s">
        <v>30</v>
      </c>
      <c r="O57" s="37"/>
      <c r="P57" s="37" t="str">
        <f ca="1">IF(K54&lt;0,"Not Considered as Tension in wall","")</f>
        <v/>
      </c>
      <c r="Q57" s="37"/>
      <c r="R57" s="37"/>
      <c r="S57" s="37"/>
      <c r="T57" s="37"/>
      <c r="U57" s="52"/>
      <c r="V57" s="1"/>
    </row>
    <row r="58" spans="1:22" x14ac:dyDescent="0.2">
      <c r="A58" s="1">
        <v>51</v>
      </c>
      <c r="B58" s="62"/>
      <c r="C58" s="63"/>
      <c r="D58" s="64"/>
      <c r="E58" s="64" t="s">
        <v>33</v>
      </c>
      <c r="F58" s="64"/>
      <c r="G58" s="64"/>
      <c r="H58" s="64"/>
      <c r="I58" s="64"/>
      <c r="J58" s="64"/>
      <c r="K58" s="65">
        <f ca="1">[1]SUMMARY!JC148</f>
        <v>0.97556543152235942</v>
      </c>
      <c r="L58" s="65"/>
      <c r="M58" s="65"/>
      <c r="N58" s="64" t="s">
        <v>34</v>
      </c>
      <c r="O58" s="64"/>
      <c r="P58" s="64"/>
      <c r="Q58" s="64"/>
      <c r="R58" s="64"/>
      <c r="S58" s="64"/>
      <c r="T58" s="64"/>
      <c r="U58" s="66"/>
      <c r="V58" s="1"/>
    </row>
    <row r="59" spans="1:22" x14ac:dyDescent="0.2">
      <c r="A59" s="1">
        <v>1</v>
      </c>
      <c r="B59" s="67"/>
      <c r="C59" s="68"/>
      <c r="D59" s="68" t="s">
        <v>35</v>
      </c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9"/>
      <c r="V59" s="1"/>
    </row>
    <row r="60" spans="1:22" x14ac:dyDescent="0.2">
      <c r="A60" s="1">
        <v>2</v>
      </c>
      <c r="B60" s="35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52"/>
      <c r="V60" s="1"/>
    </row>
    <row r="61" spans="1:22" x14ac:dyDescent="0.2">
      <c r="A61" s="1">
        <v>3</v>
      </c>
      <c r="B61" s="35"/>
      <c r="C61" s="36" t="s">
        <v>12</v>
      </c>
      <c r="D61" s="37" t="s">
        <v>36</v>
      </c>
      <c r="E61" s="37"/>
      <c r="F61" s="37"/>
      <c r="G61" s="37"/>
      <c r="H61" s="70"/>
      <c r="I61" s="70"/>
      <c r="J61" s="70"/>
      <c r="K61" s="61">
        <f ca="1">[1]SUMMARY!W29</f>
        <v>10501.32495</v>
      </c>
      <c r="L61" s="61"/>
      <c r="M61" s="61"/>
      <c r="N61" s="37" t="s">
        <v>28</v>
      </c>
      <c r="O61" s="37"/>
      <c r="P61" s="70"/>
      <c r="Q61" s="70"/>
      <c r="R61" s="70"/>
      <c r="S61" s="37"/>
      <c r="T61" s="37"/>
      <c r="U61" s="52"/>
      <c r="V61" s="1"/>
    </row>
    <row r="62" spans="1:22" x14ac:dyDescent="0.2">
      <c r="A62" s="1">
        <v>4</v>
      </c>
      <c r="B62" s="35"/>
      <c r="C62" s="36" t="s">
        <v>12</v>
      </c>
      <c r="D62" s="37" t="s">
        <v>37</v>
      </c>
      <c r="E62" s="37"/>
      <c r="F62" s="37"/>
      <c r="G62" s="37"/>
      <c r="H62" s="70"/>
      <c r="I62" s="70"/>
      <c r="J62" s="70"/>
      <c r="K62" s="61">
        <f ca="1">[1]SUMMARY!Y29</f>
        <v>3361.2586500000007</v>
      </c>
      <c r="L62" s="61"/>
      <c r="M62" s="61"/>
      <c r="N62" s="37" t="s">
        <v>30</v>
      </c>
      <c r="O62" s="37"/>
      <c r="P62" s="70"/>
      <c r="Q62" s="70"/>
      <c r="R62" s="70"/>
      <c r="S62" s="37"/>
      <c r="T62" s="37"/>
      <c r="U62" s="52"/>
      <c r="V62" s="1"/>
    </row>
    <row r="63" spans="1:22" x14ac:dyDescent="0.2">
      <c r="A63" s="1">
        <v>5</v>
      </c>
      <c r="B63" s="35"/>
      <c r="C63" s="37"/>
      <c r="D63" s="37"/>
      <c r="E63" s="37"/>
      <c r="F63" s="37"/>
      <c r="G63" s="37"/>
      <c r="H63" s="37"/>
      <c r="I63" s="37"/>
      <c r="J63" s="37"/>
      <c r="K63" s="61"/>
      <c r="L63" s="61"/>
      <c r="M63" s="61"/>
      <c r="N63" s="37"/>
      <c r="O63" s="37"/>
      <c r="P63" s="37"/>
      <c r="Q63" s="37"/>
      <c r="R63" s="37"/>
      <c r="S63" s="37"/>
      <c r="T63" s="37"/>
      <c r="U63" s="52"/>
      <c r="V63" s="1"/>
    </row>
    <row r="64" spans="1:22" x14ac:dyDescent="0.2">
      <c r="A64" s="1">
        <v>6</v>
      </c>
      <c r="B64" s="35"/>
      <c r="C64" s="36" t="s">
        <v>12</v>
      </c>
      <c r="D64" s="37" t="s">
        <v>38</v>
      </c>
      <c r="E64" s="37"/>
      <c r="F64" s="37"/>
      <c r="G64" s="37"/>
      <c r="H64" s="37"/>
      <c r="I64" s="37"/>
      <c r="J64" s="37"/>
      <c r="K64" s="61">
        <f ca="1">[1]SUMMARY!AA29</f>
        <v>22886.229315173488</v>
      </c>
      <c r="L64" s="61"/>
      <c r="M64" s="61"/>
      <c r="N64" s="37" t="s">
        <v>28</v>
      </c>
      <c r="O64" s="37"/>
      <c r="P64" s="37" t="s">
        <v>39</v>
      </c>
      <c r="Q64" s="37"/>
      <c r="R64" s="37"/>
      <c r="S64" s="37"/>
      <c r="T64" s="37"/>
      <c r="U64" s="52"/>
      <c r="V64" s="1"/>
    </row>
    <row r="65" spans="1:22" x14ac:dyDescent="0.2">
      <c r="A65" s="1">
        <v>7</v>
      </c>
      <c r="B65" s="35"/>
      <c r="C65" s="36" t="s">
        <v>12</v>
      </c>
      <c r="D65" s="37" t="s">
        <v>40</v>
      </c>
      <c r="E65" s="37"/>
      <c r="F65" s="37"/>
      <c r="G65" s="37"/>
      <c r="H65" s="37"/>
      <c r="I65" s="37"/>
      <c r="J65" s="37"/>
      <c r="K65" s="61">
        <f ca="1">[1]SUMMARY!AC29</f>
        <v>7324.211238490414</v>
      </c>
      <c r="L65" s="61"/>
      <c r="M65" s="61"/>
      <c r="N65" s="37" t="s">
        <v>30</v>
      </c>
      <c r="O65" s="37"/>
      <c r="P65" s="37" t="s">
        <v>39</v>
      </c>
      <c r="Q65" s="37"/>
      <c r="R65" s="37"/>
      <c r="S65" s="37"/>
      <c r="T65" s="37"/>
      <c r="U65" s="52"/>
      <c r="V65" s="1"/>
    </row>
    <row r="66" spans="1:22" x14ac:dyDescent="0.2">
      <c r="A66" s="1">
        <v>8</v>
      </c>
      <c r="B66" s="35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52"/>
      <c r="V66" s="1"/>
    </row>
    <row r="67" spans="1:22" x14ac:dyDescent="0.2">
      <c r="A67" s="1">
        <v>9</v>
      </c>
      <c r="B67" s="35"/>
      <c r="C67" s="37"/>
      <c r="D67" s="37" t="str">
        <f ca="1">IF(Q68&gt;1,"As per interaction curve Pu-Mu3 are not within interaction limit hence Revise section","As per interaction curves Pu-Mu3 are within interaction limit hence section is Safe")</f>
        <v>As per interaction curves Pu-Mu3 are within interaction limit hence section is Safe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52"/>
      <c r="V67" s="1"/>
    </row>
    <row r="68" spans="1:22" x14ac:dyDescent="0.2">
      <c r="A68" s="1">
        <v>10</v>
      </c>
      <c r="B68" s="35"/>
      <c r="C68" s="37"/>
      <c r="D68" s="37" t="s">
        <v>41</v>
      </c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61">
        <f ca="1">[1]SUMMARY!S28</f>
        <v>0.4588560578247991</v>
      </c>
      <c r="R68" s="61"/>
      <c r="S68" s="37" t="str">
        <f ca="1">IF(Q68&lt;1,"&lt; 1, Hence OK","&gt;1, Not OK")</f>
        <v>&lt; 1, Hence OK</v>
      </c>
      <c r="T68" s="37"/>
      <c r="U68" s="52"/>
      <c r="V68" s="1"/>
    </row>
    <row r="69" spans="1:22" x14ac:dyDescent="0.2">
      <c r="A69" s="1">
        <v>11</v>
      </c>
      <c r="B69" s="35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52"/>
      <c r="V69" s="1"/>
    </row>
    <row r="70" spans="1:22" x14ac:dyDescent="0.2">
      <c r="A70" s="1">
        <v>12</v>
      </c>
      <c r="B70" s="48">
        <v>4</v>
      </c>
      <c r="C70" s="49" t="s">
        <v>42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2"/>
      <c r="V70" s="1"/>
    </row>
    <row r="71" spans="1:22" x14ac:dyDescent="0.2">
      <c r="A71" s="1">
        <v>13</v>
      </c>
      <c r="B71" s="50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2"/>
      <c r="V71" s="1"/>
    </row>
    <row r="72" spans="1:22" x14ac:dyDescent="0.2">
      <c r="A72" s="1">
        <v>14</v>
      </c>
      <c r="B72" s="5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2"/>
      <c r="V72" s="1"/>
    </row>
    <row r="73" spans="1:22" x14ac:dyDescent="0.2">
      <c r="A73" s="1">
        <v>15</v>
      </c>
      <c r="B73" s="5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2"/>
      <c r="V73" s="1"/>
    </row>
    <row r="74" spans="1:22" x14ac:dyDescent="0.2">
      <c r="A74" s="1">
        <v>16</v>
      </c>
      <c r="B74" s="5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2"/>
      <c r="V74" s="1"/>
    </row>
    <row r="75" spans="1:22" x14ac:dyDescent="0.2">
      <c r="A75" s="1">
        <v>17</v>
      </c>
      <c r="B75" s="5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2"/>
      <c r="V75" s="1"/>
    </row>
    <row r="76" spans="1:22" x14ac:dyDescent="0.2">
      <c r="A76" s="1">
        <v>18</v>
      </c>
      <c r="B76" s="5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2"/>
      <c r="V76" s="1"/>
    </row>
    <row r="77" spans="1:22" x14ac:dyDescent="0.2">
      <c r="A77" s="1">
        <v>19</v>
      </c>
      <c r="B77" s="5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2"/>
      <c r="V77" s="1"/>
    </row>
    <row r="78" spans="1:22" x14ac:dyDescent="0.2">
      <c r="A78" s="1">
        <v>20</v>
      </c>
      <c r="B78" s="5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2"/>
      <c r="V78" s="1"/>
    </row>
    <row r="79" spans="1:22" x14ac:dyDescent="0.2">
      <c r="A79" s="1">
        <v>21</v>
      </c>
      <c r="B79" s="50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2"/>
      <c r="V79" s="1"/>
    </row>
    <row r="80" spans="1:22" x14ac:dyDescent="0.2">
      <c r="A80" s="1">
        <v>22</v>
      </c>
      <c r="B80" s="5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2"/>
      <c r="V80" s="1"/>
    </row>
    <row r="81" spans="1:22" x14ac:dyDescent="0.2">
      <c r="A81" s="1">
        <v>23</v>
      </c>
      <c r="B81" s="5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2"/>
      <c r="V81" s="1"/>
    </row>
    <row r="82" spans="1:22" x14ac:dyDescent="0.2">
      <c r="A82" s="1">
        <v>24</v>
      </c>
      <c r="B82" s="5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2"/>
      <c r="V82" s="1"/>
    </row>
    <row r="83" spans="1:22" x14ac:dyDescent="0.2">
      <c r="A83" s="1">
        <v>25</v>
      </c>
      <c r="B83" s="5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2"/>
      <c r="V83" s="1"/>
    </row>
    <row r="84" spans="1:22" x14ac:dyDescent="0.2">
      <c r="A84" s="1">
        <v>26</v>
      </c>
      <c r="B84" s="50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2"/>
      <c r="V84" s="1"/>
    </row>
    <row r="85" spans="1:22" x14ac:dyDescent="0.2">
      <c r="A85" s="1">
        <v>27</v>
      </c>
      <c r="B85" s="50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2"/>
      <c r="V85" s="1"/>
    </row>
    <row r="86" spans="1:22" x14ac:dyDescent="0.2">
      <c r="A86" s="1">
        <v>28</v>
      </c>
      <c r="B86" s="50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2"/>
      <c r="V86" s="1"/>
    </row>
    <row r="87" spans="1:22" x14ac:dyDescent="0.2">
      <c r="A87" s="1">
        <v>29</v>
      </c>
      <c r="B87" s="48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2"/>
      <c r="V87" s="1"/>
    </row>
    <row r="88" spans="1:22" x14ac:dyDescent="0.2">
      <c r="A88" s="1">
        <v>30</v>
      </c>
      <c r="B88" s="5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2"/>
      <c r="V88" s="1"/>
    </row>
    <row r="89" spans="1:22" x14ac:dyDescent="0.2">
      <c r="A89" s="1">
        <v>31</v>
      </c>
      <c r="B89" s="50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2"/>
      <c r="V89" s="1"/>
    </row>
    <row r="90" spans="1:22" x14ac:dyDescent="0.2">
      <c r="A90" s="1">
        <v>32</v>
      </c>
      <c r="B90" s="50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2"/>
      <c r="V90" s="1"/>
    </row>
    <row r="91" spans="1:22" x14ac:dyDescent="0.2">
      <c r="A91" s="1">
        <v>33</v>
      </c>
      <c r="B91" s="35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52"/>
      <c r="V91" s="1"/>
    </row>
    <row r="92" spans="1:22" x14ac:dyDescent="0.2">
      <c r="A92" s="1">
        <v>34</v>
      </c>
      <c r="B92" s="35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52"/>
      <c r="V92" s="1"/>
    </row>
    <row r="93" spans="1:22" x14ac:dyDescent="0.2">
      <c r="A93" s="1">
        <v>35</v>
      </c>
      <c r="B93" s="35"/>
      <c r="C93" s="36" t="s">
        <v>12</v>
      </c>
      <c r="D93" s="37" t="s">
        <v>26</v>
      </c>
      <c r="E93" s="37"/>
      <c r="F93" s="37"/>
      <c r="G93" s="37"/>
      <c r="H93" s="37"/>
      <c r="I93" s="37"/>
      <c r="J93" s="37"/>
      <c r="K93" s="71" t="str">
        <f ca="1">[1]SUMMARY!R32</f>
        <v>1.5D-1.5W4</v>
      </c>
      <c r="L93" s="44"/>
      <c r="M93" s="44"/>
      <c r="N93" s="37"/>
      <c r="O93" s="37"/>
      <c r="P93" s="37"/>
      <c r="Q93" s="37"/>
      <c r="R93" s="37"/>
      <c r="S93" s="37"/>
      <c r="T93" s="37"/>
      <c r="U93" s="52"/>
      <c r="V93" s="1"/>
    </row>
    <row r="94" spans="1:22" x14ac:dyDescent="0.2">
      <c r="A94" s="1">
        <v>36</v>
      </c>
      <c r="B94" s="35"/>
      <c r="C94" s="36" t="s">
        <v>12</v>
      </c>
      <c r="D94" s="37" t="s">
        <v>27</v>
      </c>
      <c r="E94" s="37"/>
      <c r="F94" s="37"/>
      <c r="G94" s="37"/>
      <c r="H94" s="37"/>
      <c r="I94" s="37"/>
      <c r="J94" s="37"/>
      <c r="K94" s="61">
        <f ca="1">[1]SUMMARY!W32</f>
        <v>11832.934799999999</v>
      </c>
      <c r="L94" s="61"/>
      <c r="M94" s="61"/>
      <c r="N94" s="37" t="s">
        <v>28</v>
      </c>
      <c r="O94" s="37"/>
      <c r="P94" s="37" t="str">
        <f ca="1">IF(K94&lt;0,"(Tension)","(Compression)")</f>
        <v>(Compression)</v>
      </c>
      <c r="Q94" s="37"/>
      <c r="R94" s="37"/>
      <c r="S94" s="37"/>
      <c r="T94" s="37"/>
      <c r="U94" s="52"/>
      <c r="V94" s="1"/>
    </row>
    <row r="95" spans="1:22" x14ac:dyDescent="0.2">
      <c r="A95" s="1">
        <v>37</v>
      </c>
      <c r="B95" s="35"/>
      <c r="C95" s="36" t="s">
        <v>12</v>
      </c>
      <c r="D95" s="37" t="s">
        <v>43</v>
      </c>
      <c r="E95" s="37"/>
      <c r="F95" s="37"/>
      <c r="G95" s="37"/>
      <c r="H95" s="37"/>
      <c r="I95" s="37"/>
      <c r="J95" s="37"/>
      <c r="K95" s="61">
        <f ca="1">[1]SUMMARY!LR148</f>
        <v>-55.537199999999999</v>
      </c>
      <c r="L95" s="61"/>
      <c r="M95" s="61"/>
      <c r="N95" s="37" t="s">
        <v>30</v>
      </c>
      <c r="O95" s="37"/>
      <c r="P95" s="37"/>
      <c r="Q95" s="37"/>
      <c r="R95" s="37"/>
      <c r="S95" s="37"/>
      <c r="T95" s="37"/>
      <c r="U95" s="52"/>
      <c r="V95" s="1"/>
    </row>
    <row r="96" spans="1:22" x14ac:dyDescent="0.2">
      <c r="A96" s="1">
        <v>38</v>
      </c>
      <c r="B96" s="35"/>
      <c r="C96" s="36" t="s">
        <v>12</v>
      </c>
      <c r="D96" s="37" t="s">
        <v>31</v>
      </c>
      <c r="E96" s="37"/>
      <c r="F96" s="37"/>
      <c r="G96" s="37"/>
      <c r="H96" s="37"/>
      <c r="I96" s="37"/>
      <c r="J96" s="37"/>
      <c r="K96" s="61">
        <f ca="1">IF(K94&lt;0,"-",[1]SUMMARY!LS148)</f>
        <v>-236.65869599999999</v>
      </c>
      <c r="L96" s="61"/>
      <c r="M96" s="61"/>
      <c r="N96" s="37" t="s">
        <v>30</v>
      </c>
      <c r="O96" s="37"/>
      <c r="P96" s="37" t="str">
        <f ca="1">IF(K94&lt;0,"Not Considered as Tension in wall","")</f>
        <v/>
      </c>
      <c r="Q96" s="37"/>
      <c r="R96" s="37"/>
      <c r="S96" s="37"/>
      <c r="T96" s="37"/>
      <c r="U96" s="52"/>
      <c r="V96" s="1"/>
    </row>
    <row r="97" spans="1:22" x14ac:dyDescent="0.2">
      <c r="A97" s="1">
        <v>39</v>
      </c>
      <c r="B97" s="35"/>
      <c r="C97" s="36" t="s">
        <v>12</v>
      </c>
      <c r="D97" s="37" t="s">
        <v>32</v>
      </c>
      <c r="E97" s="37"/>
      <c r="F97" s="37"/>
      <c r="G97" s="37"/>
      <c r="H97" s="37"/>
      <c r="I97" s="37"/>
      <c r="J97" s="37"/>
      <c r="K97" s="44">
        <f ca="1">IF(K94&lt;0,"-",[1]SUMMARY!LT148)</f>
        <v>0</v>
      </c>
      <c r="L97" s="44"/>
      <c r="M97" s="44"/>
      <c r="N97" s="37" t="s">
        <v>30</v>
      </c>
      <c r="O97" s="37"/>
      <c r="P97" s="37" t="str">
        <f ca="1">IF(K94&lt;0,"Not Considered as Tension in wall","")</f>
        <v/>
      </c>
      <c r="Q97" s="37"/>
      <c r="R97" s="37"/>
      <c r="S97" s="37"/>
      <c r="T97" s="37"/>
      <c r="U97" s="52"/>
      <c r="V97" s="1"/>
    </row>
    <row r="98" spans="1:22" x14ac:dyDescent="0.2">
      <c r="A98" s="1">
        <v>40</v>
      </c>
      <c r="B98" s="35"/>
      <c r="C98" s="36"/>
      <c r="D98" s="37"/>
      <c r="E98" s="37" t="s">
        <v>33</v>
      </c>
      <c r="F98" s="37"/>
      <c r="G98" s="37"/>
      <c r="H98" s="37"/>
      <c r="I98" s="37"/>
      <c r="J98" s="37"/>
      <c r="K98" s="61">
        <f ca="1">[1]SUMMARY!LU148</f>
        <v>0.84289023308524469</v>
      </c>
      <c r="L98" s="61"/>
      <c r="M98" s="61"/>
      <c r="N98" s="37" t="s">
        <v>44</v>
      </c>
      <c r="O98" s="37"/>
      <c r="P98" s="37"/>
      <c r="Q98" s="37"/>
      <c r="R98" s="37"/>
      <c r="S98" s="37"/>
      <c r="T98" s="37"/>
      <c r="U98" s="52"/>
      <c r="V98" s="1"/>
    </row>
    <row r="99" spans="1:22" x14ac:dyDescent="0.2">
      <c r="A99" s="1">
        <v>41</v>
      </c>
      <c r="B99" s="35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52"/>
      <c r="V99" s="1"/>
    </row>
    <row r="100" spans="1:22" x14ac:dyDescent="0.2">
      <c r="A100" s="1">
        <v>42</v>
      </c>
      <c r="B100" s="35"/>
      <c r="C100" s="37"/>
      <c r="D100" s="37" t="s">
        <v>35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52"/>
      <c r="V100" s="1"/>
    </row>
    <row r="101" spans="1:22" x14ac:dyDescent="0.2">
      <c r="A101" s="1">
        <v>43</v>
      </c>
      <c r="B101" s="35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52"/>
      <c r="V101" s="1"/>
    </row>
    <row r="102" spans="1:22" x14ac:dyDescent="0.2">
      <c r="A102" s="1">
        <v>44</v>
      </c>
      <c r="B102" s="35"/>
      <c r="C102" s="36" t="s">
        <v>12</v>
      </c>
      <c r="D102" s="37" t="s">
        <v>36</v>
      </c>
      <c r="E102" s="37"/>
      <c r="F102" s="37"/>
      <c r="G102" s="37"/>
      <c r="H102" s="70"/>
      <c r="I102" s="70"/>
      <c r="J102" s="70"/>
      <c r="K102" s="61">
        <f ca="1">[1]SUMMARY!W32</f>
        <v>11832.934799999999</v>
      </c>
      <c r="L102" s="61"/>
      <c r="M102" s="61"/>
      <c r="N102" s="37" t="s">
        <v>28</v>
      </c>
      <c r="O102" s="37"/>
      <c r="P102" s="70"/>
      <c r="Q102" s="70"/>
      <c r="R102" s="70"/>
      <c r="S102" s="37"/>
      <c r="T102" s="37"/>
      <c r="U102" s="52"/>
      <c r="V102" s="1"/>
    </row>
    <row r="103" spans="1:22" x14ac:dyDescent="0.2">
      <c r="A103" s="1">
        <v>45</v>
      </c>
      <c r="B103" s="35"/>
      <c r="C103" s="36" t="s">
        <v>12</v>
      </c>
      <c r="D103" s="37" t="s">
        <v>45</v>
      </c>
      <c r="E103" s="37"/>
      <c r="F103" s="37"/>
      <c r="G103" s="37"/>
      <c r="H103" s="70"/>
      <c r="I103" s="70"/>
      <c r="J103" s="70"/>
      <c r="K103" s="61">
        <f ca="1">[1]SUMMARY!Y32</f>
        <v>-236.65869599999999</v>
      </c>
      <c r="L103" s="61"/>
      <c r="M103" s="61"/>
      <c r="N103" s="37" t="s">
        <v>30</v>
      </c>
      <c r="O103" s="37"/>
      <c r="P103" s="70"/>
      <c r="Q103" s="70"/>
      <c r="R103" s="70"/>
      <c r="S103" s="37"/>
      <c r="T103" s="37"/>
      <c r="U103" s="52"/>
      <c r="V103" s="1"/>
    </row>
    <row r="104" spans="1:22" x14ac:dyDescent="0.2">
      <c r="A104" s="1">
        <v>46</v>
      </c>
      <c r="B104" s="35"/>
      <c r="C104" s="37"/>
      <c r="D104" s="37"/>
      <c r="E104" s="37"/>
      <c r="F104" s="37"/>
      <c r="G104" s="37"/>
      <c r="H104" s="37"/>
      <c r="I104" s="37"/>
      <c r="J104" s="37"/>
      <c r="K104" s="61"/>
      <c r="L104" s="61"/>
      <c r="M104" s="61"/>
      <c r="N104" s="37"/>
      <c r="O104" s="37"/>
      <c r="P104" s="37"/>
      <c r="Q104" s="37"/>
      <c r="R104" s="37"/>
      <c r="S104" s="37"/>
      <c r="T104" s="37"/>
      <c r="U104" s="52"/>
      <c r="V104" s="1"/>
    </row>
    <row r="105" spans="1:22" x14ac:dyDescent="0.2">
      <c r="A105" s="1">
        <v>47</v>
      </c>
      <c r="B105" s="35"/>
      <c r="C105" s="36" t="s">
        <v>12</v>
      </c>
      <c r="D105" s="37" t="s">
        <v>38</v>
      </c>
      <c r="E105" s="37"/>
      <c r="F105" s="37"/>
      <c r="G105" s="37"/>
      <c r="H105" s="37"/>
      <c r="I105" s="37"/>
      <c r="J105" s="37"/>
      <c r="K105" s="61">
        <f ca="1">[1]SUMMARY!AA32</f>
        <v>25661.653542133747</v>
      </c>
      <c r="L105" s="61"/>
      <c r="M105" s="61"/>
      <c r="N105" s="37" t="s">
        <v>28</v>
      </c>
      <c r="O105" s="37"/>
      <c r="P105" s="37" t="s">
        <v>39</v>
      </c>
      <c r="Q105" s="37"/>
      <c r="R105" s="37"/>
      <c r="S105" s="37"/>
      <c r="T105" s="37"/>
      <c r="U105" s="52"/>
      <c r="V105" s="1"/>
    </row>
    <row r="106" spans="1:22" x14ac:dyDescent="0.2">
      <c r="A106" s="1">
        <v>48</v>
      </c>
      <c r="B106" s="35"/>
      <c r="C106" s="36" t="s">
        <v>12</v>
      </c>
      <c r="D106" s="37" t="s">
        <v>46</v>
      </c>
      <c r="E106" s="37"/>
      <c r="F106" s="37"/>
      <c r="G106" s="37"/>
      <c r="H106" s="37"/>
      <c r="I106" s="37"/>
      <c r="J106" s="37"/>
      <c r="K106" s="61">
        <f ca="1">[1]SUMMARY!AC32</f>
        <v>-512.99782800608227</v>
      </c>
      <c r="L106" s="61"/>
      <c r="M106" s="61"/>
      <c r="N106" s="37" t="s">
        <v>30</v>
      </c>
      <c r="O106" s="37"/>
      <c r="P106" s="37" t="s">
        <v>39</v>
      </c>
      <c r="Q106" s="37"/>
      <c r="R106" s="37"/>
      <c r="S106" s="37"/>
      <c r="T106" s="37"/>
      <c r="U106" s="52"/>
      <c r="V106" s="1"/>
    </row>
    <row r="107" spans="1:22" x14ac:dyDescent="0.2">
      <c r="A107" s="1">
        <v>49</v>
      </c>
      <c r="B107" s="35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52"/>
      <c r="V107" s="1"/>
    </row>
    <row r="108" spans="1:22" x14ac:dyDescent="0.2">
      <c r="A108" s="1">
        <v>50</v>
      </c>
      <c r="B108" s="35"/>
      <c r="C108" s="37"/>
      <c r="D108" s="37" t="str">
        <f ca="1">IF(Q109&gt;1,"As per interaction curve Pu-Mu2 are not within interaction limit hence Revise section","As per interaction curves Pu-Mu2 are within interaction limit hence section is Safe")</f>
        <v>As per interaction curves Pu-Mu2 are within interaction limit hence section is Safe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52"/>
      <c r="V108" s="1"/>
    </row>
    <row r="109" spans="1:22" x14ac:dyDescent="0.2">
      <c r="A109" s="1">
        <v>51</v>
      </c>
      <c r="B109" s="62"/>
      <c r="C109" s="64"/>
      <c r="D109" s="64" t="s">
        <v>41</v>
      </c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5">
        <f ca="1">[1]SUMMARY!S31</f>
        <v>0.46111358134738489</v>
      </c>
      <c r="R109" s="65"/>
      <c r="S109" s="64" t="str">
        <f ca="1">IF(Q109&lt;1,"&lt; 1, Hence OK","&gt;1, Not OK")</f>
        <v>&lt; 1, Hence OK</v>
      </c>
      <c r="T109" s="64"/>
      <c r="U109" s="66"/>
      <c r="V109" s="1"/>
    </row>
    <row r="110" spans="1:22" x14ac:dyDescent="0.2">
      <c r="A110" s="1">
        <v>1</v>
      </c>
      <c r="B110" s="72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4"/>
      <c r="V110" s="1"/>
    </row>
    <row r="111" spans="1:22" x14ac:dyDescent="0.2">
      <c r="A111" s="1">
        <v>2</v>
      </c>
      <c r="B111" s="48">
        <v>5</v>
      </c>
      <c r="C111" s="49" t="s">
        <v>47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2"/>
      <c r="V111" s="1"/>
    </row>
    <row r="112" spans="1:22" x14ac:dyDescent="0.2">
      <c r="A112" s="1">
        <v>3</v>
      </c>
      <c r="B112" s="35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71" t="s">
        <v>48</v>
      </c>
      <c r="N112" s="71"/>
      <c r="O112" s="71"/>
      <c r="P112" s="37"/>
      <c r="Q112" s="37"/>
      <c r="R112" s="71" t="s">
        <v>49</v>
      </c>
      <c r="S112" s="71"/>
      <c r="T112" s="71"/>
      <c r="U112" s="52"/>
      <c r="V112" s="1"/>
    </row>
    <row r="113" spans="1:22" x14ac:dyDescent="0.2">
      <c r="A113" s="1">
        <v>4</v>
      </c>
      <c r="B113" s="35"/>
      <c r="C113" s="36" t="s">
        <v>12</v>
      </c>
      <c r="D113" s="37" t="s">
        <v>50</v>
      </c>
      <c r="E113" s="37"/>
      <c r="F113" s="37"/>
      <c r="G113" s="37"/>
      <c r="H113" s="37"/>
      <c r="I113" s="37"/>
      <c r="J113" s="37"/>
      <c r="K113" s="37"/>
      <c r="L113" s="44" t="str">
        <f ca="1">[1]SUMMARY!MO151</f>
        <v>0.9D+1.5W1</v>
      </c>
      <c r="M113" s="44"/>
      <c r="N113" s="44"/>
      <c r="O113" s="44"/>
      <c r="P113" s="44"/>
      <c r="Q113" s="44" t="str">
        <f ca="1">[1]SUMMARY!NC151</f>
        <v>0.9D+1.5W1</v>
      </c>
      <c r="R113" s="44"/>
      <c r="S113" s="44"/>
      <c r="T113" s="44"/>
      <c r="U113" s="73"/>
      <c r="V113" s="1"/>
    </row>
    <row r="114" spans="1:22" x14ac:dyDescent="0.2">
      <c r="A114" s="1">
        <v>5</v>
      </c>
      <c r="B114" s="35"/>
      <c r="C114" s="36" t="s">
        <v>12</v>
      </c>
      <c r="D114" s="37" t="s">
        <v>51</v>
      </c>
      <c r="E114" s="37"/>
      <c r="F114" s="37"/>
      <c r="G114" s="37"/>
      <c r="H114" s="37" t="s">
        <v>52</v>
      </c>
      <c r="I114" s="37"/>
      <c r="J114" s="37"/>
      <c r="K114" s="37"/>
      <c r="L114" s="37"/>
      <c r="M114" s="61">
        <f ca="1">[1]SUMMARY!MO145</f>
        <v>1635.5158500000002</v>
      </c>
      <c r="N114" s="61"/>
      <c r="O114" s="61"/>
      <c r="P114" s="74"/>
      <c r="Q114" s="37"/>
      <c r="R114" s="61">
        <f ca="1">[1]SUMMARY!NC145</f>
        <v>1635.5158500000002</v>
      </c>
      <c r="S114" s="61"/>
      <c r="T114" s="61"/>
      <c r="U114" s="52"/>
      <c r="V114" s="1"/>
    </row>
    <row r="115" spans="1:22" x14ac:dyDescent="0.2">
      <c r="A115" s="1">
        <v>6</v>
      </c>
      <c r="B115" s="35"/>
      <c r="C115" s="36" t="s">
        <v>12</v>
      </c>
      <c r="D115" s="37" t="s">
        <v>53</v>
      </c>
      <c r="E115" s="37"/>
      <c r="F115" s="37"/>
      <c r="G115" s="37"/>
      <c r="H115" s="37"/>
      <c r="I115" s="37"/>
      <c r="J115" s="37"/>
      <c r="K115" s="37"/>
      <c r="L115" s="37"/>
      <c r="M115" s="61">
        <f ca="1">[1]SUMMARY!IM15</f>
        <v>29845.599165038573</v>
      </c>
      <c r="N115" s="61"/>
      <c r="O115" s="61"/>
      <c r="P115" s="37"/>
      <c r="Q115" s="37"/>
      <c r="R115" s="61">
        <f ca="1">[1]SUMMARY!IM15</f>
        <v>29845.599165038573</v>
      </c>
      <c r="S115" s="61"/>
      <c r="T115" s="61"/>
      <c r="U115" s="52"/>
      <c r="V115" s="1"/>
    </row>
    <row r="116" spans="1:22" x14ac:dyDescent="0.2">
      <c r="A116" s="1">
        <v>7</v>
      </c>
      <c r="B116" s="35"/>
      <c r="C116" s="36" t="s">
        <v>12</v>
      </c>
      <c r="D116" s="37" t="s">
        <v>54</v>
      </c>
      <c r="E116" s="37"/>
      <c r="F116" s="37"/>
      <c r="G116" s="37"/>
      <c r="H116" s="37"/>
      <c r="I116" s="37"/>
      <c r="J116" s="37"/>
      <c r="K116" s="37"/>
      <c r="L116" s="37"/>
      <c r="M116" s="61">
        <f ca="1">[1]INTERACTION!$F$27</f>
        <v>-1862</v>
      </c>
      <c r="N116" s="61"/>
      <c r="O116" s="61"/>
      <c r="P116" s="37"/>
      <c r="Q116" s="37"/>
      <c r="R116" s="61">
        <f ca="1">[1]INTERACTION!$F$27</f>
        <v>-1862</v>
      </c>
      <c r="S116" s="61"/>
      <c r="T116" s="61"/>
      <c r="U116" s="52"/>
      <c r="V116" s="1"/>
    </row>
    <row r="117" spans="1:22" x14ac:dyDescent="0.2">
      <c r="A117" s="1">
        <v>8</v>
      </c>
      <c r="B117" s="35"/>
      <c r="C117" s="37"/>
      <c r="D117" s="37" t="s">
        <v>55</v>
      </c>
      <c r="E117" s="37"/>
      <c r="F117" s="37"/>
      <c r="G117" s="37"/>
      <c r="H117" s="37"/>
      <c r="I117" s="37"/>
      <c r="J117" s="37"/>
      <c r="K117" s="37"/>
      <c r="L117" s="37"/>
      <c r="M117" s="61">
        <f ca="1">[1]SUMMARY!MP147</f>
        <v>5.4799229895034558E-2</v>
      </c>
      <c r="N117" s="61"/>
      <c r="O117" s="61"/>
      <c r="P117" s="37"/>
      <c r="Q117" s="37"/>
      <c r="R117" s="61">
        <f ca="1">[1]SUMMARY!ND147</f>
        <v>5.4799229895034558E-2</v>
      </c>
      <c r="S117" s="61"/>
      <c r="T117" s="61"/>
      <c r="U117" s="52"/>
      <c r="V117" s="1"/>
    </row>
    <row r="118" spans="1:22" x14ac:dyDescent="0.2">
      <c r="A118" s="1">
        <v>9</v>
      </c>
      <c r="B118" s="35"/>
      <c r="C118" s="37"/>
      <c r="D118" s="37" t="s">
        <v>56</v>
      </c>
      <c r="E118" s="37"/>
      <c r="F118" s="37"/>
      <c r="G118" s="37"/>
      <c r="H118" s="37"/>
      <c r="I118" s="37"/>
      <c r="J118" s="37"/>
      <c r="K118" s="37"/>
      <c r="L118" s="37"/>
      <c r="M118" s="61">
        <f ca="1">[1]SUMMARY!MP148</f>
        <v>0</v>
      </c>
      <c r="N118" s="61"/>
      <c r="O118" s="61"/>
      <c r="P118" s="37"/>
      <c r="Q118" s="37"/>
      <c r="R118" s="61">
        <f ca="1">[1]SUMMARY!ND148</f>
        <v>0</v>
      </c>
      <c r="S118" s="61"/>
      <c r="T118" s="61"/>
      <c r="U118" s="52"/>
      <c r="V118" s="1"/>
    </row>
    <row r="119" spans="1:22" x14ac:dyDescent="0.2">
      <c r="A119" s="1">
        <v>10</v>
      </c>
      <c r="B119" s="35"/>
      <c r="C119" s="37"/>
      <c r="D119" s="37" t="s">
        <v>57</v>
      </c>
      <c r="E119" s="37"/>
      <c r="F119" s="37"/>
      <c r="G119" s="37" t="s">
        <v>58</v>
      </c>
      <c r="H119" s="37"/>
      <c r="I119" s="37"/>
      <c r="J119" s="37"/>
      <c r="K119" s="37"/>
      <c r="L119" s="37"/>
      <c r="M119" s="61">
        <f ca="1">[1]SUMMARY!MO150</f>
        <v>1</v>
      </c>
      <c r="N119" s="61"/>
      <c r="O119" s="61"/>
      <c r="P119" s="37"/>
      <c r="Q119" s="37"/>
      <c r="R119" s="61">
        <f ca="1">[1]SUMMARY!NC150</f>
        <v>1</v>
      </c>
      <c r="S119" s="61"/>
      <c r="T119" s="61"/>
      <c r="U119" s="52"/>
      <c r="V119" s="1"/>
    </row>
    <row r="120" spans="1:22" x14ac:dyDescent="0.2">
      <c r="A120" s="1">
        <v>11</v>
      </c>
      <c r="B120" s="35"/>
      <c r="C120" s="37"/>
      <c r="D120" s="37" t="s">
        <v>59</v>
      </c>
      <c r="E120" s="37"/>
      <c r="F120" s="37"/>
      <c r="G120" s="37"/>
      <c r="H120" s="37"/>
      <c r="I120" s="37"/>
      <c r="J120" s="37"/>
      <c r="K120" s="37"/>
      <c r="L120" s="37"/>
      <c r="M120" s="61">
        <f ca="1">[1]SUMMARY!MO146</f>
        <v>-2944.8992100000005</v>
      </c>
      <c r="N120" s="61"/>
      <c r="O120" s="61">
        <v>1046.4639999999999</v>
      </c>
      <c r="P120" s="37"/>
      <c r="Q120" s="37"/>
      <c r="R120" s="61">
        <f ca="1">[1]SUMMARY!NC146</f>
        <v>-2944.8992100000005</v>
      </c>
      <c r="S120" s="61"/>
      <c r="T120" s="61"/>
      <c r="U120" s="52"/>
      <c r="V120" s="1"/>
    </row>
    <row r="121" spans="1:22" x14ac:dyDescent="0.2">
      <c r="A121" s="1">
        <v>12</v>
      </c>
      <c r="B121" s="35"/>
      <c r="C121" s="37"/>
      <c r="D121" s="37" t="s">
        <v>60</v>
      </c>
      <c r="E121" s="37"/>
      <c r="F121" s="37"/>
      <c r="G121" s="37"/>
      <c r="H121" s="37"/>
      <c r="I121" s="37"/>
      <c r="J121" s="37"/>
      <c r="K121" s="37"/>
      <c r="L121" s="37"/>
      <c r="M121" s="61">
        <f ca="1">[1]SUMMARY!MO148</f>
        <v>18.571170000000002</v>
      </c>
      <c r="N121" s="61"/>
      <c r="O121" s="61"/>
      <c r="P121" s="37"/>
      <c r="Q121" s="37"/>
      <c r="R121" s="61">
        <f ca="1">[1]SUMMARY!NC148</f>
        <v>32.710317000000003</v>
      </c>
      <c r="S121" s="61"/>
      <c r="T121" s="61"/>
      <c r="U121" s="52"/>
      <c r="V121" s="1"/>
    </row>
    <row r="122" spans="1:22" x14ac:dyDescent="0.2">
      <c r="A122" s="1">
        <v>13</v>
      </c>
      <c r="B122" s="35"/>
      <c r="C122" s="37"/>
      <c r="D122" s="37" t="s">
        <v>61</v>
      </c>
      <c r="E122" s="37"/>
      <c r="F122" s="37"/>
      <c r="G122" s="37"/>
      <c r="H122" s="37"/>
      <c r="I122" s="37"/>
      <c r="J122" s="37"/>
      <c r="K122" s="37"/>
      <c r="L122" s="37"/>
      <c r="M122" s="61">
        <f ca="1">[1]SUMMARY!MO147</f>
        <v>-4705.6924091448936</v>
      </c>
      <c r="N122" s="61"/>
      <c r="O122" s="61"/>
      <c r="P122" s="37"/>
      <c r="Q122" s="37"/>
      <c r="R122" s="61">
        <f ca="1">[1]SUMMARY!NC147</f>
        <v>-4705.6924091448936</v>
      </c>
      <c r="S122" s="61"/>
      <c r="T122" s="61"/>
      <c r="U122" s="52"/>
      <c r="V122" s="1"/>
    </row>
    <row r="123" spans="1:22" x14ac:dyDescent="0.2">
      <c r="A123" s="1">
        <v>14</v>
      </c>
      <c r="B123" s="35"/>
      <c r="C123" s="37"/>
      <c r="D123" s="37" t="s">
        <v>62</v>
      </c>
      <c r="E123" s="37"/>
      <c r="F123" s="37"/>
      <c r="G123" s="37"/>
      <c r="H123" s="37"/>
      <c r="I123" s="37"/>
      <c r="J123" s="37"/>
      <c r="K123" s="37"/>
      <c r="L123" s="37"/>
      <c r="M123" s="61">
        <f ca="1">[1]SUMMARY!MO149</f>
        <v>559.31379928741103</v>
      </c>
      <c r="N123" s="61"/>
      <c r="O123" s="61"/>
      <c r="P123" s="37"/>
      <c r="Q123" s="37"/>
      <c r="R123" s="61">
        <f ca="1">[1]SUMMARY!NC149</f>
        <v>559.31379928741103</v>
      </c>
      <c r="S123" s="61"/>
      <c r="T123" s="61"/>
      <c r="U123" s="52"/>
      <c r="V123" s="1"/>
    </row>
    <row r="124" spans="1:22" x14ac:dyDescent="0.2">
      <c r="A124" s="1">
        <v>15</v>
      </c>
      <c r="B124" s="35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52"/>
      <c r="V124" s="1"/>
    </row>
    <row r="125" spans="1:22" x14ac:dyDescent="0.2">
      <c r="A125" s="1">
        <v>16</v>
      </c>
      <c r="B125" s="35"/>
      <c r="C125" s="37"/>
      <c r="D125" s="37" t="s">
        <v>63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52"/>
      <c r="V125" s="1"/>
    </row>
    <row r="126" spans="1:22" x14ac:dyDescent="0.2">
      <c r="A126" s="1">
        <v>17</v>
      </c>
      <c r="B126" s="35"/>
      <c r="C126" s="37"/>
      <c r="D126" s="37"/>
      <c r="E126" s="37" t="s">
        <v>64</v>
      </c>
      <c r="F126" s="37"/>
      <c r="G126" s="37"/>
      <c r="H126" s="37"/>
      <c r="I126" s="37"/>
      <c r="J126" s="37"/>
      <c r="K126" s="37"/>
      <c r="L126" s="37"/>
      <c r="M126" s="61">
        <f ca="1">[1]SUMMARY!MO152</f>
        <v>0.65901983173251033</v>
      </c>
      <c r="N126" s="61"/>
      <c r="O126" s="61"/>
      <c r="P126" s="37"/>
      <c r="Q126" s="37"/>
      <c r="R126" s="61">
        <f ca="1">[1]SUMMARY!NC152</f>
        <v>0.68429928490890946</v>
      </c>
      <c r="S126" s="61"/>
      <c r="T126" s="61"/>
      <c r="U126" s="52"/>
      <c r="V126" s="1"/>
    </row>
    <row r="127" spans="1:22" x14ac:dyDescent="0.2">
      <c r="A127" s="1">
        <v>18</v>
      </c>
      <c r="B127" s="35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52"/>
      <c r="V127" s="1"/>
    </row>
    <row r="128" spans="1:22" x14ac:dyDescent="0.2">
      <c r="A128" s="1">
        <v>19</v>
      </c>
      <c r="B128" s="35"/>
      <c r="C128" s="37"/>
      <c r="D128" s="37" t="str">
        <f ca="1">IF(OR(M126&gt;1,R126&gt;1),"As Combined Axial and Biaxial Bending capacity ratio is Greater than 1, Hence Revise","As Combined Axial and Biaxial Bending capacity ratio is less than 1, Hence OK")</f>
        <v>As Combined Axial and Biaxial Bending capacity ratio is less than 1, Hence OK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52"/>
      <c r="V128" s="1"/>
    </row>
    <row r="129" spans="1:22" x14ac:dyDescent="0.2">
      <c r="A129" s="1">
        <v>20</v>
      </c>
      <c r="B129" s="35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52"/>
      <c r="V129" s="1"/>
    </row>
    <row r="130" spans="1:22" x14ac:dyDescent="0.2">
      <c r="A130" s="1">
        <v>21</v>
      </c>
      <c r="B130" s="48">
        <v>6</v>
      </c>
      <c r="C130" s="49" t="s">
        <v>65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2"/>
      <c r="V130" s="1">
        <f>[1]SUMMARY!IW24</f>
        <v>4</v>
      </c>
    </row>
    <row r="131" spans="1:22" x14ac:dyDescent="0.2">
      <c r="A131" s="1">
        <v>22</v>
      </c>
      <c r="B131" s="35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52"/>
      <c r="V131" s="1"/>
    </row>
    <row r="132" spans="1:22" x14ac:dyDescent="0.2">
      <c r="A132" s="1">
        <v>23</v>
      </c>
      <c r="B132" s="35"/>
      <c r="C132" s="36" t="s">
        <v>12</v>
      </c>
      <c r="D132" s="37" t="s">
        <v>66</v>
      </c>
      <c r="E132" s="37"/>
      <c r="F132" s="37"/>
      <c r="G132" s="37"/>
      <c r="H132" s="37"/>
      <c r="I132" s="37"/>
      <c r="J132" s="37"/>
      <c r="K132" s="37"/>
      <c r="L132" s="75"/>
      <c r="M132" s="61">
        <f>[1]SUMMARY!AM28</f>
        <v>12</v>
      </c>
      <c r="N132" s="61"/>
      <c r="O132" s="61"/>
      <c r="P132" s="37" t="s">
        <v>67</v>
      </c>
      <c r="Q132" s="37"/>
      <c r="R132" s="37"/>
      <c r="S132" s="37"/>
      <c r="T132" s="37"/>
      <c r="U132" s="52"/>
      <c r="V132" s="1"/>
    </row>
    <row r="133" spans="1:22" x14ac:dyDescent="0.2">
      <c r="A133" s="1">
        <v>24</v>
      </c>
      <c r="B133" s="35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76" t="s">
        <v>68</v>
      </c>
      <c r="N133" s="76"/>
      <c r="O133" s="76"/>
      <c r="P133" s="37"/>
      <c r="Q133" s="37"/>
      <c r="R133" s="76" t="s">
        <v>69</v>
      </c>
      <c r="S133" s="76"/>
      <c r="T133" s="76"/>
      <c r="U133" s="52"/>
      <c r="V133" s="1"/>
    </row>
    <row r="134" spans="1:22" x14ac:dyDescent="0.2">
      <c r="A134" s="1">
        <v>25</v>
      </c>
      <c r="B134" s="35"/>
      <c r="C134" s="36" t="s">
        <v>12</v>
      </c>
      <c r="D134" s="37" t="s">
        <v>50</v>
      </c>
      <c r="E134" s="37"/>
      <c r="F134" s="37"/>
      <c r="G134" s="37"/>
      <c r="H134" s="37"/>
      <c r="I134" s="37"/>
      <c r="J134" s="37"/>
      <c r="K134" s="37"/>
      <c r="L134" s="44" t="str">
        <f ca="1">[1]SUMMARY!AO29</f>
        <v>( 1.5D-1.5S4 )</v>
      </c>
      <c r="M134" s="44"/>
      <c r="N134" s="44"/>
      <c r="O134" s="44"/>
      <c r="P134" s="44"/>
      <c r="Q134" s="44" t="str">
        <f ca="1">[1]SUMMARY!AO30</f>
        <v>( 1.5D-1.5S4 )</v>
      </c>
      <c r="R134" s="44"/>
      <c r="S134" s="44"/>
      <c r="T134" s="44"/>
      <c r="U134" s="73"/>
      <c r="V134" s="1"/>
    </row>
    <row r="135" spans="1:22" x14ac:dyDescent="0.2">
      <c r="A135" s="1">
        <v>26</v>
      </c>
      <c r="B135" s="35"/>
      <c r="C135" s="36" t="s">
        <v>12</v>
      </c>
      <c r="D135" s="37" t="s">
        <v>70</v>
      </c>
      <c r="E135" s="37"/>
      <c r="F135" s="37"/>
      <c r="G135" s="37"/>
      <c r="H135" s="37"/>
      <c r="I135" s="37"/>
      <c r="J135" s="37"/>
      <c r="K135" s="37"/>
      <c r="L135" s="37"/>
      <c r="M135" s="76">
        <f ca="1">[1]SUMMARY!AM29</f>
        <v>13.479006648171429</v>
      </c>
      <c r="N135" s="76"/>
      <c r="O135" s="76"/>
      <c r="P135" s="37"/>
      <c r="Q135" s="37"/>
      <c r="R135" s="76">
        <f ca="1">[1]SUMMARY!AM30</f>
        <v>13.655447558142857</v>
      </c>
      <c r="S135" s="76"/>
      <c r="T135" s="76"/>
      <c r="U135" s="52"/>
      <c r="V135" s="1"/>
    </row>
    <row r="136" spans="1:22" x14ac:dyDescent="0.2">
      <c r="A136" s="1">
        <v>27</v>
      </c>
      <c r="B136" s="35"/>
      <c r="C136" s="37"/>
      <c r="D136" s="37"/>
      <c r="E136" s="37" t="str">
        <f ca="1">IF([1]SUMMARY!AN31="Yes"," As Stress exceeds 0.2fck, Boundary zone Required","  As stress is not exceeding 0.2fck, Boundary zone is not mandatory")</f>
        <v xml:space="preserve"> As Stress exceeds 0.2fck, Boundary zone Required</v>
      </c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52"/>
      <c r="V136" s="1"/>
    </row>
    <row r="137" spans="1:22" x14ac:dyDescent="0.2">
      <c r="A137" s="1">
        <v>28</v>
      </c>
      <c r="B137" s="35"/>
      <c r="C137" s="36" t="s">
        <v>12</v>
      </c>
      <c r="D137" s="37" t="s">
        <v>71</v>
      </c>
      <c r="E137" s="37"/>
      <c r="F137" s="37"/>
      <c r="G137" s="37"/>
      <c r="H137" s="37"/>
      <c r="I137" s="37"/>
      <c r="J137" s="37"/>
      <c r="K137" s="37"/>
      <c r="L137" s="37" t="s">
        <v>72</v>
      </c>
      <c r="M137" s="76">
        <f>[1]SUMMARY!J29</f>
        <v>400</v>
      </c>
      <c r="N137" s="76"/>
      <c r="O137" s="76"/>
      <c r="P137" s="37"/>
      <c r="Q137" s="37" t="s">
        <v>73</v>
      </c>
      <c r="R137" s="76">
        <f>[1]SUMMARY!J32</f>
        <v>400</v>
      </c>
      <c r="S137" s="76"/>
      <c r="T137" s="76"/>
      <c r="U137" s="52"/>
      <c r="V137" s="1"/>
    </row>
    <row r="138" spans="1:22" x14ac:dyDescent="0.2">
      <c r="A138" s="1">
        <v>29</v>
      </c>
      <c r="B138" s="35"/>
      <c r="C138" s="36" t="s">
        <v>12</v>
      </c>
      <c r="D138" s="37" t="s">
        <v>74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52"/>
      <c r="V138" s="1"/>
    </row>
    <row r="139" spans="1:22" x14ac:dyDescent="0.2">
      <c r="A139" s="1">
        <v>30</v>
      </c>
      <c r="B139" s="35"/>
      <c r="C139" s="37"/>
      <c r="D139" s="37" t="s">
        <v>75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52"/>
      <c r="V139" s="1"/>
    </row>
    <row r="140" spans="1:22" x14ac:dyDescent="0.2">
      <c r="A140" s="1">
        <v>31</v>
      </c>
      <c r="B140" s="35"/>
      <c r="C140" s="36" t="s">
        <v>12</v>
      </c>
      <c r="D140" s="37" t="s">
        <v>76</v>
      </c>
      <c r="E140" s="37"/>
      <c r="F140" s="37"/>
      <c r="G140" s="37"/>
      <c r="H140" s="37"/>
      <c r="I140" s="37"/>
      <c r="J140" s="37" t="s">
        <v>77</v>
      </c>
      <c r="K140" s="37"/>
      <c r="L140" s="37"/>
      <c r="M140" s="37"/>
      <c r="N140" s="37"/>
      <c r="O140" s="37"/>
      <c r="P140" s="37"/>
      <c r="Q140" s="37"/>
      <c r="R140" s="61">
        <f ca="1">[1]SUMMARY!JS170</f>
        <v>1551.60412</v>
      </c>
      <c r="S140" s="61"/>
      <c r="T140" s="61"/>
      <c r="U140" s="52"/>
      <c r="V140" s="1"/>
    </row>
    <row r="141" spans="1:22" x14ac:dyDescent="0.2">
      <c r="A141" s="1">
        <v>32</v>
      </c>
      <c r="B141" s="35"/>
      <c r="C141" s="36" t="s">
        <v>12</v>
      </c>
      <c r="D141" s="37" t="s">
        <v>78</v>
      </c>
      <c r="E141" s="37"/>
      <c r="F141" s="37"/>
      <c r="G141" s="37"/>
      <c r="H141" s="37"/>
      <c r="I141" s="37"/>
      <c r="J141" s="37" t="s">
        <v>79</v>
      </c>
      <c r="K141" s="37"/>
      <c r="L141" s="37"/>
      <c r="M141" s="37"/>
      <c r="N141" s="37"/>
      <c r="O141" s="37"/>
      <c r="P141" s="37"/>
      <c r="Q141" s="37"/>
      <c r="R141" s="61">
        <f ca="1">[1]SUMMARY!JT171</f>
        <v>0</v>
      </c>
      <c r="S141" s="61"/>
      <c r="T141" s="61"/>
      <c r="U141" s="52"/>
      <c r="V141" s="1"/>
    </row>
    <row r="142" spans="1:22" x14ac:dyDescent="0.2">
      <c r="A142" s="1">
        <v>33</v>
      </c>
      <c r="B142" s="35"/>
      <c r="C142" s="36" t="s">
        <v>12</v>
      </c>
      <c r="D142" s="37" t="str">
        <f ca="1">"* Assuming  Web Reinforcement (i.e. "&amp;ROUND([1]SUMMARY!O15*100,2)&amp;"%) in Entire section as uniform section for PuR-MuR Capacities"</f>
        <v>* Assuming  Web Reinforcement (i.e. 0.26%) in Entire section as uniform section for PuR-MuR Capacities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52"/>
      <c r="V142" s="1"/>
    </row>
    <row r="143" spans="1:22" x14ac:dyDescent="0.2">
      <c r="A143" s="1">
        <v>34</v>
      </c>
      <c r="B143" s="35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52"/>
      <c r="V143" s="1"/>
    </row>
    <row r="144" spans="1:22" x14ac:dyDescent="0.2">
      <c r="A144" s="1">
        <v>35</v>
      </c>
      <c r="B144" s="35"/>
      <c r="C144" s="36" t="s">
        <v>12</v>
      </c>
      <c r="D144" s="37" t="s">
        <v>80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44" t="str">
        <f ca="1">[1]SUMMARY!L33</f>
        <v>1.5D-1.5S4</v>
      </c>
      <c r="R144" s="44"/>
      <c r="S144" s="44"/>
      <c r="T144" s="44"/>
      <c r="U144" s="73"/>
      <c r="V144" s="1"/>
    </row>
    <row r="145" spans="1:22" x14ac:dyDescent="0.2">
      <c r="A145" s="1">
        <v>36</v>
      </c>
      <c r="B145" s="35"/>
      <c r="C145" s="36" t="s">
        <v>12</v>
      </c>
      <c r="D145" s="37" t="s">
        <v>27</v>
      </c>
      <c r="E145" s="37"/>
      <c r="F145" s="37"/>
      <c r="G145" s="37" t="s">
        <v>52</v>
      </c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61">
        <f ca="1">[1]SUMMARY!JS167</f>
        <v>11637.0309</v>
      </c>
      <c r="S145" s="61"/>
      <c r="T145" s="61"/>
      <c r="U145" s="52"/>
      <c r="V145" s="1"/>
    </row>
    <row r="146" spans="1:22" x14ac:dyDescent="0.2">
      <c r="A146" s="1">
        <v>37</v>
      </c>
      <c r="B146" s="35"/>
      <c r="C146" s="36" t="s">
        <v>12</v>
      </c>
      <c r="D146" s="37" t="s">
        <v>81</v>
      </c>
      <c r="E146" s="37"/>
      <c r="F146" s="37"/>
      <c r="G146" s="37"/>
      <c r="H146" s="37"/>
      <c r="I146" s="37" t="s">
        <v>82</v>
      </c>
      <c r="J146" s="37"/>
      <c r="K146" s="37"/>
      <c r="L146" s="37"/>
      <c r="M146" s="37"/>
      <c r="N146" s="37"/>
      <c r="O146" s="37"/>
      <c r="P146" s="37"/>
      <c r="Q146" s="37"/>
      <c r="R146" s="61">
        <f ca="1">[1]SUMMARY!JS168</f>
        <v>-1257.96304029</v>
      </c>
      <c r="S146" s="61"/>
      <c r="T146" s="61"/>
      <c r="U146" s="52"/>
      <c r="V146" s="1"/>
    </row>
    <row r="147" spans="1:22" x14ac:dyDescent="0.2">
      <c r="A147" s="1">
        <v>38</v>
      </c>
      <c r="B147" s="35"/>
      <c r="C147" s="36" t="s">
        <v>12</v>
      </c>
      <c r="D147" s="37" t="s">
        <v>83</v>
      </c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61">
        <f ca="1">IF(R146&lt;0,-[1]SUMMARY!JS169,[1]SUMMARY!JS169)</f>
        <v>-8099.7356803119865</v>
      </c>
      <c r="S147" s="61"/>
      <c r="T147" s="61"/>
      <c r="U147" s="52"/>
      <c r="V147" s="1"/>
    </row>
    <row r="148" spans="1:22" x14ac:dyDescent="0.2">
      <c r="A148" s="1">
        <v>39</v>
      </c>
      <c r="B148" s="35"/>
      <c r="C148" s="36" t="s">
        <v>12</v>
      </c>
      <c r="D148" s="37" t="s">
        <v>84</v>
      </c>
      <c r="E148" s="37"/>
      <c r="F148" s="37"/>
      <c r="G148" s="37"/>
      <c r="H148" s="37"/>
      <c r="I148" s="37"/>
      <c r="J148" s="37"/>
      <c r="K148" s="37"/>
      <c r="L148" s="37" t="s">
        <v>85</v>
      </c>
      <c r="M148" s="37"/>
      <c r="N148" s="37"/>
      <c r="O148" s="44">
        <f>K9 -M137/2-R137/2</f>
        <v>2600</v>
      </c>
      <c r="P148" s="44"/>
      <c r="Q148" s="37"/>
      <c r="R148" s="61">
        <f ca="1">MAX(0,(ABS(R146)-ABS(R147))/(O148/1000))</f>
        <v>0</v>
      </c>
      <c r="S148" s="61"/>
      <c r="T148" s="61"/>
      <c r="U148" s="52"/>
      <c r="V148" s="1"/>
    </row>
    <row r="149" spans="1:22" x14ac:dyDescent="0.2">
      <c r="A149" s="1">
        <v>40</v>
      </c>
      <c r="B149" s="35"/>
      <c r="C149" s="36" t="s">
        <v>12</v>
      </c>
      <c r="D149" s="37" t="s">
        <v>86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61">
        <f ca="1">R148</f>
        <v>0</v>
      </c>
      <c r="O149" s="44"/>
      <c r="P149" s="44"/>
      <c r="Q149" s="77" t="s">
        <v>87</v>
      </c>
      <c r="R149" s="61">
        <f ca="1">R145*(M137/K9)</f>
        <v>1551.60412</v>
      </c>
      <c r="S149" s="61"/>
      <c r="T149" s="61"/>
      <c r="U149" s="52"/>
      <c r="V149" s="1"/>
    </row>
    <row r="150" spans="1:22" x14ac:dyDescent="0.2">
      <c r="A150" s="1">
        <v>41</v>
      </c>
      <c r="B150" s="35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77" t="s">
        <v>88</v>
      </c>
      <c r="R150" s="61">
        <f ca="1">N149+R149</f>
        <v>1551.60412</v>
      </c>
      <c r="S150" s="61"/>
      <c r="T150" s="61"/>
      <c r="U150" s="52"/>
      <c r="V150" s="1"/>
    </row>
    <row r="151" spans="1:22" x14ac:dyDescent="0.2">
      <c r="A151" s="1">
        <v>42</v>
      </c>
      <c r="B151" s="35"/>
      <c r="C151" s="37"/>
      <c r="D151" s="37" t="str">
        <f ca="1">"Asc required =max[ { " &amp;ROUND([1]SUMMARY!O15*100,3)&amp;"% t L1+( Pu - 0.4 fck t L1 ) /(0.67 fy -0.4 fck) }  ,  0.8% t L1 ]"</f>
        <v>Asc required =max[ { 0.264% t L1+( Pu - 0.4 fck t L1 ) /(0.67 fy -0.4 fck) }  ,  0.8% t L1 ]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52"/>
      <c r="V151" s="1"/>
    </row>
    <row r="152" spans="1:22" x14ac:dyDescent="0.2">
      <c r="A152" s="1">
        <v>43</v>
      </c>
      <c r="B152" s="35"/>
      <c r="C152" s="37"/>
      <c r="D152" s="37"/>
      <c r="E152" s="37" t="s">
        <v>89</v>
      </c>
      <c r="F152" s="37"/>
      <c r="G152" s="37"/>
      <c r="H152" s="37"/>
      <c r="I152" s="37"/>
      <c r="J152" s="37"/>
      <c r="K152" s="37"/>
      <c r="L152" s="37"/>
      <c r="M152" s="37"/>
      <c r="N152" s="71">
        <f ca="1">[1]SUMMARY!JS164</f>
        <v>1120</v>
      </c>
      <c r="O152" s="71"/>
      <c r="P152" s="71"/>
      <c r="Q152" s="37" t="s">
        <v>90</v>
      </c>
      <c r="R152" s="78">
        <f ca="1">[1]SUMMARY!JS165*100</f>
        <v>0.8</v>
      </c>
      <c r="S152" s="78"/>
      <c r="T152" s="78"/>
      <c r="U152" s="52"/>
      <c r="V152" s="1"/>
    </row>
    <row r="153" spans="1:22" x14ac:dyDescent="0.2">
      <c r="A153" s="1">
        <v>44</v>
      </c>
      <c r="B153" s="35"/>
      <c r="C153" s="37"/>
      <c r="D153" s="37" t="s">
        <v>91</v>
      </c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54">
        <f>[1]SUMMARY!AC25</f>
        <v>0.02</v>
      </c>
      <c r="S153" s="54"/>
      <c r="T153" s="54"/>
      <c r="U153" s="52"/>
      <c r="V153" s="1"/>
    </row>
    <row r="154" spans="1:22" x14ac:dyDescent="0.2">
      <c r="A154" s="1">
        <v>45</v>
      </c>
      <c r="B154" s="35"/>
      <c r="C154" s="36" t="s">
        <v>12</v>
      </c>
      <c r="D154" s="37" t="s">
        <v>92</v>
      </c>
      <c r="E154" s="37"/>
      <c r="F154" s="37"/>
      <c r="G154" s="37"/>
      <c r="H154" s="37"/>
      <c r="I154" s="37"/>
      <c r="J154" s="37"/>
      <c r="K154" s="37" t="s">
        <v>93</v>
      </c>
      <c r="L154" s="37"/>
      <c r="M154" s="37"/>
      <c r="N154" s="37"/>
      <c r="O154" s="37"/>
      <c r="P154" s="37"/>
      <c r="Q154" s="37"/>
      <c r="R154" s="61">
        <f>K10</f>
        <v>350</v>
      </c>
      <c r="S154" s="61"/>
      <c r="T154" s="61"/>
      <c r="U154" s="52"/>
      <c r="V154" s="1"/>
    </row>
    <row r="155" spans="1:22" x14ac:dyDescent="0.2">
      <c r="A155" s="1">
        <v>46</v>
      </c>
      <c r="B155" s="35"/>
      <c r="C155" s="37"/>
      <c r="D155" s="37" t="s">
        <v>94</v>
      </c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52"/>
      <c r="V155" s="1"/>
    </row>
    <row r="156" spans="1:22" x14ac:dyDescent="0.2">
      <c r="A156" s="1">
        <v>47</v>
      </c>
      <c r="B156" s="35"/>
      <c r="C156" s="37"/>
      <c r="D156" s="37" t="s">
        <v>95</v>
      </c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52"/>
      <c r="V156" s="1"/>
    </row>
    <row r="157" spans="1:22" x14ac:dyDescent="0.2">
      <c r="A157" s="1">
        <v>48</v>
      </c>
      <c r="B157" s="35"/>
      <c r="C157" s="36" t="s">
        <v>12</v>
      </c>
      <c r="D157" s="37" t="str">
        <f>IF([1]SUMMARY!R36="Bdr length kept limited upto L/3, Increase PT/PC Max % or Design as Column ",[1]SUMMARY!R36,[1]SUMMARY!R36&amp;" for combinations other than Seismic ")</f>
        <v xml:space="preserve"> for combinations other than Seismic 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52"/>
      <c r="V157" s="1"/>
    </row>
    <row r="158" spans="1:22" x14ac:dyDescent="0.2">
      <c r="A158" s="1">
        <v>49</v>
      </c>
      <c r="B158" s="35"/>
      <c r="C158" s="37"/>
      <c r="D158" s="37"/>
      <c r="E158" s="37" t="s">
        <v>96</v>
      </c>
      <c r="F158" s="37"/>
      <c r="G158" s="37"/>
      <c r="H158" s="37"/>
      <c r="I158" s="37"/>
      <c r="J158" s="37"/>
      <c r="K158" s="37"/>
      <c r="L158" s="37"/>
      <c r="M158" s="37"/>
      <c r="N158" s="71">
        <f>[1]SUMMARY!N29</f>
        <v>1130.9733552923256</v>
      </c>
      <c r="O158" s="71"/>
      <c r="P158" s="71"/>
      <c r="Q158" s="37" t="s">
        <v>90</v>
      </c>
      <c r="R158" s="78">
        <f>[1]SUMMARY!P29*100</f>
        <v>0.80783811092308955</v>
      </c>
      <c r="S158" s="78"/>
      <c r="T158" s="78"/>
      <c r="U158" s="52"/>
      <c r="V158" s="1"/>
    </row>
    <row r="159" spans="1:22" x14ac:dyDescent="0.2">
      <c r="A159" s="1">
        <v>50</v>
      </c>
      <c r="B159" s="35"/>
      <c r="C159" s="37"/>
      <c r="D159" s="37"/>
      <c r="E159" s="37" t="str">
        <f ca="1">IF(R158&gt;R152,"Provided steel is greater than required hence OK","""ProvidedsteelislessthanrequiredhenceRevise")</f>
        <v>Provided steel is greater than required hence OK</v>
      </c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52"/>
      <c r="V159" s="1"/>
    </row>
    <row r="160" spans="1:22" x14ac:dyDescent="0.2">
      <c r="A160" s="1">
        <v>51</v>
      </c>
      <c r="B160" s="62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6"/>
      <c r="V160" s="1"/>
    </row>
    <row r="161" spans="1:22" x14ac:dyDescent="0.2">
      <c r="A161" s="1">
        <v>1</v>
      </c>
      <c r="B161" s="67"/>
      <c r="C161" s="79" t="s">
        <v>12</v>
      </c>
      <c r="D161" s="68" t="s">
        <v>97</v>
      </c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80" t="str">
        <f ca="1">[1]SUMMARY!L34</f>
        <v>0.8D+1.5S4</v>
      </c>
      <c r="R161" s="80"/>
      <c r="S161" s="80"/>
      <c r="T161" s="80"/>
      <c r="U161" s="81"/>
      <c r="V161" s="1"/>
    </row>
    <row r="162" spans="1:22" x14ac:dyDescent="0.2">
      <c r="A162" s="1">
        <v>2</v>
      </c>
      <c r="B162" s="35"/>
      <c r="C162" s="36" t="s">
        <v>12</v>
      </c>
      <c r="D162" s="37" t="s">
        <v>27</v>
      </c>
      <c r="E162" s="37"/>
      <c r="F162" s="37"/>
      <c r="G162" s="37" t="s">
        <v>52</v>
      </c>
      <c r="H162" s="37"/>
      <c r="I162" s="37" t="s">
        <v>98</v>
      </c>
      <c r="J162" s="37"/>
      <c r="K162" s="37"/>
      <c r="L162" s="37"/>
      <c r="M162" s="37"/>
      <c r="N162" s="37"/>
      <c r="O162" s="37"/>
      <c r="P162" s="37"/>
      <c r="Q162" s="37"/>
      <c r="R162" s="61">
        <f ca="1">[1]SUMMARY!JT167</f>
        <v>-158.22114999999985</v>
      </c>
      <c r="S162" s="61"/>
      <c r="T162" s="61"/>
      <c r="U162" s="52"/>
      <c r="V162" s="1"/>
    </row>
    <row r="163" spans="1:22" x14ac:dyDescent="0.2">
      <c r="A163" s="1">
        <v>3</v>
      </c>
      <c r="B163" s="82"/>
      <c r="C163" s="37"/>
      <c r="D163" s="37" t="s">
        <v>81</v>
      </c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61">
        <f ca="1">[1]SUMMARY!JT168</f>
        <v>476.15744999999998</v>
      </c>
      <c r="S163" s="61"/>
      <c r="T163" s="61"/>
      <c r="U163" s="52"/>
      <c r="V163" s="1"/>
    </row>
    <row r="164" spans="1:22" x14ac:dyDescent="0.2">
      <c r="A164" s="1">
        <v>4</v>
      </c>
      <c r="B164" s="35"/>
      <c r="C164" s="37"/>
      <c r="D164" s="37" t="s">
        <v>83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61">
        <f ca="1">IF(R163&lt;0,-[1]SUMMARY!JT169,[1]SUMMARY!JT169)</f>
        <v>0</v>
      </c>
      <c r="S164" s="61"/>
      <c r="T164" s="61"/>
      <c r="U164" s="52"/>
      <c r="V164" s="1"/>
    </row>
    <row r="165" spans="1:22" x14ac:dyDescent="0.2">
      <c r="A165" s="1">
        <v>5</v>
      </c>
      <c r="B165" s="35"/>
      <c r="C165" s="37"/>
      <c r="D165" s="37" t="s">
        <v>84</v>
      </c>
      <c r="E165" s="37"/>
      <c r="F165" s="37"/>
      <c r="G165" s="37"/>
      <c r="H165" s="37"/>
      <c r="I165" s="37"/>
      <c r="J165" s="37"/>
      <c r="K165" s="37"/>
      <c r="L165" s="37" t="s">
        <v>85</v>
      </c>
      <c r="M165" s="37"/>
      <c r="N165" s="37"/>
      <c r="O165" s="44">
        <f>K9 -M137/2-R137/2</f>
        <v>2600</v>
      </c>
      <c r="P165" s="44"/>
      <c r="Q165" s="37"/>
      <c r="R165" s="61">
        <f ca="1">MAX(0,(ABS(R163)-ABS(R164))/(O165/1000))</f>
        <v>183.13748076923076</v>
      </c>
      <c r="S165" s="61"/>
      <c r="T165" s="61"/>
      <c r="U165" s="52"/>
      <c r="V165" s="1"/>
    </row>
    <row r="166" spans="1:22" x14ac:dyDescent="0.2">
      <c r="A166" s="1">
        <v>6</v>
      </c>
      <c r="B166" s="35"/>
      <c r="C166" s="36" t="s">
        <v>12</v>
      </c>
      <c r="D166" s="37" t="s">
        <v>99</v>
      </c>
      <c r="E166" s="37"/>
      <c r="F166" s="37"/>
      <c r="G166" s="37"/>
      <c r="H166" s="37"/>
      <c r="I166" s="37"/>
      <c r="J166" s="37"/>
      <c r="K166" s="37"/>
      <c r="L166" s="61">
        <f ca="1">[1]SUMMARY!JT171</f>
        <v>0</v>
      </c>
      <c r="M166" s="61"/>
      <c r="N166" s="61"/>
      <c r="O166" s="61"/>
      <c r="P166" s="61"/>
      <c r="Q166" s="77" t="s">
        <v>100</v>
      </c>
      <c r="R166" s="61">
        <f ca="1">R165</f>
        <v>183.13748076923076</v>
      </c>
      <c r="S166" s="61"/>
      <c r="T166" s="61"/>
      <c r="U166" s="52"/>
      <c r="V166" s="1"/>
    </row>
    <row r="167" spans="1:22" x14ac:dyDescent="0.2">
      <c r="A167" s="1">
        <v>7</v>
      </c>
      <c r="B167" s="35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70" t="s">
        <v>88</v>
      </c>
      <c r="R167" s="61" t="str">
        <f ca="1">"MIN( 0 , "&amp;ROUND(L166-R166,3)&amp;" )"</f>
        <v>MIN( 0 , -183.137 )</v>
      </c>
      <c r="S167" s="61"/>
      <c r="T167" s="61"/>
      <c r="U167" s="52"/>
      <c r="V167" s="1"/>
    </row>
    <row r="168" spans="1:22" x14ac:dyDescent="0.2">
      <c r="A168" s="1">
        <v>8</v>
      </c>
      <c r="B168" s="35"/>
      <c r="C168" s="37"/>
      <c r="D168" s="37" t="str">
        <f ca="1">"Ast required =max[ { " &amp;ROUND([1]SUMMARY!O15*100,3)&amp;"% t L1+( Pu ) /(0.87 fy ) }  ,  0.8% t L1 ]"</f>
        <v>Ast required =max[ { 0.264% t L1+( Pu ) /(0.87 fy ) }  ,  0.8% t L1 ]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52"/>
      <c r="V168" s="1"/>
    </row>
    <row r="169" spans="1:22" x14ac:dyDescent="0.2">
      <c r="A169" s="1">
        <v>9</v>
      </c>
      <c r="B169" s="35"/>
      <c r="C169" s="37"/>
      <c r="D169" s="37"/>
      <c r="E169" s="37" t="s">
        <v>89</v>
      </c>
      <c r="F169" s="37"/>
      <c r="G169" s="37"/>
      <c r="H169" s="37"/>
      <c r="I169" s="37"/>
      <c r="J169" s="37"/>
      <c r="K169" s="37"/>
      <c r="L169" s="37"/>
      <c r="M169" s="37"/>
      <c r="N169" s="71">
        <f ca="1">[1]SUMMARY!JT164</f>
        <v>1120</v>
      </c>
      <c r="O169" s="71"/>
      <c r="P169" s="71"/>
      <c r="Q169" s="37" t="s">
        <v>90</v>
      </c>
      <c r="R169" s="78">
        <f ca="1">[1]SUMMARY!JT165*100</f>
        <v>0.8</v>
      </c>
      <c r="S169" s="78"/>
      <c r="T169" s="78"/>
      <c r="U169" s="52"/>
      <c r="V169" s="1"/>
    </row>
    <row r="170" spans="1:22" x14ac:dyDescent="0.2">
      <c r="A170" s="1">
        <v>10</v>
      </c>
      <c r="B170" s="35"/>
      <c r="C170" s="37"/>
      <c r="D170" s="37" t="s">
        <v>91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54">
        <f>[1]SUMMARY!AC25</f>
        <v>0.02</v>
      </c>
      <c r="S170" s="54"/>
      <c r="T170" s="54"/>
      <c r="U170" s="52"/>
      <c r="V170" s="1"/>
    </row>
    <row r="171" spans="1:22" x14ac:dyDescent="0.2">
      <c r="A171" s="1">
        <v>11</v>
      </c>
      <c r="B171" s="35"/>
      <c r="C171" s="36" t="s">
        <v>12</v>
      </c>
      <c r="D171" s="37" t="s">
        <v>92</v>
      </c>
      <c r="E171" s="37"/>
      <c r="F171" s="37"/>
      <c r="G171" s="37"/>
      <c r="H171" s="37"/>
      <c r="I171" s="37"/>
      <c r="J171" s="37"/>
      <c r="K171" s="37" t="s">
        <v>93</v>
      </c>
      <c r="L171" s="37"/>
      <c r="M171" s="37"/>
      <c r="N171" s="37"/>
      <c r="O171" s="37"/>
      <c r="P171" s="37"/>
      <c r="Q171" s="37"/>
      <c r="R171" s="61">
        <f>K10</f>
        <v>350</v>
      </c>
      <c r="S171" s="61"/>
      <c r="T171" s="61"/>
      <c r="U171" s="52"/>
      <c r="V171" s="1"/>
    </row>
    <row r="172" spans="1:22" x14ac:dyDescent="0.2">
      <c r="A172" s="1">
        <v>12</v>
      </c>
      <c r="B172" s="35"/>
      <c r="C172" s="37"/>
      <c r="D172" s="37" t="s">
        <v>94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52"/>
      <c r="V172" s="1"/>
    </row>
    <row r="173" spans="1:22" x14ac:dyDescent="0.2">
      <c r="A173" s="1">
        <v>13</v>
      </c>
      <c r="B173" s="35"/>
      <c r="C173" s="37"/>
      <c r="D173" s="37" t="s">
        <v>95</v>
      </c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52"/>
      <c r="V173" s="1"/>
    </row>
    <row r="174" spans="1:22" x14ac:dyDescent="0.2">
      <c r="A174" s="1">
        <v>14</v>
      </c>
      <c r="B174" s="35"/>
      <c r="C174" s="36" t="s">
        <v>12</v>
      </c>
      <c r="D174" s="37" t="str">
        <f>IF([1]SUMMARY!R36="Bdr length kept limited upto L/3, Increase PT/PC Max % or Design as Column ",[1]SUMMARY!R36,[1]SUMMARY!R36&amp;" for combinations other than Seismic ")</f>
        <v xml:space="preserve"> for combinations other than Seismic 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52"/>
      <c r="V174" s="1"/>
    </row>
    <row r="175" spans="1:22" x14ac:dyDescent="0.2">
      <c r="A175" s="1">
        <v>15</v>
      </c>
      <c r="B175" s="35"/>
      <c r="C175" s="37"/>
      <c r="D175" s="37"/>
      <c r="E175" s="37" t="s">
        <v>96</v>
      </c>
      <c r="F175" s="37"/>
      <c r="G175" s="37"/>
      <c r="H175" s="37"/>
      <c r="I175" s="37"/>
      <c r="J175" s="37"/>
      <c r="K175" s="37"/>
      <c r="L175" s="37"/>
      <c r="M175" s="37"/>
      <c r="N175" s="71">
        <f>N158</f>
        <v>1130.9733552923256</v>
      </c>
      <c r="O175" s="71"/>
      <c r="P175" s="71"/>
      <c r="Q175" s="37" t="s">
        <v>90</v>
      </c>
      <c r="R175" s="78">
        <f>[1]SUMMARY!P29*100</f>
        <v>0.80783811092308955</v>
      </c>
      <c r="S175" s="78"/>
      <c r="T175" s="78"/>
      <c r="U175" s="52"/>
      <c r="V175" s="1"/>
    </row>
    <row r="176" spans="1:22" x14ac:dyDescent="0.2">
      <c r="A176" s="1">
        <v>16</v>
      </c>
      <c r="B176" s="35"/>
      <c r="C176" s="37"/>
      <c r="D176" s="37"/>
      <c r="E176" s="37" t="str">
        <f ca="1">IF(R175&gt;R169,"Provided steel is greater than required hence OK","""Provided steel is less than required hence Revise")</f>
        <v>Provided steel is greater than required hence OK</v>
      </c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52"/>
      <c r="V176" s="1"/>
    </row>
    <row r="177" spans="1:22" x14ac:dyDescent="0.2">
      <c r="A177" s="1">
        <v>17</v>
      </c>
      <c r="B177" s="35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52"/>
      <c r="V177" s="1"/>
    </row>
    <row r="178" spans="1:22" x14ac:dyDescent="0.2">
      <c r="A178" s="1">
        <v>18</v>
      </c>
      <c r="B178" s="35"/>
      <c r="C178" s="36" t="s">
        <v>12</v>
      </c>
      <c r="D178" s="37" t="s">
        <v>101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44" t="str">
        <f ca="1">[1]SUMMARY!L35</f>
        <v>1.5D-1.5S4</v>
      </c>
      <c r="R178" s="44"/>
      <c r="S178" s="44"/>
      <c r="T178" s="44"/>
      <c r="U178" s="73"/>
      <c r="V178" s="1"/>
    </row>
    <row r="179" spans="1:22" x14ac:dyDescent="0.2">
      <c r="A179" s="1">
        <v>19</v>
      </c>
      <c r="B179" s="35"/>
      <c r="C179" s="36" t="s">
        <v>12</v>
      </c>
      <c r="D179" s="37" t="s">
        <v>27</v>
      </c>
      <c r="E179" s="37"/>
      <c r="F179" s="37"/>
      <c r="G179" s="37" t="s">
        <v>52</v>
      </c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61">
        <f ca="1">[1]SUMMARY!JU167</f>
        <v>11789.36025</v>
      </c>
      <c r="S179" s="61"/>
      <c r="T179" s="61"/>
      <c r="U179" s="52"/>
      <c r="V179" s="1"/>
    </row>
    <row r="180" spans="1:22" x14ac:dyDescent="0.2">
      <c r="A180" s="1">
        <v>20</v>
      </c>
      <c r="B180" s="35"/>
      <c r="C180" s="36" t="s">
        <v>12</v>
      </c>
      <c r="D180" s="37" t="s">
        <v>81</v>
      </c>
      <c r="E180" s="37"/>
      <c r="F180" s="37"/>
      <c r="G180" s="37"/>
      <c r="H180" s="37"/>
      <c r="I180" s="37" t="s">
        <v>82</v>
      </c>
      <c r="J180" s="37"/>
      <c r="K180" s="37"/>
      <c r="L180" s="37"/>
      <c r="M180" s="37"/>
      <c r="N180" s="37"/>
      <c r="O180" s="37"/>
      <c r="P180" s="37"/>
      <c r="Q180" s="37"/>
      <c r="R180" s="61">
        <f ca="1">[1]SUMMARY!JU168</f>
        <v>1274.4298430249999</v>
      </c>
      <c r="S180" s="61"/>
      <c r="T180" s="61"/>
      <c r="U180" s="52"/>
      <c r="V180" s="1"/>
    </row>
    <row r="181" spans="1:22" x14ac:dyDescent="0.2">
      <c r="A181" s="1">
        <v>21</v>
      </c>
      <c r="B181" s="35"/>
      <c r="C181" s="36" t="s">
        <v>12</v>
      </c>
      <c r="D181" s="37" t="s">
        <v>83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61">
        <f ca="1">[1]SUMMARY!JU169</f>
        <v>8199.859540377669</v>
      </c>
      <c r="S181" s="61"/>
      <c r="T181" s="61"/>
      <c r="U181" s="52"/>
      <c r="V181" s="1"/>
    </row>
    <row r="182" spans="1:22" x14ac:dyDescent="0.2">
      <c r="A182" s="1">
        <v>22</v>
      </c>
      <c r="B182" s="35"/>
      <c r="C182" s="36" t="s">
        <v>12</v>
      </c>
      <c r="D182" s="37" t="s">
        <v>84</v>
      </c>
      <c r="E182" s="37"/>
      <c r="F182" s="37"/>
      <c r="G182" s="37"/>
      <c r="H182" s="37"/>
      <c r="I182" s="37"/>
      <c r="J182" s="37"/>
      <c r="K182" s="37"/>
      <c r="L182" s="37" t="s">
        <v>85</v>
      </c>
      <c r="M182" s="37"/>
      <c r="N182" s="37"/>
      <c r="O182" s="44">
        <f>K9 -M137/2-R137/2</f>
        <v>2600</v>
      </c>
      <c r="P182" s="44"/>
      <c r="Q182" s="37"/>
      <c r="R182" s="61">
        <f ca="1">MAX(0,(ABS(R180)-ABS(R181))/(O182/1000))</f>
        <v>0</v>
      </c>
      <c r="S182" s="61"/>
      <c r="T182" s="61"/>
      <c r="U182" s="52"/>
      <c r="V182" s="1"/>
    </row>
    <row r="183" spans="1:22" x14ac:dyDescent="0.2">
      <c r="A183" s="1">
        <v>23</v>
      </c>
      <c r="B183" s="35"/>
      <c r="C183" s="36" t="s">
        <v>12</v>
      </c>
      <c r="D183" s="37" t="s">
        <v>86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61">
        <f ca="1">R182</f>
        <v>0</v>
      </c>
      <c r="O183" s="44"/>
      <c r="P183" s="44"/>
      <c r="Q183" s="77" t="s">
        <v>87</v>
      </c>
      <c r="R183" s="61">
        <f ca="1">R179*(R137/K9)</f>
        <v>1571.9147</v>
      </c>
      <c r="S183" s="61"/>
      <c r="T183" s="61"/>
      <c r="U183" s="52"/>
      <c r="V183" s="1"/>
    </row>
    <row r="184" spans="1:22" x14ac:dyDescent="0.2">
      <c r="A184" s="1">
        <v>24</v>
      </c>
      <c r="B184" s="35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77" t="s">
        <v>88</v>
      </c>
      <c r="R184" s="61">
        <f ca="1">N183+R183</f>
        <v>1571.9147</v>
      </c>
      <c r="S184" s="61"/>
      <c r="T184" s="61"/>
      <c r="U184" s="52"/>
      <c r="V184" s="1"/>
    </row>
    <row r="185" spans="1:22" x14ac:dyDescent="0.2">
      <c r="A185" s="1">
        <v>25</v>
      </c>
      <c r="B185" s="35"/>
      <c r="C185" s="37"/>
      <c r="D185" s="37" t="str">
        <f ca="1">"Asc required =max[ { " &amp;ROUND([1]SUMMARY!O15*100,3)&amp;"% t L2+( Pu - 0.4 fck t L2 ) /(0.67 fy -0.4 fck) }  ,  0.8% t L2 ]"</f>
        <v>Asc required =max[ { 0.264% t L2+( Pu - 0.4 fck t L2 ) /(0.67 fy -0.4 fck) }  ,  0.8% t L2 ]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52"/>
      <c r="V185" s="1"/>
    </row>
    <row r="186" spans="1:22" x14ac:dyDescent="0.2">
      <c r="A186" s="1">
        <v>26</v>
      </c>
      <c r="B186" s="35"/>
      <c r="C186" s="37"/>
      <c r="D186" s="37"/>
      <c r="E186" s="37" t="s">
        <v>89</v>
      </c>
      <c r="F186" s="37"/>
      <c r="G186" s="37"/>
      <c r="H186" s="37"/>
      <c r="I186" s="37"/>
      <c r="J186" s="37"/>
      <c r="K186" s="37"/>
      <c r="L186" s="37"/>
      <c r="M186" s="37"/>
      <c r="N186" s="71">
        <f ca="1">[1]SUMMARY!JU164</f>
        <v>1120</v>
      </c>
      <c r="O186" s="71"/>
      <c r="P186" s="71"/>
      <c r="Q186" s="37" t="s">
        <v>90</v>
      </c>
      <c r="R186" s="78">
        <f ca="1">[1]SUMMARY!JU165*100</f>
        <v>0.8</v>
      </c>
      <c r="S186" s="78"/>
      <c r="T186" s="78"/>
      <c r="U186" s="52"/>
      <c r="V186" s="1"/>
    </row>
    <row r="187" spans="1:22" x14ac:dyDescent="0.2">
      <c r="A187" s="1">
        <v>27</v>
      </c>
      <c r="B187" s="35"/>
      <c r="C187" s="37"/>
      <c r="D187" s="37" t="s">
        <v>91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54">
        <f>[1]SUMMARY!AC25</f>
        <v>0.02</v>
      </c>
      <c r="S187" s="54"/>
      <c r="T187" s="54"/>
      <c r="U187" s="52"/>
      <c r="V187" s="1"/>
    </row>
    <row r="188" spans="1:22" x14ac:dyDescent="0.2">
      <c r="A188" s="1">
        <v>28</v>
      </c>
      <c r="B188" s="35"/>
      <c r="C188" s="36" t="s">
        <v>12</v>
      </c>
      <c r="D188" s="37" t="s">
        <v>92</v>
      </c>
      <c r="E188" s="37"/>
      <c r="F188" s="37"/>
      <c r="G188" s="37"/>
      <c r="H188" s="37"/>
      <c r="I188" s="37"/>
      <c r="J188" s="37"/>
      <c r="K188" s="37" t="s">
        <v>93</v>
      </c>
      <c r="L188" s="37"/>
      <c r="M188" s="37"/>
      <c r="N188" s="37"/>
      <c r="O188" s="37"/>
      <c r="P188" s="37"/>
      <c r="Q188" s="37"/>
      <c r="R188" s="61">
        <f>K10</f>
        <v>350</v>
      </c>
      <c r="S188" s="61"/>
      <c r="T188" s="61"/>
      <c r="U188" s="52"/>
      <c r="V188" s="1"/>
    </row>
    <row r="189" spans="1:22" x14ac:dyDescent="0.2">
      <c r="A189" s="1">
        <v>29</v>
      </c>
      <c r="B189" s="35"/>
      <c r="C189" s="37"/>
      <c r="D189" s="37" t="s">
        <v>94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52"/>
      <c r="V189" s="1"/>
    </row>
    <row r="190" spans="1:22" x14ac:dyDescent="0.2">
      <c r="A190" s="1">
        <v>30</v>
      </c>
      <c r="B190" s="35"/>
      <c r="C190" s="37"/>
      <c r="D190" s="37" t="s">
        <v>95</v>
      </c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52"/>
      <c r="V190" s="1"/>
    </row>
    <row r="191" spans="1:22" x14ac:dyDescent="0.2">
      <c r="A191" s="1">
        <v>31</v>
      </c>
      <c r="B191" s="35"/>
      <c r="C191" s="36" t="s">
        <v>12</v>
      </c>
      <c r="D191" s="37" t="str">
        <f>IF([1]SUMMARY!R36="Bdr length kept limited upto L/3, Increase PT/PC Max % or Design as Column ",[1]SUMMARY!R36,[1]SUMMARY!R36&amp;" for combinations other than Seismic ")</f>
        <v xml:space="preserve"> for combinations other than Seismic 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52"/>
      <c r="V191" s="1"/>
    </row>
    <row r="192" spans="1:22" x14ac:dyDescent="0.2">
      <c r="A192" s="1">
        <v>32</v>
      </c>
      <c r="B192" s="35"/>
      <c r="C192" s="37"/>
      <c r="D192" s="37"/>
      <c r="E192" s="37" t="s">
        <v>96</v>
      </c>
      <c r="F192" s="37"/>
      <c r="G192" s="37"/>
      <c r="H192" s="37"/>
      <c r="I192" s="37"/>
      <c r="J192" s="37"/>
      <c r="K192" s="37"/>
      <c r="L192" s="37"/>
      <c r="M192" s="37"/>
      <c r="N192" s="71">
        <f>[1]SUMMARY!N32</f>
        <v>1130.9733552923256</v>
      </c>
      <c r="O192" s="71"/>
      <c r="P192" s="71"/>
      <c r="Q192" s="37" t="s">
        <v>90</v>
      </c>
      <c r="R192" s="78">
        <f>[1]SUMMARY!P32*100</f>
        <v>0.80783811092308955</v>
      </c>
      <c r="S192" s="78"/>
      <c r="T192" s="78"/>
      <c r="U192" s="52"/>
      <c r="V192" s="1"/>
    </row>
    <row r="193" spans="1:22" x14ac:dyDescent="0.2">
      <c r="A193" s="1">
        <v>33</v>
      </c>
      <c r="B193" s="35"/>
      <c r="C193" s="37"/>
      <c r="D193" s="37"/>
      <c r="E193" s="37" t="str">
        <f ca="1">IF(R192&gt;R186,"Provided steel is greater than required hence OK","""Provided steel is less than required hence Revise")</f>
        <v>Provided steel is greater than required hence OK</v>
      </c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52"/>
      <c r="V193" s="1"/>
    </row>
    <row r="194" spans="1:22" x14ac:dyDescent="0.2">
      <c r="A194" s="1">
        <v>34</v>
      </c>
      <c r="B194" s="35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52"/>
      <c r="V194" s="1"/>
    </row>
    <row r="195" spans="1:22" x14ac:dyDescent="0.2">
      <c r="A195" s="1">
        <v>35</v>
      </c>
      <c r="B195" s="35"/>
      <c r="C195" s="36" t="s">
        <v>12</v>
      </c>
      <c r="D195" s="37" t="s">
        <v>102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44" t="str">
        <f ca="1">[1]SUMMARY!L36</f>
        <v>0.8D+1.5S4</v>
      </c>
      <c r="R195" s="44"/>
      <c r="S195" s="44"/>
      <c r="T195" s="44"/>
      <c r="U195" s="73"/>
      <c r="V195" s="1"/>
    </row>
    <row r="196" spans="1:22" x14ac:dyDescent="0.2">
      <c r="A196" s="1">
        <v>36</v>
      </c>
      <c r="B196" s="35"/>
      <c r="C196" s="36" t="s">
        <v>12</v>
      </c>
      <c r="D196" s="37" t="s">
        <v>27</v>
      </c>
      <c r="E196" s="37"/>
      <c r="F196" s="37"/>
      <c r="G196" s="37" t="s">
        <v>52</v>
      </c>
      <c r="H196" s="37"/>
      <c r="I196" s="37" t="s">
        <v>98</v>
      </c>
      <c r="J196" s="37"/>
      <c r="K196" s="37"/>
      <c r="L196" s="37"/>
      <c r="M196" s="37"/>
      <c r="N196" s="37"/>
      <c r="O196" s="37"/>
      <c r="P196" s="37"/>
      <c r="Q196" s="37"/>
      <c r="R196" s="61">
        <f ca="1">[1]SUMMARY!JV167</f>
        <v>73.643350000000282</v>
      </c>
      <c r="S196" s="61"/>
      <c r="T196" s="61"/>
      <c r="U196" s="52"/>
      <c r="V196" s="1"/>
    </row>
    <row r="197" spans="1:22" x14ac:dyDescent="0.2">
      <c r="A197" s="1">
        <v>37</v>
      </c>
      <c r="B197" s="82"/>
      <c r="C197" s="37"/>
      <c r="D197" s="37" t="s">
        <v>81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61">
        <f ca="1">[1]SUMMARY!JV168</f>
        <v>-393.24202895999997</v>
      </c>
      <c r="S197" s="61"/>
      <c r="T197" s="61"/>
      <c r="U197" s="52"/>
      <c r="V197" s="1"/>
    </row>
    <row r="198" spans="1:22" x14ac:dyDescent="0.2">
      <c r="A198" s="1">
        <v>38</v>
      </c>
      <c r="B198" s="35"/>
      <c r="C198" s="37"/>
      <c r="D198" s="37" t="s">
        <v>83</v>
      </c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61">
        <f ca="1">IF(R197&lt;0,-[1]SUMMARY!JV169,[1]SUMMARY!JV169)</f>
        <v>-1815.6433500000003</v>
      </c>
      <c r="S198" s="61"/>
      <c r="T198" s="61"/>
      <c r="U198" s="52"/>
      <c r="V198" s="1"/>
    </row>
    <row r="199" spans="1:22" x14ac:dyDescent="0.2">
      <c r="A199" s="1">
        <v>39</v>
      </c>
      <c r="B199" s="35"/>
      <c r="C199" s="37"/>
      <c r="D199" s="37" t="s">
        <v>84</v>
      </c>
      <c r="E199" s="37"/>
      <c r="F199" s="37"/>
      <c r="G199" s="37"/>
      <c r="H199" s="37"/>
      <c r="I199" s="37"/>
      <c r="J199" s="37"/>
      <c r="K199" s="37"/>
      <c r="L199" s="37" t="s">
        <v>85</v>
      </c>
      <c r="M199" s="37"/>
      <c r="N199" s="37"/>
      <c r="O199" s="44">
        <f>O182</f>
        <v>2600</v>
      </c>
      <c r="P199" s="44"/>
      <c r="Q199" s="37"/>
      <c r="R199" s="61">
        <f ca="1">MAX(0,(ABS(R197)-ABS(R198))/(O199/1000))</f>
        <v>0</v>
      </c>
      <c r="S199" s="61"/>
      <c r="T199" s="61"/>
      <c r="U199" s="52"/>
      <c r="V199" s="1"/>
    </row>
    <row r="200" spans="1:22" x14ac:dyDescent="0.2">
      <c r="A200" s="1">
        <v>40</v>
      </c>
      <c r="B200" s="35"/>
      <c r="C200" s="36" t="s">
        <v>12</v>
      </c>
      <c r="D200" s="37" t="s">
        <v>99</v>
      </c>
      <c r="E200" s="37"/>
      <c r="F200" s="37"/>
      <c r="G200" s="37"/>
      <c r="H200" s="37"/>
      <c r="I200" s="37"/>
      <c r="J200" s="37"/>
      <c r="K200" s="37"/>
      <c r="L200" s="61">
        <f ca="1">[1]SUMMARY!JV171</f>
        <v>9.8191133333333713</v>
      </c>
      <c r="M200" s="61"/>
      <c r="N200" s="61"/>
      <c r="O200" s="61"/>
      <c r="P200" s="61"/>
      <c r="Q200" s="77" t="s">
        <v>100</v>
      </c>
      <c r="R200" s="61">
        <f ca="1">R199</f>
        <v>0</v>
      </c>
      <c r="S200" s="61"/>
      <c r="T200" s="61"/>
      <c r="U200" s="52"/>
      <c r="V200" s="1"/>
    </row>
    <row r="201" spans="1:22" x14ac:dyDescent="0.2">
      <c r="A201" s="1">
        <v>41</v>
      </c>
      <c r="B201" s="35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70" t="s">
        <v>88</v>
      </c>
      <c r="R201" s="61" t="str">
        <f ca="1">"MIN( 0 , "&amp;ROUND(L200-R200,3)&amp;" )"</f>
        <v>MIN( 0 , 9.819 )</v>
      </c>
      <c r="S201" s="61"/>
      <c r="T201" s="61"/>
      <c r="U201" s="52"/>
      <c r="V201" s="1"/>
    </row>
    <row r="202" spans="1:22" x14ac:dyDescent="0.2">
      <c r="A202" s="1">
        <v>42</v>
      </c>
      <c r="B202" s="35"/>
      <c r="C202" s="37"/>
      <c r="D202" s="37" t="str">
        <f ca="1">"Ast required =max[ { " &amp;ROUND([1]SUMMARY!O15*100,3)&amp;"% t L2+( Pu ) /(0.87 fy ) }  ,  0.8% t L2 ]"</f>
        <v>Ast required =max[ { 0.264% t L2+( Pu ) /(0.87 fy ) }  ,  0.8% t L2 ]</v>
      </c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52"/>
      <c r="V202" s="1"/>
    </row>
    <row r="203" spans="1:22" x14ac:dyDescent="0.2">
      <c r="A203" s="1">
        <v>43</v>
      </c>
      <c r="B203" s="35"/>
      <c r="C203" s="37"/>
      <c r="D203" s="37"/>
      <c r="E203" s="37" t="s">
        <v>89</v>
      </c>
      <c r="F203" s="37"/>
      <c r="G203" s="37"/>
      <c r="H203" s="37"/>
      <c r="I203" s="37"/>
      <c r="J203" s="37"/>
      <c r="K203" s="37"/>
      <c r="L203" s="37"/>
      <c r="M203" s="37"/>
      <c r="N203" s="71">
        <f ca="1">[1]SUMMARY!JV164</f>
        <v>1120</v>
      </c>
      <c r="O203" s="71"/>
      <c r="P203" s="71"/>
      <c r="Q203" s="37" t="s">
        <v>90</v>
      </c>
      <c r="R203" s="78">
        <f ca="1">[1]SUMMARY!JV165*100</f>
        <v>0.8</v>
      </c>
      <c r="S203" s="78"/>
      <c r="T203" s="78"/>
      <c r="U203" s="52"/>
      <c r="V203" s="1"/>
    </row>
    <row r="204" spans="1:22" x14ac:dyDescent="0.2">
      <c r="A204" s="1">
        <v>44</v>
      </c>
      <c r="B204" s="35"/>
      <c r="C204" s="37"/>
      <c r="D204" s="37" t="s">
        <v>91</v>
      </c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54">
        <f>[1]SUMMARY!AC25</f>
        <v>0.02</v>
      </c>
      <c r="S204" s="54"/>
      <c r="T204" s="54"/>
      <c r="U204" s="52"/>
      <c r="V204" s="1"/>
    </row>
    <row r="205" spans="1:22" x14ac:dyDescent="0.2">
      <c r="A205" s="1">
        <v>45</v>
      </c>
      <c r="B205" s="35"/>
      <c r="C205" s="36" t="s">
        <v>12</v>
      </c>
      <c r="D205" s="37" t="s">
        <v>92</v>
      </c>
      <c r="E205" s="37"/>
      <c r="F205" s="37"/>
      <c r="G205" s="37"/>
      <c r="H205" s="37"/>
      <c r="I205" s="37"/>
      <c r="J205" s="37"/>
      <c r="K205" s="37" t="s">
        <v>93</v>
      </c>
      <c r="L205" s="37"/>
      <c r="M205" s="37"/>
      <c r="N205" s="37"/>
      <c r="O205" s="37"/>
      <c r="P205" s="37"/>
      <c r="Q205" s="37"/>
      <c r="R205" s="61">
        <f>K10</f>
        <v>350</v>
      </c>
      <c r="S205" s="61"/>
      <c r="T205" s="61"/>
      <c r="U205" s="52"/>
      <c r="V205" s="1"/>
    </row>
    <row r="206" spans="1:22" x14ac:dyDescent="0.2">
      <c r="A206" s="1">
        <v>46</v>
      </c>
      <c r="B206" s="35"/>
      <c r="C206" s="37"/>
      <c r="D206" s="37" t="s">
        <v>94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52"/>
      <c r="V206" s="1"/>
    </row>
    <row r="207" spans="1:22" x14ac:dyDescent="0.2">
      <c r="A207" s="1">
        <v>47</v>
      </c>
      <c r="B207" s="35"/>
      <c r="C207" s="37"/>
      <c r="D207" s="37" t="s">
        <v>95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52"/>
      <c r="V207" s="1"/>
    </row>
    <row r="208" spans="1:22" x14ac:dyDescent="0.2">
      <c r="A208" s="1">
        <v>48</v>
      </c>
      <c r="B208" s="35"/>
      <c r="C208" s="36" t="s">
        <v>12</v>
      </c>
      <c r="D208" s="37" t="str">
        <f>IF([1]SUMMARY!R36="Bdr length kept limited upto L/3, Increase PT/PC Max % or Design as Column ",[1]SUMMARY!R36,[1]SUMMARY!R36&amp;" for combinations other than Seismic ")</f>
        <v xml:space="preserve"> for combinations other than Seismic 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52"/>
      <c r="V208" s="1"/>
    </row>
    <row r="209" spans="1:22" x14ac:dyDescent="0.2">
      <c r="A209" s="1">
        <v>49</v>
      </c>
      <c r="B209" s="35"/>
      <c r="C209" s="37"/>
      <c r="D209" s="37"/>
      <c r="E209" s="37" t="s">
        <v>96</v>
      </c>
      <c r="F209" s="37"/>
      <c r="G209" s="37"/>
      <c r="H209" s="37"/>
      <c r="I209" s="37"/>
      <c r="J209" s="37"/>
      <c r="K209" s="37"/>
      <c r="L209" s="37"/>
      <c r="M209" s="37"/>
      <c r="N209" s="71">
        <f>[1]SUMMARY!N32</f>
        <v>1130.9733552923256</v>
      </c>
      <c r="O209" s="71"/>
      <c r="P209" s="71"/>
      <c r="Q209" s="37" t="s">
        <v>90</v>
      </c>
      <c r="R209" s="78">
        <f>R192</f>
        <v>0.80783811092308955</v>
      </c>
      <c r="S209" s="78"/>
      <c r="T209" s="78"/>
      <c r="U209" s="52"/>
      <c r="V209" s="1"/>
    </row>
    <row r="210" spans="1:22" x14ac:dyDescent="0.2">
      <c r="A210" s="1">
        <v>50</v>
      </c>
      <c r="B210" s="35"/>
      <c r="C210" s="37"/>
      <c r="D210" s="37"/>
      <c r="E210" s="37" t="str">
        <f ca="1">IF(R209&gt;R203,"Provided steel is greater than required hence OK","""ProvidedsteelislessthanrequiredhenceRevise")</f>
        <v>Provided steel is greater than required hence OK</v>
      </c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52"/>
      <c r="V210" s="1"/>
    </row>
    <row r="211" spans="1:22" x14ac:dyDescent="0.2">
      <c r="A211" s="1">
        <v>51</v>
      </c>
      <c r="B211" s="62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6"/>
      <c r="V211" s="1"/>
    </row>
    <row r="212" spans="1:22" x14ac:dyDescent="0.2">
      <c r="A212" s="1">
        <v>1</v>
      </c>
      <c r="B212" s="72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4"/>
      <c r="V212" s="1"/>
    </row>
    <row r="213" spans="1:22" x14ac:dyDescent="0.2">
      <c r="A213" s="1">
        <v>2</v>
      </c>
      <c r="B213" s="48">
        <v>7</v>
      </c>
      <c r="C213" s="49" t="s">
        <v>103</v>
      </c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2"/>
      <c r="V213" s="1"/>
    </row>
    <row r="214" spans="1:22" x14ac:dyDescent="0.2">
      <c r="A214" s="1">
        <v>3</v>
      </c>
      <c r="B214" s="35"/>
      <c r="C214" s="36" t="s">
        <v>12</v>
      </c>
      <c r="D214" s="37" t="s">
        <v>104</v>
      </c>
      <c r="E214" s="37"/>
      <c r="F214" s="37"/>
      <c r="G214" s="37"/>
      <c r="H214" s="37"/>
      <c r="I214" s="37"/>
      <c r="J214" s="37"/>
      <c r="K214" s="83" t="str">
        <f ca="1">[1]SUMMARY!H22</f>
        <v>1.5D-1.5W1</v>
      </c>
      <c r="L214" s="83"/>
      <c r="M214" s="83"/>
      <c r="N214" s="83"/>
      <c r="O214" s="83"/>
      <c r="P214" s="37"/>
      <c r="Q214" s="37"/>
      <c r="R214" s="37"/>
      <c r="S214" s="37"/>
      <c r="T214" s="37"/>
      <c r="U214" s="52"/>
      <c r="V214" s="1"/>
    </row>
    <row r="215" spans="1:22" x14ac:dyDescent="0.2">
      <c r="A215" s="1">
        <v>4</v>
      </c>
      <c r="B215" s="35"/>
      <c r="C215" s="37"/>
      <c r="D215" s="37" t="s">
        <v>105</v>
      </c>
      <c r="E215" s="37"/>
      <c r="F215" s="37"/>
      <c r="G215" s="37"/>
      <c r="H215" s="37"/>
      <c r="I215" s="37"/>
      <c r="J215" s="37"/>
      <c r="K215" s="61">
        <f ca="1">[1]SUMMARY!KE151</f>
        <v>2197.85745</v>
      </c>
      <c r="L215" s="61"/>
      <c r="M215" s="61"/>
      <c r="N215" s="37"/>
      <c r="O215" s="37"/>
      <c r="P215" s="37"/>
      <c r="Q215" s="37"/>
      <c r="R215" s="37"/>
      <c r="S215" s="37"/>
      <c r="T215" s="37"/>
      <c r="U215" s="52"/>
      <c r="V215" s="1"/>
    </row>
    <row r="216" spans="1:22" x14ac:dyDescent="0.2">
      <c r="A216" s="1">
        <v>5</v>
      </c>
      <c r="B216" s="35"/>
      <c r="C216" s="37"/>
      <c r="D216" s="37" t="s">
        <v>106</v>
      </c>
      <c r="E216" s="37"/>
      <c r="F216" s="37"/>
      <c r="G216" s="37"/>
      <c r="H216" s="37"/>
      <c r="I216" s="37"/>
      <c r="J216" s="37"/>
      <c r="K216" s="61">
        <f ca="1">[1]SUMMARY!KG152</f>
        <v>10501.32495</v>
      </c>
      <c r="L216" s="61"/>
      <c r="M216" s="61"/>
      <c r="N216" s="37"/>
      <c r="O216" s="37"/>
      <c r="P216" s="37"/>
      <c r="Q216" s="37"/>
      <c r="R216" s="37"/>
      <c r="S216" s="37"/>
      <c r="T216" s="37"/>
      <c r="U216" s="52"/>
      <c r="V216" s="1"/>
    </row>
    <row r="217" spans="1:22" x14ac:dyDescent="0.2">
      <c r="A217" s="1">
        <v>6</v>
      </c>
      <c r="B217" s="35"/>
      <c r="C217" s="37"/>
      <c r="D217" s="37" t="s">
        <v>107</v>
      </c>
      <c r="E217" s="37"/>
      <c r="F217" s="37"/>
      <c r="G217" s="37"/>
      <c r="H217" s="37"/>
      <c r="I217" s="37"/>
      <c r="J217" s="37"/>
      <c r="K217" s="61">
        <f ca="1">[1]SUMMARY!JY154</f>
        <v>0.39191424660966478</v>
      </c>
      <c r="L217" s="61"/>
      <c r="M217" s="61"/>
      <c r="N217" s="37"/>
      <c r="O217" s="44"/>
      <c r="P217" s="44"/>
      <c r="Q217" s="37"/>
      <c r="R217" s="37"/>
      <c r="S217" s="37"/>
      <c r="T217" s="37"/>
      <c r="U217" s="52"/>
      <c r="V217" s="1"/>
    </row>
    <row r="218" spans="1:22" x14ac:dyDescent="0.2">
      <c r="A218" s="1">
        <v>7</v>
      </c>
      <c r="B218" s="35"/>
      <c r="C218" s="37"/>
      <c r="D218" s="37"/>
      <c r="E218" s="37" t="s">
        <v>108</v>
      </c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83" t="str">
        <f ca="1">ROUND([1]SUMMARY!JU153,3)&amp;"%"</f>
        <v>0.264%</v>
      </c>
      <c r="R218" s="83"/>
      <c r="S218" s="37"/>
      <c r="T218" s="37"/>
      <c r="U218" s="52"/>
      <c r="V218" s="1"/>
    </row>
    <row r="219" spans="1:22" x14ac:dyDescent="0.2">
      <c r="A219" s="1">
        <v>8</v>
      </c>
      <c r="B219" s="35"/>
      <c r="C219" s="37"/>
      <c r="D219" s="37"/>
      <c r="E219" s="37" t="s">
        <v>109</v>
      </c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52"/>
      <c r="V219" s="1"/>
    </row>
    <row r="220" spans="1:22" x14ac:dyDescent="0.2">
      <c r="A220" s="1">
        <v>9</v>
      </c>
      <c r="B220" s="35"/>
      <c r="C220" s="37"/>
      <c r="D220" s="37" t="s">
        <v>110</v>
      </c>
      <c r="E220" s="37"/>
      <c r="F220" s="37"/>
      <c r="G220" s="37"/>
      <c r="H220" s="37"/>
      <c r="I220" s="37"/>
      <c r="J220" s="37"/>
      <c r="K220" s="61">
        <f ca="1">[1]SUMMARY!KG151</f>
        <v>0.54869972684518953</v>
      </c>
      <c r="L220" s="61"/>
      <c r="M220" s="61"/>
      <c r="N220" s="37"/>
      <c r="O220" s="37"/>
      <c r="P220" s="37"/>
      <c r="Q220" s="37"/>
      <c r="R220" s="37"/>
      <c r="S220" s="37"/>
      <c r="T220" s="37"/>
      <c r="U220" s="52"/>
      <c r="V220" s="1"/>
    </row>
    <row r="221" spans="1:22" x14ac:dyDescent="0.2">
      <c r="A221" s="1">
        <v>10</v>
      </c>
      <c r="B221" s="35"/>
      <c r="C221" s="37"/>
      <c r="D221" s="37" t="s">
        <v>111</v>
      </c>
      <c r="E221" s="37"/>
      <c r="F221" s="37"/>
      <c r="G221" s="37"/>
      <c r="H221" s="37"/>
      <c r="I221" s="37"/>
      <c r="J221" s="37"/>
      <c r="K221" s="61">
        <f>[1]SUMMARY!KA154</f>
        <v>4</v>
      </c>
      <c r="L221" s="61"/>
      <c r="M221" s="61"/>
      <c r="N221" s="37"/>
      <c r="O221" s="37"/>
      <c r="P221" s="37"/>
      <c r="Q221" s="37"/>
      <c r="R221" s="37"/>
      <c r="S221" s="37"/>
      <c r="T221" s="37"/>
      <c r="U221" s="52"/>
      <c r="V221" s="1"/>
    </row>
    <row r="222" spans="1:22" x14ac:dyDescent="0.2">
      <c r="A222" s="1">
        <v>11</v>
      </c>
      <c r="B222" s="35"/>
      <c r="C222" s="37"/>
      <c r="D222" s="37" t="s">
        <v>112</v>
      </c>
      <c r="E222" s="37"/>
      <c r="F222" s="37"/>
      <c r="G222" s="37"/>
      <c r="H222" s="37"/>
      <c r="I222" s="37"/>
      <c r="J222" s="37"/>
      <c r="K222" s="61">
        <f ca="1">[1]SUMMARY!KF151</f>
        <v>2.6164969642857145</v>
      </c>
      <c r="L222" s="61"/>
      <c r="M222" s="61"/>
      <c r="N222" s="37"/>
      <c r="O222" s="37"/>
      <c r="P222" s="37"/>
      <c r="Q222" s="37"/>
      <c r="R222" s="37"/>
      <c r="S222" s="37"/>
      <c r="T222" s="37"/>
      <c r="U222" s="52"/>
      <c r="V222" s="1"/>
    </row>
    <row r="223" spans="1:22" x14ac:dyDescent="0.2">
      <c r="A223" s="1">
        <v>12</v>
      </c>
      <c r="B223" s="35"/>
      <c r="C223" s="37"/>
      <c r="D223" s="37" t="s">
        <v>113</v>
      </c>
      <c r="E223" s="37"/>
      <c r="F223" s="37"/>
      <c r="G223" s="37"/>
      <c r="H223" s="37" t="s">
        <v>114</v>
      </c>
      <c r="I223" s="37"/>
      <c r="J223" s="37"/>
      <c r="K223" s="61">
        <f ca="1">[1]SUMMARY!KH152</f>
        <v>1.6036095457231601</v>
      </c>
      <c r="L223" s="61"/>
      <c r="M223" s="61"/>
      <c r="N223" s="37"/>
      <c r="O223" s="37"/>
      <c r="P223" s="37"/>
      <c r="Q223" s="37"/>
      <c r="R223" s="37"/>
      <c r="S223" s="37"/>
      <c r="T223" s="37"/>
      <c r="U223" s="52"/>
      <c r="V223" s="1"/>
    </row>
    <row r="224" spans="1:22" x14ac:dyDescent="0.2">
      <c r="A224" s="1">
        <v>13</v>
      </c>
      <c r="B224" s="35"/>
      <c r="C224" s="37"/>
      <c r="D224" s="37" t="s">
        <v>115</v>
      </c>
      <c r="E224" s="37"/>
      <c r="F224" s="37"/>
      <c r="G224" s="37"/>
      <c r="H224" s="37"/>
      <c r="I224" s="37"/>
      <c r="J224" s="37"/>
      <c r="K224" s="61">
        <f>[1]SUMMARY!KA153</f>
        <v>0.875</v>
      </c>
      <c r="L224" s="61"/>
      <c r="M224" s="61"/>
      <c r="N224" s="37"/>
      <c r="O224" s="37"/>
      <c r="P224" s="37"/>
      <c r="Q224" s="37"/>
      <c r="R224" s="37"/>
      <c r="S224" s="37"/>
      <c r="T224" s="37"/>
      <c r="U224" s="52"/>
      <c r="V224" s="1"/>
    </row>
    <row r="225" spans="1:22" x14ac:dyDescent="0.2">
      <c r="A225" s="1">
        <v>14</v>
      </c>
      <c r="B225" s="35"/>
      <c r="C225" s="37"/>
      <c r="D225" s="37"/>
      <c r="E225" s="37" t="s">
        <v>116</v>
      </c>
      <c r="F225" s="37"/>
      <c r="G225" s="37"/>
      <c r="H225" s="37" t="str">
        <f>VLOOKUP([1]SUMMARY!T5,[1]SUMMARY!NF156:NU306,15,FALSE)</f>
        <v>10 T @ 90 C/C</v>
      </c>
      <c r="I225" s="37"/>
      <c r="J225" s="37"/>
      <c r="K225" s="37" t="s">
        <v>117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52"/>
      <c r="V225" s="1"/>
    </row>
    <row r="226" spans="1:22" x14ac:dyDescent="0.2">
      <c r="A226" s="1">
        <v>15</v>
      </c>
      <c r="B226" s="35"/>
      <c r="C226" s="37"/>
      <c r="D226" s="37"/>
      <c r="E226" s="37" t="str">
        <f ca="1">[1]SUMMARY!R37</f>
        <v/>
      </c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52"/>
      <c r="V226" s="1"/>
    </row>
    <row r="227" spans="1:22" x14ac:dyDescent="0.2">
      <c r="A227" s="1">
        <v>16</v>
      </c>
      <c r="B227" s="48">
        <v>8</v>
      </c>
      <c r="C227" s="49" t="s">
        <v>118</v>
      </c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2"/>
      <c r="V227" s="1"/>
    </row>
    <row r="228" spans="1:22" x14ac:dyDescent="0.2">
      <c r="A228" s="1">
        <v>17</v>
      </c>
      <c r="B228" s="35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52"/>
      <c r="V228" s="1"/>
    </row>
    <row r="229" spans="1:22" x14ac:dyDescent="0.2">
      <c r="A229" s="1">
        <v>18</v>
      </c>
      <c r="B229" s="35"/>
      <c r="C229" s="37"/>
      <c r="D229" s="37" t="s">
        <v>119</v>
      </c>
      <c r="E229" s="37"/>
      <c r="F229" s="37"/>
      <c r="G229" s="37"/>
      <c r="H229" s="37"/>
      <c r="I229" s="37"/>
      <c r="J229" s="37"/>
      <c r="K229" s="61">
        <f ca="1">[1]SUMMARY!H140</f>
        <v>151</v>
      </c>
      <c r="L229" s="61"/>
      <c r="M229" s="61"/>
      <c r="N229" s="37"/>
      <c r="O229" s="37" t="s">
        <v>120</v>
      </c>
      <c r="P229" s="37"/>
      <c r="Q229" s="37"/>
      <c r="R229" s="44">
        <f>[1]SUMMARY!U135</f>
        <v>86400</v>
      </c>
      <c r="S229" s="44"/>
      <c r="T229" s="44"/>
      <c r="U229" s="52"/>
      <c r="V229" s="1"/>
    </row>
    <row r="230" spans="1:22" x14ac:dyDescent="0.2">
      <c r="A230" s="1">
        <v>19</v>
      </c>
      <c r="B230" s="35"/>
      <c r="C230" s="37"/>
      <c r="D230" s="37" t="s">
        <v>121</v>
      </c>
      <c r="E230" s="37"/>
      <c r="F230" s="37"/>
      <c r="G230" s="37"/>
      <c r="H230" s="37"/>
      <c r="I230" s="37"/>
      <c r="J230" s="37"/>
      <c r="K230" s="61">
        <f ca="1">[1]SUMMARY!O140</f>
        <v>128</v>
      </c>
      <c r="L230" s="61"/>
      <c r="M230" s="61"/>
      <c r="N230" s="37"/>
      <c r="O230" s="37" t="s">
        <v>122</v>
      </c>
      <c r="P230" s="37"/>
      <c r="Q230" s="37"/>
      <c r="R230" s="44">
        <f>[1]SUMMARY!U134</f>
        <v>140000</v>
      </c>
      <c r="S230" s="44"/>
      <c r="T230" s="44"/>
      <c r="U230" s="52"/>
      <c r="V230" s="1"/>
    </row>
    <row r="231" spans="1:22" x14ac:dyDescent="0.2">
      <c r="A231" s="1">
        <v>20</v>
      </c>
      <c r="B231" s="35"/>
      <c r="C231" s="37"/>
      <c r="D231" s="37" t="s">
        <v>123</v>
      </c>
      <c r="E231" s="37"/>
      <c r="F231" s="37"/>
      <c r="G231" s="37"/>
      <c r="H231" s="37"/>
      <c r="I231" s="37"/>
      <c r="J231" s="37"/>
      <c r="K231" s="61">
        <f ca="1">[1]SUMMARY!F40</f>
        <v>151</v>
      </c>
      <c r="L231" s="61"/>
      <c r="M231" s="61"/>
      <c r="N231" s="37"/>
      <c r="O231" s="37"/>
      <c r="P231" s="37"/>
      <c r="Q231" s="37"/>
      <c r="R231" s="37"/>
      <c r="S231" s="37"/>
      <c r="T231" s="37"/>
      <c r="U231" s="52"/>
      <c r="V231" s="1"/>
    </row>
    <row r="232" spans="1:22" x14ac:dyDescent="0.2">
      <c r="A232" s="1">
        <v>21</v>
      </c>
      <c r="B232" s="35"/>
      <c r="C232" s="37"/>
      <c r="D232" s="37" t="s">
        <v>124</v>
      </c>
      <c r="E232" s="37"/>
      <c r="F232" s="37" t="str">
        <f>VLOOKUP([1]SUMMARY!T5,[1]SUMMARY!NF156:NU306,9,FALSE)</f>
        <v>10 T @ 85 C/C</v>
      </c>
      <c r="G232" s="37"/>
      <c r="H232" s="37"/>
      <c r="I232" s="37" t="s">
        <v>125</v>
      </c>
      <c r="J232" s="37"/>
      <c r="K232" s="37"/>
      <c r="L232" s="84">
        <f>[1]SUMMARY!L40</f>
        <v>78.539816339744831</v>
      </c>
      <c r="M232" s="83"/>
      <c r="N232" s="37" t="s">
        <v>126</v>
      </c>
      <c r="O232" s="37"/>
      <c r="P232" s="37"/>
      <c r="Q232" s="37"/>
      <c r="R232" s="37"/>
      <c r="S232" s="37"/>
      <c r="T232" s="37"/>
      <c r="U232" s="52"/>
      <c r="V232" s="1"/>
    </row>
    <row r="233" spans="1:22" x14ac:dyDescent="0.2">
      <c r="A233" s="1">
        <v>22</v>
      </c>
      <c r="B233" s="35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52"/>
      <c r="V233" s="1"/>
    </row>
    <row r="234" spans="1:22" x14ac:dyDescent="0.2">
      <c r="A234" s="1">
        <v>23</v>
      </c>
      <c r="B234" s="35"/>
      <c r="C234" s="37"/>
      <c r="D234" s="37"/>
      <c r="E234" s="37" t="s">
        <v>127</v>
      </c>
      <c r="F234" s="37"/>
      <c r="G234" s="37"/>
      <c r="H234" s="37"/>
      <c r="I234" s="37"/>
      <c r="J234" s="37"/>
      <c r="K234" s="61">
        <f ca="1">[1]SUMMARY!Y134</f>
        <v>77.010000000000005</v>
      </c>
      <c r="L234" s="61"/>
      <c r="M234" s="61"/>
      <c r="N234" s="85"/>
      <c r="O234" s="37"/>
      <c r="P234" s="37"/>
      <c r="Q234" s="37"/>
      <c r="R234" s="37"/>
      <c r="S234" s="37"/>
      <c r="T234" s="37"/>
      <c r="U234" s="52"/>
      <c r="V234" s="1"/>
    </row>
    <row r="235" spans="1:22" x14ac:dyDescent="0.2">
      <c r="A235" s="1">
        <v>24</v>
      </c>
      <c r="B235" s="35"/>
      <c r="C235" s="37"/>
      <c r="D235" s="37"/>
      <c r="E235" s="37"/>
      <c r="F235" s="37"/>
      <c r="G235" s="37"/>
      <c r="H235" s="37"/>
      <c r="I235" s="37"/>
      <c r="J235" s="37"/>
      <c r="K235" s="86"/>
      <c r="L235" s="86"/>
      <c r="M235" s="86"/>
      <c r="N235" s="37"/>
      <c r="O235" s="37"/>
      <c r="P235" s="37"/>
      <c r="Q235" s="37"/>
      <c r="R235" s="37"/>
      <c r="S235" s="37"/>
      <c r="T235" s="37"/>
      <c r="U235" s="52"/>
      <c r="V235" s="1"/>
    </row>
    <row r="236" spans="1:22" x14ac:dyDescent="0.2">
      <c r="A236" s="1">
        <v>25</v>
      </c>
      <c r="B236" s="35"/>
      <c r="C236" s="37"/>
      <c r="D236" s="37"/>
      <c r="E236" s="37" t="s">
        <v>128</v>
      </c>
      <c r="F236" s="37"/>
      <c r="G236" s="37"/>
      <c r="H236" s="37"/>
      <c r="I236" s="37"/>
      <c r="J236" s="37"/>
      <c r="K236" s="61">
        <f ca="1">[1]SUMMARY!X134</f>
        <v>171.98900000000003</v>
      </c>
      <c r="L236" s="61"/>
      <c r="M236" s="61"/>
      <c r="N236" s="37"/>
      <c r="O236" s="37"/>
      <c r="P236" s="37"/>
      <c r="Q236" s="37"/>
      <c r="R236" s="37"/>
      <c r="S236" s="37"/>
      <c r="T236" s="37"/>
      <c r="U236" s="52"/>
      <c r="V236" s="1"/>
    </row>
    <row r="237" spans="1:22" x14ac:dyDescent="0.2">
      <c r="A237" s="1">
        <v>26</v>
      </c>
      <c r="B237" s="35"/>
      <c r="C237" s="37"/>
      <c r="D237" s="37"/>
      <c r="E237" s="37"/>
      <c r="F237" s="37"/>
      <c r="G237" s="37"/>
      <c r="H237" s="37"/>
      <c r="I237" s="37"/>
      <c r="J237" s="37"/>
      <c r="K237" s="86"/>
      <c r="L237" s="86"/>
      <c r="M237" s="86"/>
      <c r="N237" s="37"/>
      <c r="O237" s="37"/>
      <c r="P237" s="37"/>
      <c r="Q237" s="37"/>
      <c r="R237" s="37"/>
      <c r="S237" s="37"/>
      <c r="T237" s="37"/>
      <c r="U237" s="52"/>
      <c r="V237" s="1"/>
    </row>
    <row r="238" spans="1:22" x14ac:dyDescent="0.2">
      <c r="A238" s="1">
        <v>27</v>
      </c>
      <c r="B238" s="35"/>
      <c r="C238" s="37"/>
      <c r="D238" s="37" t="str">
        <f ca="1">[1]SUMMARY!D45</f>
        <v>Provided hoop size for Left zone is greater than required hence OK</v>
      </c>
      <c r="E238" s="37"/>
      <c r="F238" s="37"/>
      <c r="G238" s="37"/>
      <c r="H238" s="37"/>
      <c r="I238" s="37"/>
      <c r="J238" s="37"/>
      <c r="K238" s="86"/>
      <c r="L238" s="86"/>
      <c r="M238" s="86"/>
      <c r="N238" s="37"/>
      <c r="O238" s="37"/>
      <c r="P238" s="37"/>
      <c r="Q238" s="37"/>
      <c r="R238" s="37"/>
      <c r="S238" s="37"/>
      <c r="T238" s="37"/>
      <c r="U238" s="52"/>
      <c r="V238" s="1"/>
    </row>
    <row r="239" spans="1:22" x14ac:dyDescent="0.2">
      <c r="A239" s="1">
        <v>28</v>
      </c>
      <c r="B239" s="35"/>
      <c r="C239" s="37"/>
      <c r="D239" s="85"/>
      <c r="E239" s="37"/>
      <c r="F239" s="37"/>
      <c r="G239" s="37"/>
      <c r="H239" s="37"/>
      <c r="I239" s="37"/>
      <c r="J239" s="70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52"/>
      <c r="V239" s="1"/>
    </row>
    <row r="240" spans="1:22" x14ac:dyDescent="0.2">
      <c r="A240" s="1">
        <v>29</v>
      </c>
      <c r="B240" s="35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52"/>
      <c r="V240" s="1"/>
    </row>
    <row r="241" spans="1:22" x14ac:dyDescent="0.2">
      <c r="A241" s="1">
        <v>30</v>
      </c>
      <c r="B241" s="35"/>
      <c r="C241" s="37"/>
      <c r="D241" s="37" t="s">
        <v>129</v>
      </c>
      <c r="E241" s="37"/>
      <c r="F241" s="37"/>
      <c r="G241" s="37"/>
      <c r="H241" s="37"/>
      <c r="I241" s="37"/>
      <c r="J241" s="37"/>
      <c r="K241" s="61">
        <f ca="1">[1]SUMMARY!J140</f>
        <v>151</v>
      </c>
      <c r="L241" s="61"/>
      <c r="M241" s="61"/>
      <c r="N241" s="37"/>
      <c r="O241" s="37" t="s">
        <v>120</v>
      </c>
      <c r="P241" s="37"/>
      <c r="Q241" s="37"/>
      <c r="R241" s="44">
        <f>[1]SUMMARY!U139</f>
        <v>86400</v>
      </c>
      <c r="S241" s="44"/>
      <c r="T241" s="44"/>
      <c r="U241" s="52"/>
      <c r="V241" s="1"/>
    </row>
    <row r="242" spans="1:22" x14ac:dyDescent="0.2">
      <c r="A242" s="1">
        <v>31</v>
      </c>
      <c r="B242" s="35"/>
      <c r="C242" s="37"/>
      <c r="D242" s="37" t="s">
        <v>130</v>
      </c>
      <c r="E242" s="37"/>
      <c r="F242" s="37"/>
      <c r="G242" s="37"/>
      <c r="H242" s="37"/>
      <c r="I242" s="37"/>
      <c r="J242" s="37"/>
      <c r="K242" s="61">
        <f ca="1">[1]SUMMARY!Q140</f>
        <v>128</v>
      </c>
      <c r="L242" s="61"/>
      <c r="M242" s="61"/>
      <c r="N242" s="37"/>
      <c r="O242" s="37" t="s">
        <v>122</v>
      </c>
      <c r="P242" s="37"/>
      <c r="Q242" s="37"/>
      <c r="R242" s="44">
        <f>[1]SUMMARY!U138</f>
        <v>140000</v>
      </c>
      <c r="S242" s="44"/>
      <c r="T242" s="44"/>
      <c r="U242" s="52"/>
      <c r="V242" s="1"/>
    </row>
    <row r="243" spans="1:22" x14ac:dyDescent="0.2">
      <c r="A243" s="1">
        <v>32</v>
      </c>
      <c r="B243" s="35"/>
      <c r="C243" s="37"/>
      <c r="D243" s="37" t="s">
        <v>131</v>
      </c>
      <c r="E243" s="37"/>
      <c r="F243" s="37"/>
      <c r="G243" s="37"/>
      <c r="H243" s="37"/>
      <c r="I243" s="37"/>
      <c r="J243" s="37"/>
      <c r="K243" s="61">
        <f ca="1">[1]SUMMARY!F44</f>
        <v>151</v>
      </c>
      <c r="L243" s="61"/>
      <c r="M243" s="61"/>
      <c r="N243" s="37"/>
      <c r="O243" s="37"/>
      <c r="P243" s="37"/>
      <c r="Q243" s="37"/>
      <c r="R243" s="37"/>
      <c r="S243" s="37"/>
      <c r="T243" s="37"/>
      <c r="U243" s="52"/>
      <c r="V243" s="1"/>
    </row>
    <row r="244" spans="1:22" x14ac:dyDescent="0.2">
      <c r="A244" s="1">
        <v>33</v>
      </c>
      <c r="B244" s="35"/>
      <c r="C244" s="37"/>
      <c r="D244" s="37" t="s">
        <v>124</v>
      </c>
      <c r="E244" s="37"/>
      <c r="F244" s="37" t="str">
        <f>VLOOKUP([1]SUMMARY!T5,[1]SUMMARY!NF156:NU306,14,FALSE)</f>
        <v>10 T @ 85 C/C</v>
      </c>
      <c r="G244" s="37"/>
      <c r="H244" s="37"/>
      <c r="I244" s="37" t="s">
        <v>125</v>
      </c>
      <c r="J244" s="37"/>
      <c r="K244" s="37"/>
      <c r="L244" s="84">
        <f>[1]SUMMARY!L44</f>
        <v>78.539816339744831</v>
      </c>
      <c r="M244" s="83"/>
      <c r="N244" s="37" t="s">
        <v>126</v>
      </c>
      <c r="O244" s="37"/>
      <c r="P244" s="37"/>
      <c r="Q244" s="37"/>
      <c r="R244" s="37"/>
      <c r="S244" s="37"/>
      <c r="T244" s="37"/>
      <c r="U244" s="52"/>
      <c r="V244" s="1"/>
    </row>
    <row r="245" spans="1:22" x14ac:dyDescent="0.2">
      <c r="A245" s="1">
        <v>34</v>
      </c>
      <c r="B245" s="35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52"/>
      <c r="V245" s="1"/>
    </row>
    <row r="246" spans="1:22" x14ac:dyDescent="0.2">
      <c r="A246" s="1">
        <v>35</v>
      </c>
      <c r="B246" s="35"/>
      <c r="C246" s="37"/>
      <c r="D246" s="37"/>
      <c r="E246" s="37" t="s">
        <v>127</v>
      </c>
      <c r="F246" s="37"/>
      <c r="G246" s="37"/>
      <c r="H246" s="37"/>
      <c r="I246" s="37"/>
      <c r="J246" s="37"/>
      <c r="K246" s="61">
        <f ca="1">[1]SUMMARY!Y138</f>
        <v>77.010000000000005</v>
      </c>
      <c r="L246" s="61"/>
      <c r="M246" s="61"/>
      <c r="N246" s="37"/>
      <c r="O246" s="37"/>
      <c r="P246" s="37"/>
      <c r="Q246" s="37"/>
      <c r="R246" s="37"/>
      <c r="S246" s="37"/>
      <c r="T246" s="37"/>
      <c r="U246" s="52"/>
      <c r="V246" s="1"/>
    </row>
    <row r="247" spans="1:22" x14ac:dyDescent="0.2">
      <c r="A247" s="1">
        <v>36</v>
      </c>
      <c r="B247" s="35"/>
      <c r="C247" s="37"/>
      <c r="D247" s="37"/>
      <c r="E247" s="37"/>
      <c r="F247" s="37"/>
      <c r="G247" s="37"/>
      <c r="H247" s="37"/>
      <c r="I247" s="37"/>
      <c r="J247" s="37"/>
      <c r="K247" s="86"/>
      <c r="L247" s="86"/>
      <c r="M247" s="86"/>
      <c r="N247" s="37"/>
      <c r="O247" s="37"/>
      <c r="P247" s="37"/>
      <c r="Q247" s="37"/>
      <c r="R247" s="37"/>
      <c r="S247" s="37"/>
      <c r="T247" s="37"/>
      <c r="U247" s="52"/>
      <c r="V247" s="1"/>
    </row>
    <row r="248" spans="1:22" x14ac:dyDescent="0.2">
      <c r="A248" s="1">
        <v>37</v>
      </c>
      <c r="B248" s="35"/>
      <c r="C248" s="37"/>
      <c r="D248" s="37"/>
      <c r="E248" s="37" t="s">
        <v>128</v>
      </c>
      <c r="F248" s="37"/>
      <c r="G248" s="37"/>
      <c r="H248" s="37"/>
      <c r="I248" s="37"/>
      <c r="J248" s="37"/>
      <c r="K248" s="61">
        <f ca="1">[1]SUMMARY!X138</f>
        <v>171.98900000000003</v>
      </c>
      <c r="L248" s="61"/>
      <c r="M248" s="61"/>
      <c r="N248" s="37"/>
      <c r="O248" s="37"/>
      <c r="P248" s="37"/>
      <c r="Q248" s="37"/>
      <c r="R248" s="37"/>
      <c r="S248" s="37"/>
      <c r="T248" s="37"/>
      <c r="U248" s="52"/>
      <c r="V248" s="1"/>
    </row>
    <row r="249" spans="1:22" x14ac:dyDescent="0.2">
      <c r="A249" s="1">
        <v>38</v>
      </c>
      <c r="B249" s="35"/>
      <c r="C249" s="37"/>
      <c r="D249" s="37"/>
      <c r="E249" s="37"/>
      <c r="F249" s="37"/>
      <c r="G249" s="37"/>
      <c r="H249" s="37"/>
      <c r="I249" s="37"/>
      <c r="J249" s="37"/>
      <c r="K249" s="86"/>
      <c r="L249" s="86"/>
      <c r="M249" s="86"/>
      <c r="N249" s="37"/>
      <c r="O249" s="37"/>
      <c r="P249" s="37"/>
      <c r="Q249" s="37"/>
      <c r="R249" s="37"/>
      <c r="S249" s="37"/>
      <c r="T249" s="37"/>
      <c r="U249" s="52"/>
      <c r="V249" s="1"/>
    </row>
    <row r="250" spans="1:22" x14ac:dyDescent="0.2">
      <c r="A250" s="1">
        <v>39</v>
      </c>
      <c r="B250" s="35"/>
      <c r="C250" s="37"/>
      <c r="D250" s="37" t="str">
        <f ca="1">[1]SUMMARY!D46</f>
        <v>Provided hoop size for Right zone is greater than required hence OK</v>
      </c>
      <c r="E250" s="37"/>
      <c r="F250" s="37"/>
      <c r="G250" s="37"/>
      <c r="H250" s="37"/>
      <c r="I250" s="37"/>
      <c r="J250" s="37"/>
      <c r="K250" s="86"/>
      <c r="L250" s="86"/>
      <c r="M250" s="86"/>
      <c r="N250" s="37"/>
      <c r="O250" s="37"/>
      <c r="P250" s="37"/>
      <c r="Q250" s="37"/>
      <c r="R250" s="37"/>
      <c r="S250" s="37"/>
      <c r="T250" s="37"/>
      <c r="U250" s="52"/>
      <c r="V250" s="1"/>
    </row>
    <row r="251" spans="1:22" x14ac:dyDescent="0.2">
      <c r="A251" s="1">
        <v>40</v>
      </c>
      <c r="B251" s="35"/>
      <c r="C251" s="37"/>
      <c r="D251" s="85"/>
      <c r="E251" s="37"/>
      <c r="F251" s="37"/>
      <c r="G251" s="37"/>
      <c r="H251" s="37"/>
      <c r="I251" s="37"/>
      <c r="J251" s="70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52"/>
      <c r="V251" s="1"/>
    </row>
    <row r="252" spans="1:22" x14ac:dyDescent="0.2">
      <c r="A252" s="1">
        <v>41</v>
      </c>
      <c r="B252" s="35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52"/>
      <c r="V252" s="1"/>
    </row>
    <row r="253" spans="1:22" x14ac:dyDescent="0.2">
      <c r="A253" s="1">
        <v>42</v>
      </c>
      <c r="B253" s="35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52"/>
      <c r="V253" s="1"/>
    </row>
    <row r="254" spans="1:22" x14ac:dyDescent="0.2">
      <c r="A254" s="1">
        <v>43</v>
      </c>
      <c r="B254" s="35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52"/>
      <c r="V254" s="1"/>
    </row>
    <row r="255" spans="1:22" x14ac:dyDescent="0.2">
      <c r="A255" s="1">
        <v>44</v>
      </c>
      <c r="B255" s="35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52"/>
      <c r="V255" s="1"/>
    </row>
    <row r="256" spans="1:22" x14ac:dyDescent="0.2">
      <c r="A256" s="1">
        <v>45</v>
      </c>
      <c r="B256" s="35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52"/>
      <c r="V256" s="1"/>
    </row>
    <row r="257" spans="1:22" x14ac:dyDescent="0.2">
      <c r="A257" s="1">
        <v>46</v>
      </c>
      <c r="B257" s="35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52"/>
      <c r="V257" s="1"/>
    </row>
    <row r="258" spans="1:22" x14ac:dyDescent="0.2">
      <c r="A258" s="1">
        <v>47</v>
      </c>
      <c r="B258" s="35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52"/>
      <c r="V258" s="1"/>
    </row>
    <row r="259" spans="1:22" x14ac:dyDescent="0.2">
      <c r="A259" s="1">
        <v>48</v>
      </c>
      <c r="B259" s="35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52"/>
      <c r="V259" s="1"/>
    </row>
    <row r="260" spans="1:22" x14ac:dyDescent="0.2">
      <c r="A260" s="1">
        <v>49</v>
      </c>
      <c r="B260" s="35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52"/>
      <c r="V260" s="1"/>
    </row>
    <row r="261" spans="1:22" x14ac:dyDescent="0.2">
      <c r="A261" s="1">
        <v>50</v>
      </c>
      <c r="B261" s="50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2"/>
      <c r="V261" s="1"/>
    </row>
    <row r="262" spans="1:22" x14ac:dyDescent="0.2">
      <c r="A262" s="1">
        <v>51</v>
      </c>
      <c r="B262" s="87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9"/>
      <c r="V262" s="1"/>
    </row>
    <row r="263" spans="1:22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1"/>
    </row>
  </sheetData>
  <mergeCells count="176">
    <mergeCell ref="L244:M244"/>
    <mergeCell ref="K246:M246"/>
    <mergeCell ref="K248:M248"/>
    <mergeCell ref="K236:M236"/>
    <mergeCell ref="K241:M241"/>
    <mergeCell ref="R241:T241"/>
    <mergeCell ref="K242:M242"/>
    <mergeCell ref="R242:T242"/>
    <mergeCell ref="K243:M243"/>
    <mergeCell ref="R229:T229"/>
    <mergeCell ref="K230:M230"/>
    <mergeCell ref="R230:T230"/>
    <mergeCell ref="K231:M231"/>
    <mergeCell ref="L232:M232"/>
    <mergeCell ref="K234:M234"/>
    <mergeCell ref="K220:M220"/>
    <mergeCell ref="K221:M221"/>
    <mergeCell ref="K222:M222"/>
    <mergeCell ref="K223:M223"/>
    <mergeCell ref="K224:M224"/>
    <mergeCell ref="K229:M229"/>
    <mergeCell ref="K214:O214"/>
    <mergeCell ref="K215:M215"/>
    <mergeCell ref="K216:M216"/>
    <mergeCell ref="K217:M217"/>
    <mergeCell ref="O217:P217"/>
    <mergeCell ref="Q218:R218"/>
    <mergeCell ref="N203:P203"/>
    <mergeCell ref="R203:T203"/>
    <mergeCell ref="R204:T204"/>
    <mergeCell ref="R205:T205"/>
    <mergeCell ref="N209:P209"/>
    <mergeCell ref="R209:T209"/>
    <mergeCell ref="R198:T198"/>
    <mergeCell ref="O199:P199"/>
    <mergeCell ref="R199:T199"/>
    <mergeCell ref="L200:P200"/>
    <mergeCell ref="R200:T200"/>
    <mergeCell ref="R201:T201"/>
    <mergeCell ref="R188:T188"/>
    <mergeCell ref="N192:P192"/>
    <mergeCell ref="R192:T192"/>
    <mergeCell ref="Q195:U195"/>
    <mergeCell ref="R196:T196"/>
    <mergeCell ref="R197:T197"/>
    <mergeCell ref="N183:P183"/>
    <mergeCell ref="R183:T183"/>
    <mergeCell ref="R184:T184"/>
    <mergeCell ref="N186:P186"/>
    <mergeCell ref="R186:T186"/>
    <mergeCell ref="R187:T187"/>
    <mergeCell ref="Q178:U178"/>
    <mergeCell ref="R179:T179"/>
    <mergeCell ref="R180:T180"/>
    <mergeCell ref="R181:T181"/>
    <mergeCell ref="O182:P182"/>
    <mergeCell ref="R182:T182"/>
    <mergeCell ref="N169:P169"/>
    <mergeCell ref="R169:T169"/>
    <mergeCell ref="R170:T170"/>
    <mergeCell ref="R171:T171"/>
    <mergeCell ref="N175:P175"/>
    <mergeCell ref="R175:T175"/>
    <mergeCell ref="R164:T164"/>
    <mergeCell ref="O165:P165"/>
    <mergeCell ref="R165:T165"/>
    <mergeCell ref="L166:P166"/>
    <mergeCell ref="R166:T166"/>
    <mergeCell ref="R167:T167"/>
    <mergeCell ref="R154:T154"/>
    <mergeCell ref="N158:P158"/>
    <mergeCell ref="R158:T158"/>
    <mergeCell ref="Q161:U161"/>
    <mergeCell ref="R162:T162"/>
    <mergeCell ref="R163:T163"/>
    <mergeCell ref="N149:P149"/>
    <mergeCell ref="R149:T149"/>
    <mergeCell ref="R150:T150"/>
    <mergeCell ref="N152:P152"/>
    <mergeCell ref="R152:T152"/>
    <mergeCell ref="R153:T153"/>
    <mergeCell ref="Q144:U144"/>
    <mergeCell ref="R145:T145"/>
    <mergeCell ref="R146:T146"/>
    <mergeCell ref="R147:T147"/>
    <mergeCell ref="O148:P148"/>
    <mergeCell ref="R148:T148"/>
    <mergeCell ref="M135:O135"/>
    <mergeCell ref="R135:T135"/>
    <mergeCell ref="M137:O137"/>
    <mergeCell ref="R137:T137"/>
    <mergeCell ref="R140:T140"/>
    <mergeCell ref="R141:T141"/>
    <mergeCell ref="M126:O126"/>
    <mergeCell ref="R126:T126"/>
    <mergeCell ref="M132:O132"/>
    <mergeCell ref="M133:O133"/>
    <mergeCell ref="R133:T133"/>
    <mergeCell ref="L134:P134"/>
    <mergeCell ref="Q134:U134"/>
    <mergeCell ref="M121:O121"/>
    <mergeCell ref="R121:T121"/>
    <mergeCell ref="M122:O122"/>
    <mergeCell ref="R122:T122"/>
    <mergeCell ref="M123:O123"/>
    <mergeCell ref="R123:T123"/>
    <mergeCell ref="M118:O118"/>
    <mergeCell ref="R118:T118"/>
    <mergeCell ref="M119:O119"/>
    <mergeCell ref="R119:T119"/>
    <mergeCell ref="M120:O120"/>
    <mergeCell ref="R120:T120"/>
    <mergeCell ref="M115:O115"/>
    <mergeCell ref="R115:T115"/>
    <mergeCell ref="M116:O116"/>
    <mergeCell ref="R116:T116"/>
    <mergeCell ref="M117:O117"/>
    <mergeCell ref="R117:T117"/>
    <mergeCell ref="M112:O112"/>
    <mergeCell ref="R112:T112"/>
    <mergeCell ref="L113:P113"/>
    <mergeCell ref="Q113:U113"/>
    <mergeCell ref="M114:O114"/>
    <mergeCell ref="R114:T114"/>
    <mergeCell ref="K102:M102"/>
    <mergeCell ref="K103:M103"/>
    <mergeCell ref="K104:M104"/>
    <mergeCell ref="K105:M105"/>
    <mergeCell ref="K106:M106"/>
    <mergeCell ref="Q109:R109"/>
    <mergeCell ref="K93:M93"/>
    <mergeCell ref="K94:M94"/>
    <mergeCell ref="K95:M95"/>
    <mergeCell ref="K96:M96"/>
    <mergeCell ref="K97:M97"/>
    <mergeCell ref="K98:M98"/>
    <mergeCell ref="K61:M61"/>
    <mergeCell ref="K62:M62"/>
    <mergeCell ref="K63:M63"/>
    <mergeCell ref="K64:M64"/>
    <mergeCell ref="K65:M65"/>
    <mergeCell ref="Q68:R68"/>
    <mergeCell ref="K53:M53"/>
    <mergeCell ref="K54:M54"/>
    <mergeCell ref="K55:M55"/>
    <mergeCell ref="K56:M56"/>
    <mergeCell ref="K57:M57"/>
    <mergeCell ref="K58:M58"/>
    <mergeCell ref="K15:M15"/>
    <mergeCell ref="F29:G29"/>
    <mergeCell ref="K29:L29"/>
    <mergeCell ref="S29:T29"/>
    <mergeCell ref="K30:L30"/>
    <mergeCell ref="S30:T30"/>
    <mergeCell ref="K9:M9"/>
    <mergeCell ref="K10:M10"/>
    <mergeCell ref="K11:M11"/>
    <mergeCell ref="K12:M12"/>
    <mergeCell ref="K13:M13"/>
    <mergeCell ref="K14:M14"/>
    <mergeCell ref="D5:M5"/>
    <mergeCell ref="N5:O5"/>
    <mergeCell ref="P5:U5"/>
    <mergeCell ref="H6:I6"/>
    <mergeCell ref="M6:N6"/>
    <mergeCell ref="S6:U6"/>
    <mergeCell ref="B3:C6"/>
    <mergeCell ref="D3:M4"/>
    <mergeCell ref="N3:O3"/>
    <mergeCell ref="P3:Q3"/>
    <mergeCell ref="R3:S3"/>
    <mergeCell ref="T3:U3"/>
    <mergeCell ref="N4:O4"/>
    <mergeCell ref="P4:Q4"/>
    <mergeCell ref="R4:S4"/>
    <mergeCell ref="T4:U4"/>
  </mergeCells>
  <conditionalFormatting sqref="N77:U77">
    <cfRule type="expression" dxfId="11" priority="3">
      <formula>$K$77=0</formula>
    </cfRule>
  </conditionalFormatting>
  <conditionalFormatting sqref="D178 D161 D164 D181 D142 D144 D147 D195 D198">
    <cfRule type="expression" dxfId="9" priority="4">
      <formula>#REF!=1</formula>
    </cfRule>
  </conditionalFormatting>
  <conditionalFormatting sqref="D132 D229:D231 D241:D243">
    <cfRule type="expression" dxfId="7" priority="5">
      <formula>#REF!=1</formula>
    </cfRule>
  </conditionalFormatting>
  <conditionalFormatting sqref="C18:U22">
    <cfRule type="expression" dxfId="5" priority="6">
      <formula>#REF!=1</formula>
    </cfRule>
  </conditionalFormatting>
  <conditionalFormatting sqref="B130:U211">
    <cfRule type="expression" dxfId="3" priority="2">
      <formula>$V$130=3</formula>
    </cfRule>
  </conditionalFormatting>
  <conditionalFormatting sqref="O229:T230 O241:T242 E236:M236 E248:M248">
    <cfRule type="expression" dxfId="1" priority="1">
      <formula>$V$130&lt;&gt;3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2019-04-06T15:25:34Z</dcterms:created>
  <dcterms:modified xsi:type="dcterms:W3CDTF">2019-04-06T15:26:13Z</dcterms:modified>
</cp:coreProperties>
</file>