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PROJETOS\Mecatrônica_2_Turma\Grupo_4\1.DOCUMENTAÇÃO\"/>
    </mc:Choice>
  </mc:AlternateContent>
  <xr:revisionPtr revIDLastSave="0" documentId="13_ncr:1_{4AEA6513-F48D-4F3A-B501-AA39FEE486B4}" xr6:coauthVersionLast="47" xr6:coauthVersionMax="47" xr10:uidLastSave="{00000000-0000-0000-0000-000000000000}"/>
  <bookViews>
    <workbookView xWindow="-28920" yWindow="-4815" windowWidth="29040" windowHeight="15840" xr2:uid="{AA489885-ABA9-4B80-AAB8-09D3E0C51B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N17" i="1"/>
  <c r="N16" i="1"/>
  <c r="K19" i="1"/>
  <c r="N15" i="1"/>
  <c r="N9" i="1"/>
  <c r="N10" i="1" s="1"/>
  <c r="N11" i="1" s="1"/>
  <c r="N12" i="1" s="1"/>
  <c r="O5" i="1"/>
  <c r="O4" i="1"/>
  <c r="M29" i="1"/>
  <c r="K18" i="1"/>
  <c r="K17" i="1"/>
  <c r="K14" i="1"/>
  <c r="K6" i="1"/>
  <c r="K7" i="1" s="1"/>
  <c r="K8" i="1" s="1"/>
  <c r="O6" i="1" s="1"/>
  <c r="O9" i="1" l="1"/>
  <c r="O10" i="1" s="1"/>
  <c r="O11" i="1" s="1"/>
  <c r="O12" i="1" s="1"/>
</calcChain>
</file>

<file path=xl/sharedStrings.xml><?xml version="1.0" encoding="utf-8"?>
<sst xmlns="http://schemas.openxmlformats.org/spreadsheetml/2006/main" count="93" uniqueCount="87">
  <si>
    <t>CUSTO POR APRENDIZ: (ANUAL)</t>
  </si>
  <si>
    <t>CUSTO POR APRENDIZ: (MENSAL)</t>
  </si>
  <si>
    <t>CUSTO POR APRENDIZ: (DIÁRIO)</t>
  </si>
  <si>
    <t>ITEM</t>
  </si>
  <si>
    <t>QTD</t>
  </si>
  <si>
    <t>DESCRIÇÃO</t>
  </si>
  <si>
    <t>VL. UNIT</t>
  </si>
  <si>
    <t>VL. TOTAL</t>
  </si>
  <si>
    <t>Leitor NFC OMNIKEY 5427</t>
  </si>
  <si>
    <t>Raspberry Pi 4 (4GB)</t>
  </si>
  <si>
    <t>Display Touchscreen 10 polegadas</t>
  </si>
  <si>
    <t>Contator de potência SIEMENS</t>
  </si>
  <si>
    <t xml:space="preserve">Módulo Relé 1 Canal 12v 10a </t>
  </si>
  <si>
    <t>Mini trava elétrico solenoide 12v</t>
  </si>
  <si>
    <t xml:space="preserve">Transformador/Fonte Chaveada Eletrônica </t>
  </si>
  <si>
    <t>1metro</t>
  </si>
  <si>
    <t xml:space="preserve">Perfil FMS de alumínio 45x45 MM </t>
  </si>
  <si>
    <t>29,04/m</t>
  </si>
  <si>
    <t>Fonte Chaveada 5V 3A com Adaptador USB-C</t>
  </si>
  <si>
    <t>Cartão de memória Ultra SDXC UHS-I de 64 GB</t>
  </si>
  <si>
    <t>Cooler 12V 80x80x25mm</t>
  </si>
  <si>
    <t>Módulo Regulador de Tensão LM2596 Step Down Com Display</t>
  </si>
  <si>
    <t>Trilho Din C/ 1 Metro Perfurado</t>
  </si>
  <si>
    <t>Canaleta PVC para fios 30x80 (1 metro)</t>
  </si>
  <si>
    <t>Cabo adaptador HDMI 5 metros</t>
  </si>
  <si>
    <t>Roteador Wireless TP-Link Archer</t>
  </si>
  <si>
    <t>Caixa para Painel de Comando Elétrico 50x40x30</t>
  </si>
  <si>
    <t>Parafusos allen m3</t>
  </si>
  <si>
    <t>0,5metro</t>
  </si>
  <si>
    <t>Conduite Polietileno flex cinza EW PG-29</t>
  </si>
  <si>
    <t>Parafuso allen chata oxid MA DIN7991 – M3x16 MM</t>
  </si>
  <si>
    <t>Parafuso Phillips Com Flange M3x10mm Preto</t>
  </si>
  <si>
    <t>Cabo Flex 1.50 MM² - Azul claro</t>
  </si>
  <si>
    <t>Cabo Flex 1.50 MM² - Vermelho</t>
  </si>
  <si>
    <t>Cabo Flex 2.50 MM² - Preto</t>
  </si>
  <si>
    <t>Cabo Flex 1.50 MM² - Verde/Amarelo</t>
  </si>
  <si>
    <t>Borne Terra 2,5 MM²</t>
  </si>
  <si>
    <t>Borne bege triplo</t>
  </si>
  <si>
    <t>Poste com identificador Final para Borne</t>
  </si>
  <si>
    <t xml:space="preserve">Tomada P/Painel P/ Fixacao Em Trilho </t>
  </si>
  <si>
    <t>Terminal Ilhós Tubular Isolado 1mm - Vermelho</t>
  </si>
  <si>
    <t>Terminal Ilhós Tubular Duplo Isolado 1mm - Vermelho</t>
  </si>
  <si>
    <t>Adesivo indicativo PERIGO p/ painel elétrico</t>
  </si>
  <si>
    <t xml:space="preserve">Sinalização LED VERMELHO 24VCA/CC 22MM </t>
  </si>
  <si>
    <t xml:space="preserve">Sinalização LED VERDE 24VCA/CC 22MM </t>
  </si>
  <si>
    <t xml:space="preserve">Sinalização LED AMARELO 24VCA/CC 22MM </t>
  </si>
  <si>
    <t xml:space="preserve">Sinalização LED VERMELHO 220VCA/CC 22MM </t>
  </si>
  <si>
    <t>Disjuntor bipolar SIEMENS</t>
  </si>
  <si>
    <t>Terminação PG-29</t>
  </si>
  <si>
    <t xml:space="preserve">Contra Porca Plastica para PG-29 </t>
  </si>
  <si>
    <t>Terminação PG-16</t>
  </si>
  <si>
    <t>Contra Porca Plastica para PG-16</t>
  </si>
  <si>
    <t>CUSTOS DE MATERIAIS</t>
  </si>
  <si>
    <t>CUSTO DE MÃO DE OBRA</t>
  </si>
  <si>
    <t>VALOR DE MÃO DE OBRA DO GRUPO</t>
  </si>
  <si>
    <t xml:space="preserve">Terças feiras: </t>
  </si>
  <si>
    <t>CUSTO DE MATERIAIS</t>
  </si>
  <si>
    <t>dias extras de TCC (8hrs)</t>
  </si>
  <si>
    <t>VALOR TOTAL DO PROJETO</t>
  </si>
  <si>
    <t>CaP/ETS - Gerenciamento de Projetos - Cronoanálise</t>
  </si>
  <si>
    <t>TEMPO x MATERIAIS CONSUMIDOS</t>
  </si>
  <si>
    <t>Valor (diário)</t>
  </si>
  <si>
    <t>Valor (mensal)</t>
  </si>
  <si>
    <t>Total (anual)</t>
  </si>
  <si>
    <t>Caderno de Liberação</t>
  </si>
  <si>
    <t>Tempo procurando a caneta</t>
  </si>
  <si>
    <t>Preenchendo CL</t>
  </si>
  <si>
    <t>Total:</t>
  </si>
  <si>
    <t>TEMPO PROCURANDO CANETA</t>
  </si>
  <si>
    <t>MINUTOS</t>
  </si>
  <si>
    <t>TEMPO PREENCHENDO O C.L.</t>
  </si>
  <si>
    <t xml:space="preserve">TEMPO ESPERANDO POR INSTRUÇÃO </t>
  </si>
  <si>
    <t>TOTAL</t>
  </si>
  <si>
    <t>TOTAL (1 APRNDIZ) DIÁRIO</t>
  </si>
  <si>
    <t>TOTAL 16 (APRENDIZES) DIÁRIO</t>
  </si>
  <si>
    <t>TOTAL 16 (APRENDIZES) MENSAL</t>
  </si>
  <si>
    <t>TOTAL 16 (APRENDIZES) ANUAL</t>
  </si>
  <si>
    <t>FATORES</t>
  </si>
  <si>
    <t>HORAS</t>
  </si>
  <si>
    <t>VALOR BASEADO NO CUSTO DO APRENDIZ</t>
  </si>
  <si>
    <t>CUSTO POR APRENDIZ: (POR / MINUTO)</t>
  </si>
  <si>
    <t>INTEGRANTES:</t>
  </si>
  <si>
    <t>PAYBACK</t>
  </si>
  <si>
    <t xml:space="preserve">VALOR ECONOMIZADO POR ANO </t>
  </si>
  <si>
    <t>CUSTO DO PROJETO</t>
  </si>
  <si>
    <t>CUSTO S/ MÃO DE OBRA</t>
  </si>
  <si>
    <t>38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</si>
</sst>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FFFF"/>
      <name val="Bosch Office Sans"/>
    </font>
    <font>
      <b/>
      <sz val="16"/>
      <color rgb="FF000000"/>
      <name val="Bosch Office Sans"/>
    </font>
    <font>
      <b/>
      <sz val="14"/>
      <color theme="1"/>
      <name val="Bosch Office Sans"/>
    </font>
    <font>
      <sz val="15"/>
      <color theme="1"/>
      <name val="Bosch Office Sans"/>
    </font>
    <font>
      <b/>
      <sz val="18"/>
      <color theme="1"/>
      <name val="Bosch Office Sans"/>
    </font>
    <font>
      <b/>
      <sz val="16"/>
      <color theme="0"/>
      <name val="Bosch Office Sans"/>
    </font>
    <font>
      <sz val="11"/>
      <color theme="1"/>
      <name val="Bosch Office Sans"/>
    </font>
    <font>
      <b/>
      <sz val="11"/>
      <color theme="1"/>
      <name val="Bosch Office Sans"/>
    </font>
    <font>
      <sz val="18"/>
      <name val="Bosch Office Sans"/>
    </font>
    <font>
      <b/>
      <sz val="14"/>
      <color theme="0"/>
      <name val="Bosch Office Sans"/>
    </font>
    <font>
      <b/>
      <sz val="14"/>
      <name val="Bosch Office Sans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80163"/>
        <bgColor indexed="64"/>
      </patternFill>
    </fill>
    <fill>
      <patternFill patternType="solid">
        <fgColor rgb="FFE1CBD3"/>
        <bgColor indexed="64"/>
      </patternFill>
    </fill>
    <fill>
      <patternFill patternType="solid">
        <fgColor rgb="FFF1E7E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5" borderId="14" xfId="0" applyFont="1" applyFill="1" applyBorder="1" applyAlignment="1">
      <alignment horizontal="center" wrapText="1" readingOrder="1"/>
    </xf>
    <xf numFmtId="8" fontId="3" fillId="5" borderId="14" xfId="0" applyNumberFormat="1" applyFont="1" applyFill="1" applyBorder="1" applyAlignment="1">
      <alignment horizontal="center" wrapText="1" readingOrder="1"/>
    </xf>
    <xf numFmtId="0" fontId="3" fillId="4" borderId="14" xfId="0" applyFont="1" applyFill="1" applyBorder="1" applyAlignment="1">
      <alignment horizontal="center" wrapText="1" readingOrder="1"/>
    </xf>
    <xf numFmtId="8" fontId="3" fillId="4" borderId="14" xfId="0" applyNumberFormat="1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3" borderId="9" xfId="0" applyFont="1" applyFill="1" applyBorder="1" applyAlignment="1">
      <alignment horizontal="center" wrapText="1" readingOrder="1"/>
    </xf>
    <xf numFmtId="0" fontId="2" fillId="3" borderId="10" xfId="0" applyFont="1" applyFill="1" applyBorder="1" applyAlignment="1">
      <alignment horizontal="center" wrapText="1" readingOrder="1"/>
    </xf>
    <xf numFmtId="0" fontId="3" fillId="4" borderId="11" xfId="0" applyFont="1" applyFill="1" applyBorder="1" applyAlignment="1">
      <alignment horizontal="center" vertical="center" wrapText="1" readingOrder="1"/>
    </xf>
    <xf numFmtId="0" fontId="3" fillId="4" borderId="12" xfId="0" applyFont="1" applyFill="1" applyBorder="1" applyAlignment="1">
      <alignment horizontal="center" vertical="center" wrapText="1" readingOrder="1"/>
    </xf>
    <xf numFmtId="0" fontId="3" fillId="4" borderId="13" xfId="0" applyFont="1" applyFill="1" applyBorder="1" applyAlignment="1">
      <alignment horizontal="center" vertical="center" wrapText="1" readingOrder="1"/>
    </xf>
    <xf numFmtId="0" fontId="5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5" fontId="5" fillId="8" borderId="4" xfId="0" applyNumberFormat="1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165" fontId="5" fillId="9" borderId="4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Alignment="1">
      <alignment horizontal="center" vertical="center"/>
    </xf>
    <xf numFmtId="44" fontId="8" fillId="0" borderId="0" xfId="0" applyNumberFormat="1" applyFont="1"/>
    <xf numFmtId="44" fontId="8" fillId="0" borderId="0" xfId="1" applyFont="1"/>
    <xf numFmtId="0" fontId="10" fillId="4" borderId="14" xfId="0" applyFont="1" applyFill="1" applyBorder="1" applyAlignment="1">
      <alignment horizontal="center" wrapText="1"/>
    </xf>
    <xf numFmtId="0" fontId="11" fillId="11" borderId="15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4" fontId="9" fillId="7" borderId="2" xfId="0" applyNumberFormat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164" fontId="9" fillId="12" borderId="2" xfId="0" applyNumberFormat="1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9" fillId="12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164" fontId="9" fillId="14" borderId="3" xfId="0" applyNumberFormat="1" applyFont="1" applyFill="1" applyBorder="1" applyAlignment="1">
      <alignment horizontal="center" vertical="center"/>
    </xf>
    <xf numFmtId="164" fontId="9" fillId="12" borderId="1" xfId="0" applyNumberFormat="1" applyFont="1" applyFill="1" applyBorder="1" applyAlignment="1">
      <alignment horizontal="center" vertical="center"/>
    </xf>
    <xf numFmtId="164" fontId="9" fillId="14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729B-DBF0-4978-B948-34E1C15C410B}">
  <dimension ref="B2:Q50"/>
  <sheetViews>
    <sheetView tabSelected="1" topLeftCell="F9" zoomScale="115" zoomScaleNormal="115" workbookViewId="0">
      <selection activeCell="O16" sqref="O16"/>
    </sheetView>
  </sheetViews>
  <sheetFormatPr defaultRowHeight="15" x14ac:dyDescent="0.25"/>
  <cols>
    <col min="2" max="2" width="10.42578125" customWidth="1"/>
    <col min="3" max="3" width="12.140625" bestFit="1" customWidth="1"/>
    <col min="4" max="4" width="50.7109375" customWidth="1"/>
    <col min="5" max="5" width="17.42578125" customWidth="1"/>
    <col min="6" max="6" width="18" customWidth="1"/>
    <col min="10" max="10" width="43.140625" customWidth="1"/>
    <col min="11" max="11" width="16.5703125" customWidth="1"/>
    <col min="12" max="12" width="18.42578125" customWidth="1"/>
    <col min="13" max="13" width="35.42578125" customWidth="1"/>
    <col min="14" max="14" width="20.85546875" customWidth="1"/>
    <col min="15" max="15" width="23.28515625" customWidth="1"/>
  </cols>
  <sheetData>
    <row r="2" spans="2:17" x14ac:dyDescent="0.25">
      <c r="J2" s="22"/>
      <c r="K2" s="22"/>
      <c r="L2" s="22"/>
      <c r="M2" s="22"/>
      <c r="N2" s="22"/>
      <c r="O2" s="22"/>
      <c r="P2" s="22"/>
      <c r="Q2" s="22"/>
    </row>
    <row r="3" spans="2:17" ht="36" customHeight="1" thickBot="1" x14ac:dyDescent="0.3">
      <c r="J3" s="22"/>
      <c r="K3" s="22"/>
      <c r="L3" s="22"/>
      <c r="M3" s="23" t="s">
        <v>77</v>
      </c>
      <c r="N3" s="23" t="s">
        <v>69</v>
      </c>
      <c r="O3" s="23" t="s">
        <v>79</v>
      </c>
      <c r="P3" s="22"/>
      <c r="Q3" s="22"/>
    </row>
    <row r="4" spans="2:17" ht="30" customHeight="1" thickBot="1" x14ac:dyDescent="0.3">
      <c r="J4" s="31" t="s">
        <v>53</v>
      </c>
      <c r="K4" s="32"/>
      <c r="L4" s="22"/>
      <c r="M4" s="23" t="s">
        <v>68</v>
      </c>
      <c r="N4" s="24">
        <v>5</v>
      </c>
      <c r="O4" s="25">
        <f>N4*$K$8</f>
        <v>0.86805555555555558</v>
      </c>
      <c r="P4" s="22"/>
      <c r="Q4" s="22"/>
    </row>
    <row r="5" spans="2:17" ht="28.5" customHeight="1" thickBot="1" x14ac:dyDescent="0.35">
      <c r="B5" s="17" t="s">
        <v>52</v>
      </c>
      <c r="C5" s="18"/>
      <c r="D5" s="18"/>
      <c r="E5" s="18"/>
      <c r="F5" s="19"/>
      <c r="J5" s="35" t="s">
        <v>0</v>
      </c>
      <c r="K5" s="36">
        <v>90000</v>
      </c>
      <c r="L5" s="22"/>
      <c r="M5" s="23" t="s">
        <v>70</v>
      </c>
      <c r="N5" s="24">
        <v>10</v>
      </c>
      <c r="O5" s="25">
        <f t="shared" ref="O5:O6" si="0">N5*$K$8</f>
        <v>1.7361111111111112</v>
      </c>
      <c r="P5" s="22"/>
      <c r="Q5" s="22"/>
    </row>
    <row r="6" spans="2:17" ht="33" customHeight="1" thickBot="1" x14ac:dyDescent="0.3">
      <c r="B6" s="20" t="s">
        <v>3</v>
      </c>
      <c r="C6" s="21" t="s">
        <v>4</v>
      </c>
      <c r="D6" s="21" t="s">
        <v>5</v>
      </c>
      <c r="E6" s="21" t="s">
        <v>6</v>
      </c>
      <c r="F6" s="21" t="s">
        <v>7</v>
      </c>
      <c r="J6" s="33" t="s">
        <v>1</v>
      </c>
      <c r="K6" s="34">
        <f>K5/12</f>
        <v>7500</v>
      </c>
      <c r="L6" s="22"/>
      <c r="M6" s="23" t="s">
        <v>71</v>
      </c>
      <c r="N6" s="24">
        <v>30</v>
      </c>
      <c r="O6" s="25">
        <f t="shared" si="0"/>
        <v>5.208333333333333</v>
      </c>
      <c r="P6" s="22"/>
      <c r="Q6" s="22"/>
    </row>
    <row r="7" spans="2:17" ht="25.5" customHeight="1" thickBot="1" x14ac:dyDescent="0.3">
      <c r="B7" s="14">
        <v>1</v>
      </c>
      <c r="C7" s="15">
        <v>1</v>
      </c>
      <c r="D7" s="15" t="s">
        <v>8</v>
      </c>
      <c r="E7" s="16">
        <v>927.52</v>
      </c>
      <c r="F7" s="16">
        <v>927.52</v>
      </c>
      <c r="J7" s="35" t="s">
        <v>2</v>
      </c>
      <c r="K7" s="36">
        <f>K6/30</f>
        <v>250</v>
      </c>
      <c r="L7" s="22"/>
      <c r="M7" s="22"/>
      <c r="N7" s="22"/>
      <c r="O7" s="22"/>
      <c r="P7" s="22"/>
      <c r="Q7" s="22"/>
    </row>
    <row r="8" spans="2:17" ht="31.5" customHeight="1" thickBot="1" x14ac:dyDescent="0.3">
      <c r="B8" s="11">
        <v>2</v>
      </c>
      <c r="C8" s="12">
        <v>1</v>
      </c>
      <c r="D8" s="12" t="s">
        <v>9</v>
      </c>
      <c r="E8" s="13">
        <v>929.9</v>
      </c>
      <c r="F8" s="13">
        <v>929.9</v>
      </c>
      <c r="J8" s="33" t="s">
        <v>80</v>
      </c>
      <c r="K8" s="34">
        <f>(K7/24)/60</f>
        <v>0.1736111111111111</v>
      </c>
      <c r="L8" s="22"/>
      <c r="M8" s="26" t="s">
        <v>72</v>
      </c>
      <c r="N8" s="23" t="s">
        <v>78</v>
      </c>
      <c r="O8" s="23" t="s">
        <v>79</v>
      </c>
      <c r="P8" s="22"/>
      <c r="Q8" s="22"/>
    </row>
    <row r="9" spans="2:17" ht="27.75" customHeight="1" thickBot="1" x14ac:dyDescent="0.3">
      <c r="B9" s="14">
        <v>3</v>
      </c>
      <c r="C9" s="15">
        <v>1</v>
      </c>
      <c r="D9" s="15" t="s">
        <v>10</v>
      </c>
      <c r="E9" s="16">
        <v>800</v>
      </c>
      <c r="F9" s="16">
        <v>800</v>
      </c>
      <c r="J9" s="22"/>
      <c r="K9" s="22"/>
      <c r="L9" s="22"/>
      <c r="M9" s="26" t="s">
        <v>73</v>
      </c>
      <c r="N9" s="24">
        <f>SUM(N4:N6)/60</f>
        <v>0.75</v>
      </c>
      <c r="O9" s="27">
        <f>SUM(O4:O6)</f>
        <v>7.8125</v>
      </c>
      <c r="P9" s="22"/>
      <c r="Q9" s="22"/>
    </row>
    <row r="10" spans="2:17" ht="28.5" customHeight="1" thickBot="1" x14ac:dyDescent="0.3">
      <c r="B10" s="11">
        <v>4</v>
      </c>
      <c r="C10" s="12">
        <v>1</v>
      </c>
      <c r="D10" s="12" t="s">
        <v>11</v>
      </c>
      <c r="E10" s="13">
        <v>160</v>
      </c>
      <c r="F10" s="13">
        <v>160</v>
      </c>
      <c r="J10" s="37" t="s">
        <v>54</v>
      </c>
      <c r="K10" s="38"/>
      <c r="L10" s="22"/>
      <c r="M10" s="26" t="s">
        <v>74</v>
      </c>
      <c r="N10" s="22">
        <f>(N9*16)</f>
        <v>12</v>
      </c>
      <c r="O10" s="28">
        <f>O9*16</f>
        <v>125</v>
      </c>
      <c r="P10" s="22"/>
      <c r="Q10" s="22"/>
    </row>
    <row r="11" spans="2:17" ht="30" customHeight="1" thickBot="1" x14ac:dyDescent="0.3">
      <c r="B11" s="14">
        <v>5</v>
      </c>
      <c r="C11" s="15">
        <v>3</v>
      </c>
      <c r="D11" s="15" t="s">
        <v>12</v>
      </c>
      <c r="E11" s="16">
        <v>11.6</v>
      </c>
      <c r="F11" s="16">
        <v>34.799999999999997</v>
      </c>
      <c r="J11" s="35" t="s">
        <v>81</v>
      </c>
      <c r="K11" s="39">
        <v>6</v>
      </c>
      <c r="L11" s="22"/>
      <c r="M11" s="26" t="s">
        <v>75</v>
      </c>
      <c r="N11" s="22">
        <f>N10*30</f>
        <v>360</v>
      </c>
      <c r="O11" s="29">
        <f>O10*30</f>
        <v>3750</v>
      </c>
      <c r="P11" s="22"/>
      <c r="Q11" s="22"/>
    </row>
    <row r="12" spans="2:17" ht="32.25" customHeight="1" thickBot="1" x14ac:dyDescent="0.3">
      <c r="B12" s="11">
        <v>6</v>
      </c>
      <c r="C12" s="12">
        <v>1</v>
      </c>
      <c r="D12" s="12" t="s">
        <v>13</v>
      </c>
      <c r="E12" s="13">
        <v>55</v>
      </c>
      <c r="F12" s="13">
        <v>55</v>
      </c>
      <c r="J12" s="33" t="s">
        <v>55</v>
      </c>
      <c r="K12" s="40">
        <v>41</v>
      </c>
      <c r="L12" s="22"/>
      <c r="M12" s="26" t="s">
        <v>76</v>
      </c>
      <c r="N12" s="22">
        <f>N11*12</f>
        <v>4320</v>
      </c>
      <c r="O12" s="29">
        <f>O11*12</f>
        <v>45000</v>
      </c>
      <c r="P12" s="22"/>
      <c r="Q12" s="22"/>
    </row>
    <row r="13" spans="2:17" ht="38.25" thickBot="1" x14ac:dyDescent="0.3">
      <c r="B13" s="14">
        <v>7</v>
      </c>
      <c r="C13" s="15">
        <v>1</v>
      </c>
      <c r="D13" s="15" t="s">
        <v>14</v>
      </c>
      <c r="E13" s="16">
        <v>68</v>
      </c>
      <c r="F13" s="16">
        <v>68</v>
      </c>
      <c r="J13" s="35" t="s">
        <v>57</v>
      </c>
      <c r="K13" s="39">
        <v>7</v>
      </c>
      <c r="L13" s="22"/>
      <c r="M13" s="22"/>
      <c r="N13" s="22"/>
      <c r="O13" s="22"/>
      <c r="P13" s="22"/>
      <c r="Q13" s="22"/>
    </row>
    <row r="14" spans="2:17" ht="31.5" customHeight="1" thickBot="1" x14ac:dyDescent="0.3">
      <c r="B14" s="11">
        <v>8</v>
      </c>
      <c r="C14" s="12" t="s">
        <v>15</v>
      </c>
      <c r="D14" s="12" t="s">
        <v>16</v>
      </c>
      <c r="E14" s="13" t="s">
        <v>17</v>
      </c>
      <c r="F14" s="13">
        <v>29.04</v>
      </c>
      <c r="J14" s="33" t="s">
        <v>72</v>
      </c>
      <c r="K14" s="34">
        <f>($K$7*6)*(K12+K13)</f>
        <v>72000</v>
      </c>
      <c r="L14" s="22"/>
      <c r="M14" s="46" t="s">
        <v>82</v>
      </c>
      <c r="N14" s="47"/>
      <c r="O14" s="22"/>
      <c r="P14" s="22"/>
      <c r="Q14" s="22"/>
    </row>
    <row r="15" spans="2:17" ht="38.25" thickBot="1" x14ac:dyDescent="0.3">
      <c r="B15" s="14">
        <v>9</v>
      </c>
      <c r="C15" s="15">
        <v>1</v>
      </c>
      <c r="D15" s="15" t="s">
        <v>18</v>
      </c>
      <c r="E15" s="16">
        <v>36.9</v>
      </c>
      <c r="F15" s="16">
        <v>36.9</v>
      </c>
      <c r="L15" s="22"/>
      <c r="M15" s="48" t="s">
        <v>83</v>
      </c>
      <c r="N15" s="49">
        <f>O12</f>
        <v>45000</v>
      </c>
      <c r="O15" s="22"/>
      <c r="P15" s="22"/>
      <c r="Q15" s="22"/>
    </row>
    <row r="16" spans="2:17" ht="38.25" thickBot="1" x14ac:dyDescent="0.3">
      <c r="B16" s="11">
        <v>10</v>
      </c>
      <c r="C16" s="12">
        <v>1</v>
      </c>
      <c r="D16" s="12" t="s">
        <v>19</v>
      </c>
      <c r="E16" s="13">
        <v>90</v>
      </c>
      <c r="F16" s="13">
        <v>90</v>
      </c>
      <c r="J16" s="41" t="s">
        <v>58</v>
      </c>
      <c r="K16" s="42"/>
      <c r="L16" s="22"/>
      <c r="M16" s="35" t="s">
        <v>84</v>
      </c>
      <c r="N16" s="50">
        <f>K19</f>
        <v>76685.62</v>
      </c>
      <c r="O16" s="22"/>
      <c r="P16" s="22"/>
      <c r="Q16" s="22"/>
    </row>
    <row r="17" spans="2:17" ht="30" customHeight="1" thickBot="1" x14ac:dyDescent="0.3">
      <c r="B17" s="14">
        <v>11</v>
      </c>
      <c r="C17" s="15">
        <v>2</v>
      </c>
      <c r="D17" s="15" t="s">
        <v>20</v>
      </c>
      <c r="E17" s="16">
        <v>14.49</v>
      </c>
      <c r="F17" s="16">
        <v>28.98</v>
      </c>
      <c r="J17" s="43" t="s">
        <v>56</v>
      </c>
      <c r="K17" s="44">
        <f>SUM(F7:F50)</f>
        <v>4685.6200000000017</v>
      </c>
      <c r="L17" s="22"/>
      <c r="M17" s="48" t="s">
        <v>85</v>
      </c>
      <c r="N17" s="51">
        <f>K17</f>
        <v>4685.6200000000017</v>
      </c>
      <c r="O17" s="22"/>
      <c r="P17" s="22"/>
      <c r="Q17" s="22"/>
    </row>
    <row r="18" spans="2:17" ht="39.75" customHeight="1" thickBot="1" x14ac:dyDescent="0.3">
      <c r="B18" s="11">
        <v>12</v>
      </c>
      <c r="C18" s="12">
        <v>2</v>
      </c>
      <c r="D18" s="12" t="s">
        <v>21</v>
      </c>
      <c r="E18" s="13">
        <v>39.9</v>
      </c>
      <c r="F18" s="13">
        <v>79.8</v>
      </c>
      <c r="J18" s="43" t="s">
        <v>54</v>
      </c>
      <c r="K18" s="45">
        <f>($K$7*6)*(K12+K13)</f>
        <v>72000</v>
      </c>
      <c r="L18" s="22"/>
      <c r="M18" s="52" t="s">
        <v>82</v>
      </c>
      <c r="N18" s="53" t="s">
        <v>86</v>
      </c>
      <c r="O18" s="53">
        <f>N17/O10</f>
        <v>37.484960000000015</v>
      </c>
      <c r="P18" s="22"/>
      <c r="Q18" s="22"/>
    </row>
    <row r="19" spans="2:17" ht="35.25" customHeight="1" thickBot="1" x14ac:dyDescent="0.3">
      <c r="B19" s="14">
        <v>13</v>
      </c>
      <c r="C19" s="15">
        <v>3</v>
      </c>
      <c r="D19" s="15" t="s">
        <v>22</v>
      </c>
      <c r="E19" s="16">
        <v>18.45</v>
      </c>
      <c r="F19" s="16">
        <v>55.35</v>
      </c>
      <c r="J19" s="43" t="s">
        <v>72</v>
      </c>
      <c r="K19" s="45">
        <f>SUM(K17:K18)</f>
        <v>76685.62</v>
      </c>
      <c r="L19" s="22"/>
      <c r="M19" s="22"/>
      <c r="N19" s="22"/>
      <c r="O19" s="22"/>
      <c r="P19" s="22"/>
      <c r="Q19" s="22"/>
    </row>
    <row r="20" spans="2:17" ht="38.25" thickBot="1" x14ac:dyDescent="0.3">
      <c r="B20" s="11">
        <v>14</v>
      </c>
      <c r="C20" s="12">
        <v>1</v>
      </c>
      <c r="D20" s="12" t="s">
        <v>23</v>
      </c>
      <c r="E20" s="13">
        <v>60.67</v>
      </c>
      <c r="F20" s="13">
        <v>60.67</v>
      </c>
      <c r="J20" s="22"/>
      <c r="K20" s="22"/>
      <c r="L20" s="22"/>
      <c r="M20" s="22"/>
      <c r="N20" s="22"/>
      <c r="O20" s="22"/>
      <c r="P20" s="22"/>
      <c r="Q20" s="22"/>
    </row>
    <row r="21" spans="2:17" ht="39" customHeight="1" thickBot="1" x14ac:dyDescent="0.3">
      <c r="B21" s="14">
        <v>15</v>
      </c>
      <c r="C21" s="15">
        <v>1</v>
      </c>
      <c r="D21" s="15" t="s">
        <v>24</v>
      </c>
      <c r="E21" s="16">
        <v>27</v>
      </c>
      <c r="F21" s="16">
        <v>27</v>
      </c>
      <c r="J21" s="5" t="s">
        <v>59</v>
      </c>
      <c r="K21" s="6"/>
      <c r="L21" s="6"/>
      <c r="M21" s="7"/>
      <c r="N21" s="22"/>
      <c r="O21" s="22"/>
      <c r="P21" s="22"/>
      <c r="Q21" s="22"/>
    </row>
    <row r="22" spans="2:17" ht="27.75" customHeight="1" thickTop="1" thickBot="1" x14ac:dyDescent="0.3">
      <c r="B22" s="11">
        <v>16</v>
      </c>
      <c r="C22" s="12">
        <v>1</v>
      </c>
      <c r="D22" s="12" t="s">
        <v>25</v>
      </c>
      <c r="E22" s="13">
        <v>259.89999999999998</v>
      </c>
      <c r="F22" s="13">
        <v>259.89999999999998</v>
      </c>
      <c r="J22" s="8" t="s">
        <v>60</v>
      </c>
      <c r="K22" s="9"/>
      <c r="L22" s="9"/>
      <c r="M22" s="10"/>
      <c r="N22" s="22"/>
      <c r="O22" s="22"/>
      <c r="P22" s="22"/>
      <c r="Q22" s="22"/>
    </row>
    <row r="23" spans="2:17" ht="39.75" thickBot="1" x14ac:dyDescent="0.3">
      <c r="B23" s="14">
        <v>17</v>
      </c>
      <c r="C23" s="15">
        <v>1</v>
      </c>
      <c r="D23" s="15" t="s">
        <v>26</v>
      </c>
      <c r="E23" s="16">
        <v>465</v>
      </c>
      <c r="F23" s="16">
        <v>465</v>
      </c>
      <c r="J23" s="1" t="s">
        <v>5</v>
      </c>
      <c r="K23" s="1" t="s">
        <v>61</v>
      </c>
      <c r="L23" s="1" t="s">
        <v>62</v>
      </c>
      <c r="M23" s="1" t="s">
        <v>63</v>
      </c>
      <c r="N23" s="22"/>
      <c r="O23" s="22"/>
      <c r="P23" s="22"/>
      <c r="Q23" s="22"/>
    </row>
    <row r="24" spans="2:17" ht="25.5" customHeight="1" thickBot="1" x14ac:dyDescent="0.35">
      <c r="B24" s="11">
        <v>18</v>
      </c>
      <c r="C24" s="12">
        <v>10</v>
      </c>
      <c r="D24" s="12" t="s">
        <v>27</v>
      </c>
      <c r="E24" s="13">
        <v>0.32</v>
      </c>
      <c r="F24" s="13">
        <v>3.2</v>
      </c>
      <c r="J24" s="1"/>
      <c r="K24" s="30"/>
      <c r="L24" s="30"/>
      <c r="M24" s="30"/>
      <c r="N24" s="22"/>
      <c r="O24" s="22"/>
      <c r="P24" s="22"/>
      <c r="Q24" s="22"/>
    </row>
    <row r="25" spans="2:17" ht="38.25" thickBot="1" x14ac:dyDescent="0.3">
      <c r="B25" s="14">
        <v>19</v>
      </c>
      <c r="C25" s="15" t="s">
        <v>28</v>
      </c>
      <c r="D25" s="15" t="s">
        <v>29</v>
      </c>
      <c r="E25" s="16"/>
      <c r="F25" s="16"/>
      <c r="J25" s="1" t="s">
        <v>64</v>
      </c>
      <c r="K25" s="2">
        <v>21.36</v>
      </c>
      <c r="L25" s="2">
        <v>21.36</v>
      </c>
      <c r="M25" s="2">
        <v>21.36</v>
      </c>
      <c r="N25" s="22"/>
      <c r="O25" s="22"/>
      <c r="P25" s="22"/>
      <c r="Q25" s="22"/>
    </row>
    <row r="26" spans="2:17" ht="38.25" thickBot="1" x14ac:dyDescent="0.3">
      <c r="B26" s="11">
        <v>20</v>
      </c>
      <c r="C26" s="12">
        <v>4</v>
      </c>
      <c r="D26" s="12" t="s">
        <v>30</v>
      </c>
      <c r="E26" s="13">
        <v>0.94</v>
      </c>
      <c r="F26" s="13">
        <v>3.76</v>
      </c>
      <c r="J26" s="3"/>
      <c r="K26" s="4"/>
      <c r="L26" s="4"/>
      <c r="M26" s="4"/>
      <c r="N26" s="22"/>
      <c r="O26" s="22"/>
      <c r="P26" s="22"/>
      <c r="Q26" s="22"/>
    </row>
    <row r="27" spans="2:17" ht="45" customHeight="1" thickBot="1" x14ac:dyDescent="0.3">
      <c r="B27" s="14">
        <v>21</v>
      </c>
      <c r="C27" s="15">
        <v>10</v>
      </c>
      <c r="D27" s="15" t="s">
        <v>31</v>
      </c>
      <c r="E27" s="16">
        <v>0.2</v>
      </c>
      <c r="F27" s="16">
        <v>2</v>
      </c>
      <c r="J27" s="1" t="s">
        <v>65</v>
      </c>
      <c r="K27" s="2">
        <v>9.6</v>
      </c>
      <c r="L27" s="2">
        <v>211.2</v>
      </c>
      <c r="M27" s="2">
        <v>2534.4</v>
      </c>
      <c r="N27" s="22"/>
      <c r="O27" s="22"/>
      <c r="P27" s="22"/>
      <c r="Q27" s="22"/>
    </row>
    <row r="28" spans="2:17" ht="32.25" customHeight="1" thickBot="1" x14ac:dyDescent="0.3">
      <c r="B28" s="11">
        <v>22</v>
      </c>
      <c r="C28" s="12"/>
      <c r="D28" s="12" t="s">
        <v>32</v>
      </c>
      <c r="E28" s="13"/>
      <c r="F28" s="13"/>
      <c r="J28" s="3" t="s">
        <v>66</v>
      </c>
      <c r="K28" s="4">
        <v>9.6</v>
      </c>
      <c r="L28" s="4">
        <v>211.2</v>
      </c>
      <c r="M28" s="4">
        <v>2534.4</v>
      </c>
      <c r="N28" s="22"/>
      <c r="O28" s="22"/>
      <c r="P28" s="22"/>
      <c r="Q28" s="22"/>
    </row>
    <row r="29" spans="2:17" ht="32.25" customHeight="1" thickBot="1" x14ac:dyDescent="0.3">
      <c r="B29" s="14">
        <v>23</v>
      </c>
      <c r="C29" s="15"/>
      <c r="D29" s="15" t="s">
        <v>33</v>
      </c>
      <c r="E29" s="16"/>
      <c r="F29" s="16"/>
      <c r="J29" s="1" t="s">
        <v>67</v>
      </c>
      <c r="K29" s="2">
        <v>35.82</v>
      </c>
      <c r="L29" s="2">
        <v>505.84</v>
      </c>
      <c r="M29" s="2">
        <f>SUM(M25:M28)</f>
        <v>5090.16</v>
      </c>
      <c r="N29" s="22"/>
      <c r="O29" s="22"/>
      <c r="P29" s="22"/>
      <c r="Q29" s="22"/>
    </row>
    <row r="30" spans="2:17" ht="29.25" customHeight="1" thickBot="1" x14ac:dyDescent="0.3">
      <c r="B30" s="11">
        <v>24</v>
      </c>
      <c r="C30" s="12"/>
      <c r="D30" s="12" t="s">
        <v>34</v>
      </c>
      <c r="E30" s="13"/>
      <c r="F30" s="13"/>
    </row>
    <row r="31" spans="2:17" ht="30.75" customHeight="1" thickBot="1" x14ac:dyDescent="0.3">
      <c r="B31" s="14">
        <v>25</v>
      </c>
      <c r="C31" s="15"/>
      <c r="D31" s="15" t="s">
        <v>35</v>
      </c>
      <c r="E31" s="16"/>
      <c r="F31" s="16"/>
    </row>
    <row r="32" spans="2:17" ht="27.75" customHeight="1" thickBot="1" x14ac:dyDescent="0.3">
      <c r="B32" s="11">
        <v>26</v>
      </c>
      <c r="C32" s="12">
        <v>3</v>
      </c>
      <c r="D32" s="12" t="s">
        <v>36</v>
      </c>
      <c r="E32" s="13">
        <v>25.26</v>
      </c>
      <c r="F32" s="13">
        <v>75.8</v>
      </c>
    </row>
    <row r="33" spans="2:6" ht="27" customHeight="1" thickBot="1" x14ac:dyDescent="0.3">
      <c r="B33" s="14">
        <v>27</v>
      </c>
      <c r="C33" s="15">
        <v>11</v>
      </c>
      <c r="D33" s="15" t="s">
        <v>37</v>
      </c>
      <c r="E33" s="16">
        <v>20.99</v>
      </c>
      <c r="F33" s="16">
        <v>230.89</v>
      </c>
    </row>
    <row r="34" spans="2:6" ht="38.25" thickBot="1" x14ac:dyDescent="0.3">
      <c r="B34" s="11">
        <v>28</v>
      </c>
      <c r="C34" s="12">
        <v>2</v>
      </c>
      <c r="D34" s="12" t="s">
        <v>38</v>
      </c>
      <c r="E34" s="13">
        <v>4.26</v>
      </c>
      <c r="F34" s="13">
        <v>8.52</v>
      </c>
    </row>
    <row r="35" spans="2:6" ht="38.25" thickBot="1" x14ac:dyDescent="0.3">
      <c r="B35" s="14">
        <v>29</v>
      </c>
      <c r="C35" s="15">
        <v>1</v>
      </c>
      <c r="D35" s="15" t="s">
        <v>39</v>
      </c>
      <c r="E35" s="16">
        <v>79.19</v>
      </c>
      <c r="F35" s="16">
        <v>79.19</v>
      </c>
    </row>
    <row r="36" spans="2:6" ht="38.25" thickBot="1" x14ac:dyDescent="0.3">
      <c r="B36" s="11">
        <v>30</v>
      </c>
      <c r="C36" s="12"/>
      <c r="D36" s="12" t="s">
        <v>40</v>
      </c>
      <c r="E36" s="13">
        <v>0.11</v>
      </c>
      <c r="F36" s="13"/>
    </row>
    <row r="37" spans="2:6" ht="38.25" thickBot="1" x14ac:dyDescent="0.3">
      <c r="B37" s="14">
        <v>31</v>
      </c>
      <c r="C37" s="15"/>
      <c r="D37" s="15" t="s">
        <v>41</v>
      </c>
      <c r="E37" s="16">
        <v>0.21</v>
      </c>
      <c r="F37" s="16"/>
    </row>
    <row r="38" spans="2:6" ht="38.25" thickBot="1" x14ac:dyDescent="0.3">
      <c r="B38" s="11">
        <v>32</v>
      </c>
      <c r="C38" s="12">
        <v>1</v>
      </c>
      <c r="D38" s="12" t="s">
        <v>42</v>
      </c>
      <c r="E38" s="13">
        <v>5.9</v>
      </c>
      <c r="F38" s="13">
        <v>5.9</v>
      </c>
    </row>
    <row r="39" spans="2:6" ht="38.25" thickBot="1" x14ac:dyDescent="0.3">
      <c r="B39" s="14">
        <v>33</v>
      </c>
      <c r="C39" s="15">
        <v>1</v>
      </c>
      <c r="D39" s="15" t="s">
        <v>43</v>
      </c>
      <c r="E39" s="16">
        <v>12.55</v>
      </c>
      <c r="F39" s="16">
        <v>12.55</v>
      </c>
    </row>
    <row r="40" spans="2:6" ht="38.25" thickBot="1" x14ac:dyDescent="0.3">
      <c r="B40" s="11">
        <v>34</v>
      </c>
      <c r="C40" s="12">
        <v>1</v>
      </c>
      <c r="D40" s="12" t="s">
        <v>44</v>
      </c>
      <c r="E40" s="13">
        <v>12.55</v>
      </c>
      <c r="F40" s="13">
        <v>12.55</v>
      </c>
    </row>
    <row r="41" spans="2:6" ht="38.25" thickBot="1" x14ac:dyDescent="0.3">
      <c r="B41" s="14">
        <v>35</v>
      </c>
      <c r="C41" s="15">
        <v>1</v>
      </c>
      <c r="D41" s="15" t="s">
        <v>45</v>
      </c>
      <c r="E41" s="16">
        <v>12.55</v>
      </c>
      <c r="F41" s="16">
        <v>12.55</v>
      </c>
    </row>
    <row r="42" spans="2:6" ht="38.25" thickBot="1" x14ac:dyDescent="0.3">
      <c r="B42" s="11">
        <v>36</v>
      </c>
      <c r="C42" s="12">
        <v>1</v>
      </c>
      <c r="D42" s="12" t="s">
        <v>46</v>
      </c>
      <c r="E42" s="13">
        <v>12.55</v>
      </c>
      <c r="F42" s="13">
        <v>12.55</v>
      </c>
    </row>
    <row r="43" spans="2:6" ht="30.75" customHeight="1" thickBot="1" x14ac:dyDescent="0.3">
      <c r="B43" s="14">
        <v>37</v>
      </c>
      <c r="C43" s="15">
        <v>2</v>
      </c>
      <c r="D43" s="15" t="s">
        <v>47</v>
      </c>
      <c r="E43" s="16">
        <v>35</v>
      </c>
      <c r="F43" s="16">
        <v>70</v>
      </c>
    </row>
    <row r="44" spans="2:6" ht="25.5" customHeight="1" thickBot="1" x14ac:dyDescent="0.3">
      <c r="B44" s="11">
        <v>38</v>
      </c>
      <c r="C44" s="12">
        <v>2</v>
      </c>
      <c r="D44" s="12" t="s">
        <v>48</v>
      </c>
      <c r="E44" s="13">
        <v>11.71</v>
      </c>
      <c r="F44" s="13">
        <v>23.42</v>
      </c>
    </row>
    <row r="45" spans="2:6" ht="23.25" customHeight="1" thickBot="1" x14ac:dyDescent="0.3">
      <c r="B45" s="14">
        <v>39</v>
      </c>
      <c r="C45" s="15">
        <v>2</v>
      </c>
      <c r="D45" s="15" t="s">
        <v>49</v>
      </c>
      <c r="E45" s="16">
        <v>3.5</v>
      </c>
      <c r="F45" s="16">
        <v>7</v>
      </c>
    </row>
    <row r="46" spans="2:6" ht="27.75" customHeight="1" thickBot="1" x14ac:dyDescent="0.3">
      <c r="B46" s="11">
        <v>40</v>
      </c>
      <c r="C46" s="12">
        <v>2</v>
      </c>
      <c r="D46" s="12" t="s">
        <v>50</v>
      </c>
      <c r="E46" s="13">
        <v>6.14</v>
      </c>
      <c r="F46" s="13">
        <v>12.28</v>
      </c>
    </row>
    <row r="47" spans="2:6" ht="25.5" customHeight="1" thickBot="1" x14ac:dyDescent="0.3">
      <c r="B47" s="14">
        <v>41</v>
      </c>
      <c r="C47" s="15">
        <v>2</v>
      </c>
      <c r="D47" s="15" t="s">
        <v>51</v>
      </c>
      <c r="E47" s="16">
        <v>2.8</v>
      </c>
      <c r="F47" s="16">
        <v>5.6</v>
      </c>
    </row>
    <row r="48" spans="2:6" ht="19.5" thickBot="1" x14ac:dyDescent="0.3">
      <c r="B48" s="11"/>
      <c r="C48" s="12"/>
      <c r="D48" s="12"/>
      <c r="E48" s="13"/>
      <c r="F48" s="13"/>
    </row>
    <row r="49" spans="2:6" ht="19.5" thickBot="1" x14ac:dyDescent="0.3">
      <c r="B49" s="14"/>
      <c r="C49" s="15"/>
      <c r="D49" s="15"/>
      <c r="E49" s="16"/>
      <c r="F49" s="16"/>
    </row>
    <row r="50" spans="2:6" ht="19.5" thickBot="1" x14ac:dyDescent="0.3">
      <c r="B50" s="11"/>
      <c r="C50" s="12"/>
      <c r="D50" s="12"/>
      <c r="E50" s="13"/>
      <c r="F50" s="13"/>
    </row>
  </sheetData>
  <mergeCells count="7">
    <mergeCell ref="B5:F5"/>
    <mergeCell ref="J4:K4"/>
    <mergeCell ref="J16:K16"/>
    <mergeCell ref="J21:M21"/>
    <mergeCell ref="J22:M22"/>
    <mergeCell ref="J10:K10"/>
    <mergeCell ref="M14:N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Campinas (CaP/ETS)</dc:creator>
  <cp:lastModifiedBy>ETS Campinas (CaP/ETS)</cp:lastModifiedBy>
  <dcterms:created xsi:type="dcterms:W3CDTF">2022-11-01T19:43:00Z</dcterms:created>
  <dcterms:modified xsi:type="dcterms:W3CDTF">2022-11-04T14:28:01Z</dcterms:modified>
</cp:coreProperties>
</file>