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aharsh\Downloads\Data Modeling 2024\"/>
    </mc:Choice>
  </mc:AlternateContent>
  <xr:revisionPtr revIDLastSave="0" documentId="13_ncr:1_{6EA1AB5A-A276-4DBC-B9FF-AAA2A5C5024C}" xr6:coauthVersionLast="47" xr6:coauthVersionMax="47" xr10:uidLastSave="{00000000-0000-0000-0000-000000000000}"/>
  <bookViews>
    <workbookView xWindow="-120" yWindow="-120" windowWidth="20730" windowHeight="11040" activeTab="2" xr2:uid="{00000000-000D-0000-FFFF-FFFF00000000}"/>
  </bookViews>
  <sheets>
    <sheet name="Inputs" sheetId="1" r:id="rId1"/>
    <sheet name="DCF Calculation" sheetId="2" r:id="rId2"/>
    <sheet name="Equity Bridge" sheetId="3" r:id="rId3"/>
  </sheets>
  <externalReferences>
    <externalReference r:id="rId4"/>
    <externalReference r:id="rId5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" i="3" l="1"/>
  <c r="C3" i="3" s="1"/>
  <c r="C4" i="3" s="1"/>
  <c r="C6" i="3"/>
  <c r="D7" i="2"/>
  <c r="D6" i="2"/>
  <c r="D5" i="2"/>
  <c r="D4" i="2"/>
  <c r="D3" i="2"/>
  <c r="C2" i="2" a="1"/>
  <c r="C2" i="2" s="1"/>
  <c r="B2" i="2" a="1"/>
  <c r="B2" i="2" s="1"/>
  <c r="C6" i="1"/>
  <c r="C8" i="3" s="1"/>
  <c r="C4" i="1"/>
  <c r="C5" i="3" s="1"/>
  <c r="C5" i="1"/>
  <c r="E3" i="2" l="1"/>
  <c r="E7" i="2"/>
  <c r="E6" i="2"/>
  <c r="E5" i="2"/>
  <c r="E4" i="2"/>
  <c r="C7" i="3" l="1"/>
  <c r="C9" i="3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<sst xmlns="http://schemas.openxmlformats.org/spreadsheetml/2006/main" count="15" uniqueCount="12">
  <si>
    <t>Terminal Growth Rate</t>
  </si>
  <si>
    <t>Debt</t>
  </si>
  <si>
    <t>Cash</t>
  </si>
  <si>
    <t>Shares</t>
  </si>
  <si>
    <t>WACC (Discount Rate)%</t>
  </si>
  <si>
    <t>PV Factor</t>
  </si>
  <si>
    <t>PV of FCF</t>
  </si>
  <si>
    <t>Terminal Value</t>
  </si>
  <si>
    <t>PV of Terminal Value</t>
  </si>
  <si>
    <t>Enterprise Value</t>
  </si>
  <si>
    <t>Equity Value</t>
  </si>
  <si>
    <t>Share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</si>
</sst>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0" fontId="0" fillId="0" borderId="0" xfId="0" applyNumberFormat="1"/>
    <xf numFmtId="9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2.xml"/><Relationship Id="rId10" Type="http://schemas.openxmlformats.org/officeDocument/2006/relationships/calcChain" Target="calcChain.xml"/><Relationship Id="rId4" Type="http://schemas.openxmlformats.org/officeDocument/2006/relationships/externalLink" Target="externalLinks/externalLink1.xml"/><Relationship Id="rId9" Type="http://schemas.openxmlformats.org/officeDocument/2006/relationships/sheetMetadata" Target="metadata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aharsh\Downloads\Data%20Modeling%202024\financial_statements.xlsx" TargetMode="External"/><Relationship Id="rId1" Type="http://schemas.openxmlformats.org/officeDocument/2006/relationships/externalLinkPath" Target="financial_statements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aharsh\Downloads\Data%20Modeling%202024\fcf_forecast.xlsx" TargetMode="External"/><Relationship Id="rId1" Type="http://schemas.openxmlformats.org/officeDocument/2006/relationships/externalLinkPath" Target="fcf_forecas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Revenue Pivot"/>
      <sheetName val="OpEx Pivot"/>
      <sheetName val="Income Statement"/>
      <sheetName val="Balance Sheet"/>
    </sheetNames>
    <sheetDataSet>
      <sheetData sheetId="0"/>
      <sheetData sheetId="1"/>
      <sheetData sheetId="2"/>
      <sheetData sheetId="3">
        <row r="6">
          <cell r="C6">
            <v>380589.89349999995</v>
          </cell>
        </row>
        <row r="8">
          <cell r="N8">
            <v>200000</v>
          </cell>
        </row>
        <row r="9">
          <cell r="N9">
            <v>500000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heet1"/>
    </sheetNames>
    <sheetDataSet>
      <sheetData sheetId="0">
        <row r="1">
          <cell r="A1" t="str">
            <v>Year</v>
          </cell>
          <cell r="B1" t="str">
            <v>FCF</v>
          </cell>
        </row>
        <row r="2">
          <cell r="A2">
            <v>2025</v>
          </cell>
          <cell r="B2">
            <v>3854947.8523177309</v>
          </cell>
        </row>
        <row r="3">
          <cell r="A3">
            <v>2026</v>
          </cell>
          <cell r="B3">
            <v>4163343.68050315</v>
          </cell>
        </row>
        <row r="4">
          <cell r="A4">
            <v>2027</v>
          </cell>
          <cell r="B4">
            <v>4496411.1749434024</v>
          </cell>
        </row>
        <row r="5">
          <cell r="A5">
            <v>2028</v>
          </cell>
          <cell r="B5">
            <v>4856124.0689388746</v>
          </cell>
        </row>
        <row r="6">
          <cell r="A6">
            <v>2029</v>
          </cell>
          <cell r="B6">
            <v>5244613.9944539852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C6"/>
  <sheetViews>
    <sheetView workbookViewId="0">
      <selection activeCell="K7" sqref="K7"/>
    </sheetView>
  </sheetViews>
  <sheetFormatPr defaultRowHeight="15" x14ac:dyDescent="0.25"/>
  <cols>
    <col min="2" max="2" width="22.85546875" customWidth="1"/>
  </cols>
  <sheetData>
    <row r="2" spans="2:3" x14ac:dyDescent="0.25">
      <c r="B2" s="3" t="s">
        <v>4</v>
      </c>
      <c r="C2" s="2">
        <v>0.1</v>
      </c>
    </row>
    <row r="3" spans="2:3" x14ac:dyDescent="0.25">
      <c r="B3" s="3" t="s">
        <v>0</v>
      </c>
      <c r="C3" s="1">
        <v>2.5000000000000001E-2</v>
      </c>
    </row>
    <row r="4" spans="2:3" x14ac:dyDescent="0.25">
      <c r="B4" s="3" t="s">
        <v>1</v>
      </c>
      <c r="C4">
        <f>'[1]Balance Sheet'!$N$8</f>
        <v>200000</v>
      </c>
    </row>
    <row r="5" spans="2:3" x14ac:dyDescent="0.25">
      <c r="B5" s="3" t="s">
        <v>2</v>
      </c>
      <c r="C5">
        <f>'[1]Balance Sheet'!$C$6</f>
        <v>380589.89349999995</v>
      </c>
    </row>
    <row r="6" spans="2:3" x14ac:dyDescent="0.25">
      <c r="B6" s="3" t="s">
        <v>3</v>
      </c>
      <c r="C6">
        <f>'[1]Balance Sheet'!$N$9</f>
        <v>500000</v>
      </c>
    </row>
  </sheetData>
  <pageMargins left="0.7" right="0.7" top="0.75" bottom="0.75" header="0.3" footer="0.3"/>
  <headerFooter>
    <oddHeader>&amp;C&amp;"Calibri"&amp;10&amp;K000000 Internal&amp;1#_x000D_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28DB75-C142-493A-8194-6394DDBC1448}">
  <dimension ref="B2:E13"/>
  <sheetViews>
    <sheetView workbookViewId="0">
      <selection activeCell="E12" sqref="E12"/>
    </sheetView>
  </sheetViews>
  <sheetFormatPr defaultRowHeight="15" x14ac:dyDescent="0.25"/>
  <cols>
    <col min="2" max="2" width="20.7109375" customWidth="1"/>
    <col min="3" max="3" width="12.85546875" customWidth="1"/>
    <col min="4" max="4" width="10.28515625" customWidth="1"/>
    <col min="5" max="5" width="14.140625" customWidth="1"/>
  </cols>
  <sheetData>
    <row r="2" spans="2:5" x14ac:dyDescent="0.25">
      <c r="B2" s="3" t="str" cm="1">
        <f t="array" ref="B2:B7">[2]Sheet1!$A$1:$A$6</f>
        <v>Year</v>
      </c>
      <c r="C2" s="3" t="str" cm="1">
        <f t="array" ref="C2:C7">[2]Sheet1!$B$1:$B$6</f>
        <v>FCF</v>
      </c>
      <c r="D2" s="3" t="s">
        <v>5</v>
      </c>
      <c r="E2" s="3" t="s">
        <v>6</v>
      </c>
    </row>
    <row r="3" spans="2:5" x14ac:dyDescent="0.25">
      <c r="B3">
        <v>2025</v>
      </c>
      <c r="C3">
        <v>3854947.8523177309</v>
      </c>
      <c r="D3">
        <f>1 / (1+Inputs!C2)^1</f>
        <v>0.90909090909090906</v>
      </c>
      <c r="E3">
        <f>C3*D3</f>
        <v>3504498.0475615733</v>
      </c>
    </row>
    <row r="4" spans="2:5" x14ac:dyDescent="0.25">
      <c r="B4">
        <v>2026</v>
      </c>
      <c r="C4">
        <v>4163343.68050315</v>
      </c>
      <c r="D4">
        <f>1 / (1+Inputs!C2)^2</f>
        <v>0.82644628099173545</v>
      </c>
      <c r="E4">
        <f t="shared" ref="E4:E7" si="0">C4*D4</f>
        <v>3440779.9012422725</v>
      </c>
    </row>
    <row r="5" spans="2:5" x14ac:dyDescent="0.25">
      <c r="B5">
        <v>2027</v>
      </c>
      <c r="C5">
        <v>4496411.1749434024</v>
      </c>
      <c r="D5">
        <f>1 / (1+Inputs!C2)^3</f>
        <v>0.75131480090157754</v>
      </c>
      <c r="E5">
        <f t="shared" si="0"/>
        <v>3378220.2666742308</v>
      </c>
    </row>
    <row r="6" spans="2:5" x14ac:dyDescent="0.25">
      <c r="B6">
        <v>2028</v>
      </c>
      <c r="C6">
        <v>4856124.0689388746</v>
      </c>
      <c r="D6">
        <f>1 / (1+Inputs!C2)^4</f>
        <v>0.68301345536507052</v>
      </c>
      <c r="E6">
        <f t="shared" si="0"/>
        <v>3316798.0800074269</v>
      </c>
    </row>
    <row r="7" spans="2:5" x14ac:dyDescent="0.25">
      <c r="B7">
        <v>2029</v>
      </c>
      <c r="C7">
        <v>5244613.9944539852</v>
      </c>
      <c r="D7">
        <f>1 / (1+Inputs!C2)^5</f>
        <v>0.62092132305915493</v>
      </c>
      <c r="E7">
        <f t="shared" si="0"/>
        <v>3256492.6603709278</v>
      </c>
    </row>
    <row r="9" spans="2:5" x14ac:dyDescent="0.25">
      <c r="B9" s="3"/>
    </row>
    <row r="10" spans="2:5" x14ac:dyDescent="0.25">
      <c r="B10" s="3"/>
    </row>
    <row r="11" spans="2:5" x14ac:dyDescent="0.25">
      <c r="B11" s="3"/>
    </row>
    <row r="13" spans="2:5" x14ac:dyDescent="0.25">
      <c r="B13" s="3"/>
    </row>
  </sheetData>
  <pageMargins left="0.7" right="0.7" top="0.75" bottom="0.75" header="0.3" footer="0.3"/>
  <headerFooter>
    <oddHeader>&amp;C&amp;"Calibri"&amp;10&amp;K000000 Internal&amp;1#_x000D_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AAB330-460E-488F-871C-9D32CCBE171D}">
  <dimension ref="B2:C9"/>
  <sheetViews>
    <sheetView tabSelected="1" workbookViewId="0">
      <selection activeCell="F10" sqref="F10"/>
    </sheetView>
  </sheetViews>
  <sheetFormatPr defaultRowHeight="15" x14ac:dyDescent="0.25"/>
  <cols>
    <col min="2" max="2" width="19.5703125" customWidth="1"/>
    <col min="3" max="3" width="15" customWidth="1"/>
  </cols>
  <sheetData>
    <row r="2" spans="2:3" x14ac:dyDescent="0.25">
      <c r="B2" s="3" t="s">
        <v>7</v>
      </c>
      <c r="C2">
        <f>'DCF Calculation'!C7*(1+Inputs!C3)/(Inputs!C2-Inputs!C3)</f>
        <v>71676391.257537782</v>
      </c>
    </row>
    <row r="3" spans="2:3" x14ac:dyDescent="0.25">
      <c r="B3" s="3" t="s">
        <v>8</v>
      </c>
      <c r="C3">
        <f>C2*'DCF Calculation'!D7</f>
        <v>44505399.691736005</v>
      </c>
    </row>
    <row r="4" spans="2:3" x14ac:dyDescent="0.25">
      <c r="B4" s="3" t="s">
        <v>9</v>
      </c>
      <c r="C4">
        <f>SUM('DCF Calculation'!E3:E7)+'Equity Bridge'!C3</f>
        <v>61402188.64759244</v>
      </c>
    </row>
    <row r="5" spans="2:3" x14ac:dyDescent="0.25">
      <c r="B5" s="3" t="s">
        <v>1</v>
      </c>
      <c r="C5">
        <f>Inputs!C4</f>
        <v>200000</v>
      </c>
    </row>
    <row r="6" spans="2:3" x14ac:dyDescent="0.25">
      <c r="B6" s="3" t="s">
        <v>2</v>
      </c>
      <c r="C6">
        <f>Inputs!C5</f>
        <v>380589.89349999995</v>
      </c>
    </row>
    <row r="7" spans="2:3" x14ac:dyDescent="0.25">
      <c r="B7" s="3" t="s">
        <v>10</v>
      </c>
      <c r="C7">
        <f>C4-C5+C6</f>
        <v>61582778.54109244</v>
      </c>
    </row>
    <row r="8" spans="2:3" x14ac:dyDescent="0.25">
      <c r="B8" s="3" t="s">
        <v>3</v>
      </c>
      <c r="C8">
        <f>Inputs!C6</f>
        <v>500000</v>
      </c>
    </row>
    <row r="9" spans="2:3" x14ac:dyDescent="0.25">
      <c r="B9" s="3" t="s">
        <v>11</v>
      </c>
      <c r="C9">
        <f>C7/C8</f>
        <v>123.16555708218488</v>
      </c>
    </row>
  </sheetData>
  <pageMargins left="0.7" right="0.7" top="0.75" bottom="0.75" header="0.3" footer="0.3"/>
  <headerFooter>
    <oddHeader>&amp;C&amp;"Calibri"&amp;10&amp;K000000 Internal&amp;1#_x000D_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Inputs</vt:lpstr>
      <vt:lpstr>DCF Calculation</vt:lpstr>
      <vt:lpstr>Equity Bridge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 Adhikari</dc:creator>
  <cp:lastModifiedBy>Harsh Adhikari</cp:lastModifiedBy>
  <dcterms:created xsi:type="dcterms:W3CDTF">2015-06-05T18:17:20Z</dcterms:created>
  <dcterms:modified xsi:type="dcterms:W3CDTF">2025-07-11T15:40:00Z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c9778cf-0fe9-42c9-91e8-a999b94bbe98_Enabled">
    <vt:lpwstr>true</vt:lpwstr>
  </property>
  <property fmtid="{D5CDD505-2E9C-101B-9397-08002B2CF9AE}" pid="3" name="MSIP_Label_0c9778cf-0fe9-42c9-91e8-a999b94bbe98_SetDate">
    <vt:lpwstr>2025-07-11T15:26:21Z</vt:lpwstr>
  </property>
  <property fmtid="{D5CDD505-2E9C-101B-9397-08002B2CF9AE}" pid="4" name="MSIP_Label_0c9778cf-0fe9-42c9-91e8-a999b94bbe98_Method">
    <vt:lpwstr>Standard</vt:lpwstr>
  </property>
  <property fmtid="{D5CDD505-2E9C-101B-9397-08002B2CF9AE}" pid="5" name="MSIP_Label_0c9778cf-0fe9-42c9-91e8-a999b94bbe98_Name">
    <vt:lpwstr>Internal-O365</vt:lpwstr>
  </property>
  <property fmtid="{D5CDD505-2E9C-101B-9397-08002B2CF9AE}" pid="6" name="MSIP_Label_0c9778cf-0fe9-42c9-91e8-a999b94bbe98_SiteId">
    <vt:lpwstr>d44ff723-4fa7-405e-afc0-43c21e573043</vt:lpwstr>
  </property>
  <property fmtid="{D5CDD505-2E9C-101B-9397-08002B2CF9AE}" pid="7" name="MSIP_Label_0c9778cf-0fe9-42c9-91e8-a999b94bbe98_ActionId">
    <vt:lpwstr>683c2182-4a94-43ff-b5f2-9b6a16748bda</vt:lpwstr>
  </property>
  <property fmtid="{D5CDD505-2E9C-101B-9397-08002B2CF9AE}" pid="8" name="MSIP_Label_0c9778cf-0fe9-42c9-91e8-a999b94bbe98_ContentBits">
    <vt:lpwstr>1</vt:lpwstr>
  </property>
  <property fmtid="{D5CDD505-2E9C-101B-9397-08002B2CF9AE}" pid="9" name="MSIP_Label_0c9778cf-0fe9-42c9-91e8-a999b94bbe98_Tag">
    <vt:lpwstr>10, 3, 0, 1</vt:lpwstr>
  </property>
</Properties>
</file>