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harsh\Downloads\Data Modeling 2024\"/>
    </mc:Choice>
  </mc:AlternateContent>
  <xr:revisionPtr revIDLastSave="0" documentId="13_ncr:1_{24EA0268-2051-40F1-814B-4AD932F49AE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evenue Pivot" sheetId="1" r:id="rId1"/>
    <sheet name="OpEx Pivot" sheetId="2" r:id="rId2"/>
    <sheet name="Income Statement" sheetId="3" r:id="rId3"/>
    <sheet name="Balance Sheet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12" i="4"/>
  <c r="C17" i="4"/>
  <c r="C13" i="4"/>
  <c r="C4" i="3"/>
  <c r="C5" i="3"/>
  <c r="D5" i="3" s="1"/>
  <c r="F5" i="3" s="1"/>
  <c r="H5" i="3" s="1"/>
  <c r="I5" i="3" s="1"/>
  <c r="C6" i="3"/>
  <c r="D6" i="3" s="1"/>
  <c r="F6" i="3" s="1"/>
  <c r="H6" i="3" s="1"/>
  <c r="I6" i="3" s="1"/>
  <c r="C7" i="3"/>
  <c r="D7" i="3" s="1"/>
  <c r="F7" i="3" s="1"/>
  <c r="H7" i="3" s="1"/>
  <c r="I7" i="3" s="1"/>
  <c r="C8" i="3"/>
  <c r="D8" i="3" s="1"/>
  <c r="F8" i="3" s="1"/>
  <c r="H8" i="3" s="1"/>
  <c r="I8" i="3" s="1"/>
  <c r="C9" i="3"/>
  <c r="D9" i="3" s="1"/>
  <c r="F9" i="3" s="1"/>
  <c r="H9" i="3" s="1"/>
  <c r="I9" i="3" s="1"/>
  <c r="C10" i="3"/>
  <c r="D10" i="3" s="1"/>
  <c r="F10" i="3" s="1"/>
  <c r="H10" i="3" s="1"/>
  <c r="I10" i="3" s="1"/>
  <c r="C11" i="3"/>
  <c r="D11" i="3" s="1"/>
  <c r="F11" i="3" s="1"/>
  <c r="H11" i="3" s="1"/>
  <c r="I11" i="3" s="1"/>
  <c r="C12" i="3"/>
  <c r="D12" i="3" s="1"/>
  <c r="F12" i="3" s="1"/>
  <c r="H12" i="3" s="1"/>
  <c r="I12" i="3" s="1"/>
  <c r="C13" i="3"/>
  <c r="D13" i="3" s="1"/>
  <c r="F13" i="3" s="1"/>
  <c r="H13" i="3" s="1"/>
  <c r="I13" i="3" s="1"/>
  <c r="C14" i="3"/>
  <c r="D14" i="3" s="1"/>
  <c r="F14" i="3" s="1"/>
  <c r="H14" i="3" s="1"/>
  <c r="I14" i="3" s="1"/>
  <c r="C15" i="3"/>
  <c r="C16" i="3"/>
  <c r="D16" i="3" s="1"/>
  <c r="F16" i="3" s="1"/>
  <c r="H16" i="3" s="1"/>
  <c r="I16" i="3" s="1"/>
  <c r="C17" i="3"/>
  <c r="D17" i="3" s="1"/>
  <c r="F17" i="3" s="1"/>
  <c r="H17" i="3" s="1"/>
  <c r="I17" i="3" s="1"/>
  <c r="C18" i="3"/>
  <c r="D18" i="3" s="1"/>
  <c r="F18" i="3" s="1"/>
  <c r="H18" i="3" s="1"/>
  <c r="I18" i="3" s="1"/>
  <c r="C19" i="3"/>
  <c r="D19" i="3" s="1"/>
  <c r="F19" i="3" s="1"/>
  <c r="H19" i="3" s="1"/>
  <c r="I19" i="3" s="1"/>
  <c r="C20" i="3"/>
  <c r="D20" i="3" s="1"/>
  <c r="F20" i="3" s="1"/>
  <c r="H20" i="3" s="1"/>
  <c r="I20" i="3" s="1"/>
  <c r="C21" i="3"/>
  <c r="D21" i="3" s="1"/>
  <c r="F21" i="3" s="1"/>
  <c r="H21" i="3" s="1"/>
  <c r="C22" i="3"/>
  <c r="D22" i="3" s="1"/>
  <c r="F22" i="3" s="1"/>
  <c r="H22" i="3" s="1"/>
  <c r="C23" i="3"/>
  <c r="D23" i="3" s="1"/>
  <c r="F23" i="3" s="1"/>
  <c r="H23" i="3" s="1"/>
  <c r="I23" i="3" s="1"/>
  <c r="C24" i="3"/>
  <c r="D24" i="3" s="1"/>
  <c r="F24" i="3" s="1"/>
  <c r="H24" i="3" s="1"/>
  <c r="I24" i="3" s="1"/>
  <c r="C25" i="3"/>
  <c r="D25" i="3" s="1"/>
  <c r="F25" i="3" s="1"/>
  <c r="H25" i="3" s="1"/>
  <c r="I25" i="3" s="1"/>
  <c r="C26" i="3"/>
  <c r="D26" i="3" s="1"/>
  <c r="F26" i="3" s="1"/>
  <c r="H26" i="3" s="1"/>
  <c r="I26" i="3" s="1"/>
  <c r="C27" i="3"/>
  <c r="D27" i="3" s="1"/>
  <c r="F27" i="3" s="1"/>
  <c r="H27" i="3" s="1"/>
  <c r="I27" i="3" s="1"/>
  <c r="C3" i="3"/>
  <c r="D3" i="3" s="1"/>
  <c r="F3" i="3" s="1"/>
  <c r="H3" i="3" s="1"/>
  <c r="I3" i="3" s="1"/>
  <c r="D4" i="3"/>
  <c r="F4" i="3" s="1"/>
  <c r="H4" i="3" s="1"/>
  <c r="I4" i="3" s="1"/>
  <c r="C14" i="4" l="1"/>
  <c r="I21" i="3"/>
  <c r="J21" i="3" s="1"/>
  <c r="K21" i="3" s="1"/>
  <c r="I22" i="3"/>
  <c r="J22" i="3" s="1"/>
  <c r="K22" i="3" s="1"/>
  <c r="J13" i="3"/>
  <c r="K13" i="3" s="1"/>
  <c r="J14" i="3"/>
  <c r="K14" i="3" s="1"/>
  <c r="J26" i="3"/>
  <c r="K26" i="3" s="1"/>
  <c r="J25" i="3"/>
  <c r="K25" i="3" s="1"/>
  <c r="J23" i="3"/>
  <c r="K23" i="3" s="1"/>
  <c r="J20" i="3"/>
  <c r="K20" i="3" s="1"/>
  <c r="J8" i="3"/>
  <c r="K8" i="3" s="1"/>
  <c r="J19" i="3"/>
  <c r="K19" i="3" s="1"/>
  <c r="J7" i="3"/>
  <c r="K7" i="3" s="1"/>
  <c r="J10" i="3"/>
  <c r="K10" i="3" s="1"/>
  <c r="J18" i="3"/>
  <c r="K18" i="3" s="1"/>
  <c r="J6" i="3"/>
  <c r="K6" i="3" s="1"/>
  <c r="J4" i="3"/>
  <c r="K4" i="3" s="1"/>
  <c r="J17" i="3"/>
  <c r="K17" i="3" s="1"/>
  <c r="J5" i="3"/>
  <c r="K5" i="3" s="1"/>
  <c r="J27" i="3"/>
  <c r="K27" i="3" s="1"/>
  <c r="J16" i="3"/>
  <c r="K16" i="3" s="1"/>
  <c r="J12" i="3"/>
  <c r="K12" i="3" s="1"/>
  <c r="J24" i="3"/>
  <c r="K24" i="3" s="1"/>
  <c r="J11" i="3"/>
  <c r="K11" i="3" s="1"/>
  <c r="J9" i="3"/>
  <c r="K9" i="3" s="1"/>
  <c r="J3" i="3"/>
  <c r="K3" i="3" s="1"/>
  <c r="C6" i="4" l="1"/>
  <c r="C9" i="4" s="1"/>
  <c r="C18" i="4"/>
  <c r="C19" i="4" s="1"/>
  <c r="C2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72932-04F8-40E3-B6EB-EA90590C11BD}" sourceFile="C:\Users\aharsh\Downloads\Data Modeling 2024\Training_Dataset_Harsh.xlsx" keepAlive="1" name="Training_Dataset_Harsh" type="5" refreshedVersion="8" background="1">
    <dbPr connection="Provider=Microsoft.ACE.OLEDB.12.0;User ID=Admin;Data Source=C:\Users\aharsh\Downloads\Data Modeling 2024\Training_Dataset_Harsh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<sst xmlns="http://schemas.openxmlformats.org/spreadsheetml/2006/main" count="113" uniqueCount="62">
  <si>
    <t>Type</t>
  </si>
  <si>
    <t>Product Sales</t>
  </si>
  <si>
    <t>Inflow</t>
  </si>
  <si>
    <t>Service Revenue</t>
  </si>
  <si>
    <t>Investment Income</t>
  </si>
  <si>
    <t>Interest Earned</t>
  </si>
  <si>
    <t>Salaries</t>
  </si>
  <si>
    <t>Outflow</t>
  </si>
  <si>
    <t>Rent</t>
  </si>
  <si>
    <t>Utilities</t>
  </si>
  <si>
    <t>Marketing</t>
  </si>
  <si>
    <t>Software Subscriptions</t>
  </si>
  <si>
    <t>Miscellaneous</t>
  </si>
  <si>
    <t>Revenue</t>
  </si>
  <si>
    <t>COGS</t>
  </si>
  <si>
    <t>Gross Profit</t>
  </si>
  <si>
    <t>OpEx</t>
  </si>
  <si>
    <t>EBITDA</t>
  </si>
  <si>
    <t>EBIT</t>
  </si>
  <si>
    <t>Net Income</t>
  </si>
  <si>
    <t>Sum of Amount</t>
  </si>
  <si>
    <t>Row Labels</t>
  </si>
  <si>
    <t>Grand Total</t>
  </si>
  <si>
    <t>2023</t>
  </si>
  <si>
    <t>2024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</si>
  <si>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</si>
  <si>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</si>
  <si>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</si>
  <si>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</si>
  <si>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</si>
  <si>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</si>
  <si>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</si>
  <si>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</si>
  <si>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</si>
  <si>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</si>
  <si>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</si>
  <si>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</si>
  <si>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</si>
  <si>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</si>
  <si>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D&amp;A</t>
  </si>
  <si>
    <t>Taxes</t>
  </si>
  <si>
    <t>Cash</t>
  </si>
  <si>
    <t>Receivables</t>
  </si>
  <si>
    <t xml:space="preserve">PPE </t>
  </si>
  <si>
    <t>Total Assets</t>
  </si>
  <si>
    <t>FINAL BALANCE SHEET AS OF DEC 2024</t>
  </si>
  <si>
    <t>ASSETS</t>
  </si>
  <si>
    <t>LIABILITIES</t>
  </si>
  <si>
    <t>Payables</t>
  </si>
  <si>
    <t>PPE</t>
  </si>
  <si>
    <t>Payables %</t>
  </si>
  <si>
    <t>Taxes%</t>
  </si>
  <si>
    <t>Debt</t>
  </si>
  <si>
    <t>Total Liabilities</t>
  </si>
  <si>
    <t>EQUITY</t>
  </si>
  <si>
    <t>Share Capital</t>
  </si>
  <si>
    <t>Retained Earnings</t>
  </si>
  <si>
    <t>Total Equity</t>
  </si>
  <si>
    <t>Balance Check</t>
  </si>
  <si>
    <t>Assets-(LIABILITIES+EQUITY)</t>
  </si>
  <si>
    <t>Net Cash Flow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</si>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</sst>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Adhikari" refreshedDate="45849.616429398149" backgroundQuery="1" createdVersion="8" refreshedVersion="8" minRefreshableVersion="3" recordCount="240" xr:uid="{4BFF342C-8366-4D58-BE05-01F55B802627}">
  <cacheSource type="external" connectionId="1"/>
  <cacheFields count="8">
    <cacheField name="Date" numFmtId="0">
      <sharedItems containsSemiMixedTypes="0" containsNonDate="0" containsDate="1" containsString="0" minDate="2023-01-01T00:00:00" maxDate="2024-12-02T00:00:00" count="24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7"/>
    </cacheField>
    <cacheField name="Category" numFmtId="0">
      <sharedItems count="10">
        <s v="Product Sales"/>
        <s v="Service Revenue"/>
        <s v="Investment Income"/>
        <s v="Interest Earned"/>
        <s v="Salaries"/>
        <s v="Rent"/>
        <s v="Utilities"/>
        <s v="Marketing"/>
        <s v="Software Subscriptions"/>
        <s v="Miscellaneous"/>
      </sharedItems>
    </cacheField>
    <cacheField name="Type" numFmtId="0">
      <sharedItems count="2">
        <s v="Inflow"/>
        <s v="Outflow"/>
      </sharedItems>
    </cacheField>
    <cacheField name="Amount" numFmtId="0">
      <sharedItems containsSemiMixedTypes="0" containsString="0" containsNumber="1" minValue="16901.27" maxValue="136948.63"/>
    </cacheField>
    <cacheField name="Notes" numFmtId="0">
      <sharedItems containsString="0" containsBlank="1" count="1">
        <m/>
      </sharedItems>
    </cacheField>
    <cacheField name="Months (Date)" numFmtId="0" databaseField="0">
      <fieldGroup base="0">
        <rangePr groupBy="months" startDate="2023-01-01T00:00:00" endDate="2024-12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4"/>
        </groupItems>
      </fieldGroup>
    </cacheField>
    <cacheField name="Quarters (Date)" numFmtId="0" databaseField="0">
      <fieldGroup base="0">
        <rangePr groupBy="quarters" startDate="2023-01-01T00:00:00" endDate="2024-12-02T00:00:00"/>
        <groupItems count="6">
          <s v="&lt;01-01-2023"/>
          <s v="Qtr1"/>
          <s v="Qtr2"/>
          <s v="Qtr3"/>
          <s v="Qtr4"/>
          <s v="&gt;02-12-2024"/>
        </groupItems>
      </fieldGroup>
    </cacheField>
    <cacheField name="Years (Date)" numFmtId="0" databaseField="0">
      <fieldGroup base="0">
        <rangePr groupBy="years" startDate="2023-01-01T00:00:00" endDate="2024-12-02T00:00:00"/>
        <groupItems count="4">
          <s v="&lt;01-01-2023"/>
          <s v="2023"/>
          <s v="2024"/>
          <s v="&gt;02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n v="107450.71"/>
    <x v="0"/>
  </r>
  <r>
    <x v="0"/>
    <x v="1"/>
    <x v="0"/>
    <n v="97926.04"/>
    <x v="0"/>
  </r>
  <r>
    <x v="0"/>
    <x v="2"/>
    <x v="0"/>
    <n v="109715.33"/>
    <x v="0"/>
  </r>
  <r>
    <x v="0"/>
    <x v="3"/>
    <x v="0"/>
    <n v="122845.45"/>
    <x v="0"/>
  </r>
  <r>
    <x v="0"/>
    <x v="4"/>
    <x v="1"/>
    <n v="28829.23"/>
    <x v="0"/>
  </r>
  <r>
    <x v="0"/>
    <x v="5"/>
    <x v="1"/>
    <n v="28829.32"/>
    <x v="0"/>
  </r>
  <r>
    <x v="0"/>
    <x v="6"/>
    <x v="1"/>
    <n v="37896.06"/>
    <x v="0"/>
  </r>
  <r>
    <x v="0"/>
    <x v="7"/>
    <x v="1"/>
    <n v="33837.17"/>
    <x v="0"/>
  </r>
  <r>
    <x v="0"/>
    <x v="8"/>
    <x v="1"/>
    <n v="27652.63"/>
    <x v="0"/>
  </r>
  <r>
    <x v="0"/>
    <x v="9"/>
    <x v="1"/>
    <n v="32712.799999999999"/>
    <x v="0"/>
  </r>
  <r>
    <x v="1"/>
    <x v="0"/>
    <x v="0"/>
    <n v="93048.73"/>
    <x v="0"/>
  </r>
  <r>
    <x v="1"/>
    <x v="1"/>
    <x v="0"/>
    <n v="93014.05"/>
    <x v="0"/>
  </r>
  <r>
    <x v="1"/>
    <x v="2"/>
    <x v="0"/>
    <n v="103629.43"/>
    <x v="0"/>
  </r>
  <r>
    <x v="1"/>
    <x v="3"/>
    <x v="0"/>
    <n v="71300.800000000003"/>
    <x v="0"/>
  </r>
  <r>
    <x v="1"/>
    <x v="4"/>
    <x v="1"/>
    <n v="21375.41"/>
    <x v="0"/>
  </r>
  <r>
    <x v="1"/>
    <x v="5"/>
    <x v="1"/>
    <n v="27188.560000000001"/>
    <x v="0"/>
  </r>
  <r>
    <x v="1"/>
    <x v="6"/>
    <x v="1"/>
    <n v="24935.84"/>
    <x v="0"/>
  </r>
  <r>
    <x v="1"/>
    <x v="7"/>
    <x v="1"/>
    <n v="31571.24"/>
    <x v="0"/>
  </r>
  <r>
    <x v="1"/>
    <x v="8"/>
    <x v="1"/>
    <n v="25459.88"/>
    <x v="0"/>
  </r>
  <r>
    <x v="1"/>
    <x v="9"/>
    <x v="1"/>
    <n v="22938.48"/>
    <x v="0"/>
  </r>
  <r>
    <x v="2"/>
    <x v="0"/>
    <x v="0"/>
    <n v="121984.73"/>
    <x v="0"/>
  </r>
  <r>
    <x v="2"/>
    <x v="1"/>
    <x v="0"/>
    <n v="96613.36"/>
    <x v="0"/>
  </r>
  <r>
    <x v="2"/>
    <x v="2"/>
    <x v="0"/>
    <n v="101012.92"/>
    <x v="0"/>
  </r>
  <r>
    <x v="2"/>
    <x v="3"/>
    <x v="0"/>
    <n v="78628.78"/>
    <x v="0"/>
  </r>
  <r>
    <x v="2"/>
    <x v="4"/>
    <x v="1"/>
    <n v="27278.09"/>
    <x v="0"/>
  </r>
  <r>
    <x v="2"/>
    <x v="5"/>
    <x v="1"/>
    <n v="30554.61"/>
    <x v="0"/>
  </r>
  <r>
    <x v="2"/>
    <x v="6"/>
    <x v="1"/>
    <n v="24245.03"/>
    <x v="0"/>
  </r>
  <r>
    <x v="2"/>
    <x v="7"/>
    <x v="1"/>
    <n v="31878.49"/>
    <x v="0"/>
  </r>
  <r>
    <x v="2"/>
    <x v="8"/>
    <x v="1"/>
    <n v="26996.81"/>
    <x v="0"/>
  </r>
  <r>
    <x v="2"/>
    <x v="9"/>
    <x v="1"/>
    <n v="28541.53"/>
    <x v="0"/>
  </r>
  <r>
    <x v="3"/>
    <x v="0"/>
    <x v="0"/>
    <n v="90974.399999999994"/>
    <x v="0"/>
  </r>
  <r>
    <x v="3"/>
    <x v="1"/>
    <x v="0"/>
    <n v="127784.17"/>
    <x v="0"/>
  </r>
  <r>
    <x v="3"/>
    <x v="2"/>
    <x v="0"/>
    <n v="99797.54"/>
    <x v="0"/>
  </r>
  <r>
    <x v="3"/>
    <x v="3"/>
    <x v="0"/>
    <n v="84134.34"/>
    <x v="0"/>
  </r>
  <r>
    <x v="3"/>
    <x v="4"/>
    <x v="1"/>
    <n v="34112.720000000001"/>
    <x v="0"/>
  </r>
  <r>
    <x v="3"/>
    <x v="5"/>
    <x v="1"/>
    <n v="23895.78"/>
    <x v="0"/>
  </r>
  <r>
    <x v="3"/>
    <x v="6"/>
    <x v="1"/>
    <n v="31044.32"/>
    <x v="0"/>
  </r>
  <r>
    <x v="3"/>
    <x v="7"/>
    <x v="1"/>
    <n v="20201.650000000001"/>
    <x v="0"/>
  </r>
  <r>
    <x v="3"/>
    <x v="8"/>
    <x v="1"/>
    <n v="23359.07"/>
    <x v="0"/>
  </r>
  <r>
    <x v="3"/>
    <x v="9"/>
    <x v="1"/>
    <n v="30984.31"/>
    <x v="0"/>
  </r>
  <r>
    <x v="4"/>
    <x v="0"/>
    <x v="0"/>
    <n v="111077"/>
    <x v="0"/>
  </r>
  <r>
    <x v="4"/>
    <x v="1"/>
    <x v="0"/>
    <n v="102570.52"/>
    <x v="0"/>
  </r>
  <r>
    <x v="4"/>
    <x v="2"/>
    <x v="0"/>
    <n v="98265.279999999999"/>
    <x v="0"/>
  </r>
  <r>
    <x v="4"/>
    <x v="3"/>
    <x v="0"/>
    <n v="95483.44"/>
    <x v="0"/>
  </r>
  <r>
    <x v="4"/>
    <x v="4"/>
    <x v="1"/>
    <n v="22607.39"/>
    <x v="0"/>
  </r>
  <r>
    <x v="4"/>
    <x v="5"/>
    <x v="1"/>
    <n v="26400.78"/>
    <x v="0"/>
  </r>
  <r>
    <x v="4"/>
    <x v="6"/>
    <x v="1"/>
    <n v="27696.81"/>
    <x v="0"/>
  </r>
  <r>
    <x v="4"/>
    <x v="7"/>
    <x v="1"/>
    <n v="35285.61"/>
    <x v="0"/>
  </r>
  <r>
    <x v="4"/>
    <x v="8"/>
    <x v="1"/>
    <n v="31718.09"/>
    <x v="0"/>
  </r>
  <r>
    <x v="4"/>
    <x v="9"/>
    <x v="1"/>
    <n v="21184.799999999999"/>
    <x v="0"/>
  </r>
  <r>
    <x v="5"/>
    <x v="0"/>
    <x v="0"/>
    <n v="104861.26"/>
    <x v="0"/>
  </r>
  <r>
    <x v="5"/>
    <x v="1"/>
    <x v="0"/>
    <n v="94223.77"/>
    <x v="0"/>
  </r>
  <r>
    <x v="5"/>
    <x v="2"/>
    <x v="0"/>
    <n v="89846.17"/>
    <x v="0"/>
  </r>
  <r>
    <x v="5"/>
    <x v="3"/>
    <x v="0"/>
    <n v="109175.14"/>
    <x v="0"/>
  </r>
  <r>
    <x v="5"/>
    <x v="4"/>
    <x v="1"/>
    <n v="35155"/>
    <x v="0"/>
  </r>
  <r>
    <x v="5"/>
    <x v="5"/>
    <x v="1"/>
    <n v="34656.400000000001"/>
    <x v="0"/>
  </r>
  <r>
    <x v="5"/>
    <x v="6"/>
    <x v="1"/>
    <n v="25803.91"/>
    <x v="0"/>
  </r>
  <r>
    <x v="5"/>
    <x v="7"/>
    <x v="1"/>
    <n v="28453.94"/>
    <x v="0"/>
  </r>
  <r>
    <x v="5"/>
    <x v="8"/>
    <x v="1"/>
    <n v="31656.32"/>
    <x v="0"/>
  </r>
  <r>
    <x v="5"/>
    <x v="9"/>
    <x v="1"/>
    <n v="34877.730000000003"/>
    <x v="0"/>
  </r>
  <r>
    <x v="6"/>
    <x v="0"/>
    <x v="0"/>
    <n v="92812.39"/>
    <x v="0"/>
  </r>
  <r>
    <x v="6"/>
    <x v="1"/>
    <x v="0"/>
    <n v="97215.12"/>
    <x v="0"/>
  </r>
  <r>
    <x v="6"/>
    <x v="2"/>
    <x v="0"/>
    <n v="83404.98"/>
    <x v="0"/>
  </r>
  <r>
    <x v="6"/>
    <x v="3"/>
    <x v="0"/>
    <n v="82056.899999999994"/>
    <x v="0"/>
  </r>
  <r>
    <x v="6"/>
    <x v="4"/>
    <x v="1"/>
    <n v="34062.629999999997"/>
    <x v="0"/>
  </r>
  <r>
    <x v="6"/>
    <x v="5"/>
    <x v="1"/>
    <n v="36781.199999999997"/>
    <x v="0"/>
  </r>
  <r>
    <x v="6"/>
    <x v="6"/>
    <x v="1"/>
    <n v="29639.95"/>
    <x v="0"/>
  </r>
  <r>
    <x v="6"/>
    <x v="7"/>
    <x v="1"/>
    <n v="35017.660000000003"/>
    <x v="0"/>
  </r>
  <r>
    <x v="6"/>
    <x v="8"/>
    <x v="1"/>
    <n v="31808.18"/>
    <x v="0"/>
  </r>
  <r>
    <x v="6"/>
    <x v="9"/>
    <x v="1"/>
    <n v="26774.400000000001"/>
    <x v="0"/>
  </r>
  <r>
    <x v="7"/>
    <x v="0"/>
    <x v="0"/>
    <n v="105420.93"/>
    <x v="0"/>
  </r>
  <r>
    <x v="7"/>
    <x v="1"/>
    <x v="0"/>
    <n v="123070.55"/>
    <x v="0"/>
  </r>
  <r>
    <x v="7"/>
    <x v="2"/>
    <x v="0"/>
    <n v="99462.61"/>
    <x v="0"/>
  </r>
  <r>
    <x v="7"/>
    <x v="3"/>
    <x v="0"/>
    <n v="123469.65"/>
    <x v="0"/>
  </r>
  <r>
    <x v="7"/>
    <x v="4"/>
    <x v="1"/>
    <n v="16901.27"/>
    <x v="0"/>
  </r>
  <r>
    <x v="7"/>
    <x v="5"/>
    <x v="1"/>
    <n v="34109.51"/>
    <x v="0"/>
  </r>
  <r>
    <x v="7"/>
    <x v="6"/>
    <x v="1"/>
    <n v="30435.24"/>
    <x v="0"/>
  </r>
  <r>
    <x v="7"/>
    <x v="7"/>
    <x v="1"/>
    <n v="28504.959999999999"/>
    <x v="0"/>
  </r>
  <r>
    <x v="7"/>
    <x v="8"/>
    <x v="1"/>
    <n v="30458.799999999999"/>
    <x v="0"/>
  </r>
  <r>
    <x v="7"/>
    <x v="9"/>
    <x v="1"/>
    <n v="20062.16"/>
    <x v="0"/>
  </r>
  <r>
    <x v="8"/>
    <x v="0"/>
    <x v="0"/>
    <n v="96704.92"/>
    <x v="0"/>
  </r>
  <r>
    <x v="8"/>
    <x v="1"/>
    <x v="0"/>
    <n v="105356.69"/>
    <x v="0"/>
  </r>
  <r>
    <x v="8"/>
    <x v="2"/>
    <x v="0"/>
    <n v="122168.41"/>
    <x v="0"/>
  </r>
  <r>
    <x v="8"/>
    <x v="3"/>
    <x v="0"/>
    <n v="92225.95"/>
    <x v="0"/>
  </r>
  <r>
    <x v="8"/>
    <x v="4"/>
    <x v="1"/>
    <n v="25957.53"/>
    <x v="0"/>
  </r>
  <r>
    <x v="8"/>
    <x v="5"/>
    <x v="1"/>
    <n v="27491.21"/>
    <x v="0"/>
  </r>
  <r>
    <x v="8"/>
    <x v="6"/>
    <x v="1"/>
    <n v="34577.01"/>
    <x v="0"/>
  </r>
  <r>
    <x v="8"/>
    <x v="7"/>
    <x v="1"/>
    <n v="31643.759999999998"/>
    <x v="0"/>
  </r>
  <r>
    <x v="8"/>
    <x v="8"/>
    <x v="1"/>
    <n v="27351.200000000001"/>
    <x v="0"/>
  </r>
  <r>
    <x v="8"/>
    <x v="9"/>
    <x v="1"/>
    <n v="32566.34"/>
    <x v="0"/>
  </r>
  <r>
    <x v="9"/>
    <x v="0"/>
    <x v="0"/>
    <n v="101456.16"/>
    <x v="0"/>
  </r>
  <r>
    <x v="9"/>
    <x v="1"/>
    <x v="0"/>
    <n v="114529.67"/>
    <x v="0"/>
  </r>
  <r>
    <x v="9"/>
    <x v="2"/>
    <x v="0"/>
    <n v="89469.2"/>
    <x v="0"/>
  </r>
  <r>
    <x v="9"/>
    <x v="3"/>
    <x v="0"/>
    <n v="95085.07"/>
    <x v="0"/>
  </r>
  <r>
    <x v="9"/>
    <x v="4"/>
    <x v="1"/>
    <n v="28039.46"/>
    <x v="0"/>
  </r>
  <r>
    <x v="9"/>
    <x v="5"/>
    <x v="1"/>
    <n v="22682.43"/>
    <x v="0"/>
  </r>
  <r>
    <x v="9"/>
    <x v="6"/>
    <x v="1"/>
    <n v="31480.6"/>
    <x v="0"/>
  </r>
  <r>
    <x v="9"/>
    <x v="7"/>
    <x v="1"/>
    <n v="31305.279999999999"/>
    <x v="0"/>
  </r>
  <r>
    <x v="9"/>
    <x v="8"/>
    <x v="1"/>
    <n v="30025.57"/>
    <x v="0"/>
  </r>
  <r>
    <x v="9"/>
    <x v="9"/>
    <x v="1"/>
    <n v="28827.06"/>
    <x v="0"/>
  </r>
  <r>
    <x v="10"/>
    <x v="0"/>
    <x v="0"/>
    <n v="78769.440000000002"/>
    <x v="0"/>
  </r>
  <r>
    <x v="10"/>
    <x v="1"/>
    <x v="0"/>
    <n v="93690.32"/>
    <x v="0"/>
  </r>
  <r>
    <x v="10"/>
    <x v="2"/>
    <x v="0"/>
    <n v="94859.28"/>
    <x v="0"/>
  </r>
  <r>
    <x v="10"/>
    <x v="3"/>
    <x v="0"/>
    <n v="87965.84"/>
    <x v="0"/>
  </r>
  <r>
    <x v="10"/>
    <x v="4"/>
    <x v="1"/>
    <n v="29193.57"/>
    <x v="0"/>
  </r>
  <r>
    <x v="10"/>
    <x v="5"/>
    <x v="1"/>
    <n v="32020.25"/>
    <x v="0"/>
  </r>
  <r>
    <x v="10"/>
    <x v="6"/>
    <x v="1"/>
    <n v="39430.93"/>
    <x v="0"/>
  </r>
  <r>
    <x v="10"/>
    <x v="7"/>
    <x v="1"/>
    <n v="30872.89"/>
    <x v="0"/>
  </r>
  <r>
    <x v="10"/>
    <x v="8"/>
    <x v="1"/>
    <n v="31287.75"/>
    <x v="0"/>
  </r>
  <r>
    <x v="10"/>
    <x v="9"/>
    <x v="1"/>
    <n v="29627.77"/>
    <x v="0"/>
  </r>
  <r>
    <x v="11"/>
    <x v="0"/>
    <x v="0"/>
    <n v="71218.429999999993"/>
    <x v="0"/>
  </r>
  <r>
    <x v="11"/>
    <x v="1"/>
    <x v="0"/>
    <n v="99602.29"/>
    <x v="0"/>
  </r>
  <r>
    <x v="11"/>
    <x v="2"/>
    <x v="0"/>
    <n v="100903.45"/>
    <x v="0"/>
  </r>
  <r>
    <x v="11"/>
    <x v="3"/>
    <x v="0"/>
    <n v="136948.63"/>
    <x v="0"/>
  </r>
  <r>
    <x v="11"/>
    <x v="4"/>
    <x v="1"/>
    <n v="29038.2"/>
    <x v="0"/>
  </r>
  <r>
    <x v="11"/>
    <x v="5"/>
    <x v="1"/>
    <n v="31507.74"/>
    <x v="0"/>
  </r>
  <r>
    <x v="11"/>
    <x v="6"/>
    <x v="1"/>
    <n v="29826.44"/>
    <x v="0"/>
  </r>
  <r>
    <x v="11"/>
    <x v="7"/>
    <x v="1"/>
    <n v="24156.61"/>
    <x v="0"/>
  </r>
  <r>
    <x v="11"/>
    <x v="8"/>
    <x v="1"/>
    <n v="35714.11"/>
    <x v="0"/>
  </r>
  <r>
    <x v="11"/>
    <x v="9"/>
    <x v="1"/>
    <n v="33759.67"/>
    <x v="0"/>
  </r>
  <r>
    <x v="12"/>
    <x v="0"/>
    <x v="0"/>
    <n v="111865.48"/>
    <x v="0"/>
  </r>
  <r>
    <x v="12"/>
    <x v="1"/>
    <x v="0"/>
    <n v="86359.19"/>
    <x v="0"/>
  </r>
  <r>
    <x v="12"/>
    <x v="2"/>
    <x v="0"/>
    <n v="121041.91"/>
    <x v="0"/>
  </r>
  <r>
    <x v="12"/>
    <x v="3"/>
    <x v="0"/>
    <n v="78972.23"/>
    <x v="0"/>
  </r>
  <r>
    <x v="12"/>
    <x v="4"/>
    <x v="1"/>
    <n v="32934.29"/>
    <x v="0"/>
  </r>
  <r>
    <x v="12"/>
    <x v="5"/>
    <x v="1"/>
    <n v="40952.28"/>
    <x v="0"/>
  </r>
  <r>
    <x v="12"/>
    <x v="6"/>
    <x v="1"/>
    <n v="25047.32"/>
    <x v="0"/>
  </r>
  <r>
    <x v="12"/>
    <x v="7"/>
    <x v="1"/>
    <n v="27168.51"/>
    <x v="0"/>
  </r>
  <r>
    <x v="12"/>
    <x v="8"/>
    <x v="1"/>
    <n v="30498.26"/>
    <x v="0"/>
  </r>
  <r>
    <x v="12"/>
    <x v="9"/>
    <x v="1"/>
    <n v="27482.62"/>
    <x v="0"/>
  </r>
  <r>
    <x v="13"/>
    <x v="0"/>
    <x v="0"/>
    <n v="76740.05"/>
    <x v="0"/>
  </r>
  <r>
    <x v="13"/>
    <x v="1"/>
    <x v="0"/>
    <n v="101028.44"/>
    <x v="0"/>
  </r>
  <r>
    <x v="13"/>
    <x v="2"/>
    <x v="0"/>
    <n v="84065.44"/>
    <x v="0"/>
  </r>
  <r>
    <x v="13"/>
    <x v="3"/>
    <x v="0"/>
    <n v="107103.89"/>
    <x v="0"/>
  </r>
  <r>
    <x v="13"/>
    <x v="4"/>
    <x v="1"/>
    <n v="25402.880000000001"/>
    <x v="0"/>
  </r>
  <r>
    <x v="13"/>
    <x v="5"/>
    <x v="1"/>
    <n v="37749.67"/>
    <x v="0"/>
  </r>
  <r>
    <x v="13"/>
    <x v="6"/>
    <x v="1"/>
    <n v="26083.73"/>
    <x v="0"/>
  </r>
  <r>
    <x v="13"/>
    <x v="7"/>
    <x v="1"/>
    <n v="28389.69"/>
    <x v="0"/>
  </r>
  <r>
    <x v="13"/>
    <x v="8"/>
    <x v="1"/>
    <n v="34067.589999999997"/>
    <x v="0"/>
  </r>
  <r>
    <x v="13"/>
    <x v="9"/>
    <x v="1"/>
    <n v="23845.68"/>
    <x v="0"/>
  </r>
  <r>
    <x v="14"/>
    <x v="0"/>
    <x v="0"/>
    <n v="103411.9"/>
    <x v="0"/>
  </r>
  <r>
    <x v="14"/>
    <x v="1"/>
    <x v="0"/>
    <n v="119607.14"/>
    <x v="0"/>
  </r>
  <r>
    <x v="14"/>
    <x v="2"/>
    <x v="0"/>
    <n v="75887.75"/>
    <x v="0"/>
  </r>
  <r>
    <x v="14"/>
    <x v="3"/>
    <x v="0"/>
    <n v="102769.51"/>
    <x v="0"/>
  </r>
  <r>
    <x v="14"/>
    <x v="4"/>
    <x v="1"/>
    <n v="31299.41"/>
    <x v="0"/>
  </r>
  <r>
    <x v="14"/>
    <x v="5"/>
    <x v="1"/>
    <n v="33909.11"/>
    <x v="0"/>
  </r>
  <r>
    <x v="14"/>
    <x v="6"/>
    <x v="1"/>
    <n v="23815.25"/>
    <x v="0"/>
  </r>
  <r>
    <x v="14"/>
    <x v="7"/>
    <x v="1"/>
    <n v="23397.72"/>
    <x v="0"/>
  </r>
  <r>
    <x v="14"/>
    <x v="8"/>
    <x v="1"/>
    <n v="32609.71"/>
    <x v="0"/>
  </r>
  <r>
    <x v="14"/>
    <x v="9"/>
    <x v="1"/>
    <n v="31484.92"/>
    <x v="0"/>
  </r>
  <r>
    <x v="15"/>
    <x v="0"/>
    <x v="0"/>
    <n v="103757.39"/>
    <x v="0"/>
  </r>
  <r>
    <x v="15"/>
    <x v="1"/>
    <x v="0"/>
    <n v="105196.72"/>
    <x v="0"/>
  </r>
  <r>
    <x v="15"/>
    <x v="2"/>
    <x v="0"/>
    <n v="89799.63"/>
    <x v="0"/>
  </r>
  <r>
    <x v="15"/>
    <x v="3"/>
    <x v="0"/>
    <n v="103483.81"/>
    <x v="0"/>
  </r>
  <r>
    <x v="15"/>
    <x v="4"/>
    <x v="1"/>
    <n v="31465.360000000001"/>
    <x v="0"/>
  </r>
  <r>
    <x v="15"/>
    <x v="5"/>
    <x v="1"/>
    <n v="26428.240000000002"/>
    <x v="0"/>
  </r>
  <r>
    <x v="15"/>
    <x v="6"/>
    <x v="1"/>
    <n v="39328.870000000003"/>
    <x v="0"/>
  </r>
  <r>
    <x v="15"/>
    <x v="7"/>
    <x v="1"/>
    <n v="32369.16"/>
    <x v="0"/>
  </r>
  <r>
    <x v="15"/>
    <x v="8"/>
    <x v="1"/>
    <n v="24043.48"/>
    <x v="0"/>
  </r>
  <r>
    <x v="15"/>
    <x v="9"/>
    <x v="1"/>
    <n v="33282.769999999997"/>
    <x v="0"/>
  </r>
  <r>
    <x v="16"/>
    <x v="0"/>
    <x v="0"/>
    <n v="85379.77"/>
    <x v="0"/>
  </r>
  <r>
    <x v="16"/>
    <x v="1"/>
    <x v="0"/>
    <n v="111806.27"/>
    <x v="0"/>
  </r>
  <r>
    <x v="16"/>
    <x v="2"/>
    <x v="0"/>
    <n v="117378.93"/>
    <x v="0"/>
  </r>
  <r>
    <x v="16"/>
    <x v="3"/>
    <x v="0"/>
    <n v="87689.77"/>
    <x v="0"/>
  </r>
  <r>
    <x v="16"/>
    <x v="4"/>
    <x v="1"/>
    <n v="34816.879999999997"/>
    <x v="0"/>
  </r>
  <r>
    <x v="16"/>
    <x v="5"/>
    <x v="1"/>
    <n v="32063.9"/>
    <x v="0"/>
  </r>
  <r>
    <x v="16"/>
    <x v="6"/>
    <x v="1"/>
    <n v="34110.300000000003"/>
    <x v="0"/>
  </r>
  <r>
    <x v="16"/>
    <x v="7"/>
    <x v="1"/>
    <n v="39483.96"/>
    <x v="0"/>
  </r>
  <r>
    <x v="16"/>
    <x v="8"/>
    <x v="1"/>
    <n v="28773.06"/>
    <x v="0"/>
  </r>
  <r>
    <x v="16"/>
    <x v="9"/>
    <x v="1"/>
    <n v="26231.32"/>
    <x v="0"/>
  </r>
  <r>
    <x v="17"/>
    <x v="0"/>
    <x v="0"/>
    <n v="86657.279999999999"/>
    <x v="0"/>
  </r>
  <r>
    <x v="17"/>
    <x v="1"/>
    <x v="0"/>
    <n v="87762.85"/>
    <x v="0"/>
  </r>
  <r>
    <x v="17"/>
    <x v="2"/>
    <x v="0"/>
    <n v="98843.47"/>
    <x v="0"/>
  </r>
  <r>
    <x v="17"/>
    <x v="3"/>
    <x v="0"/>
    <n v="105117.28"/>
    <x v="0"/>
  </r>
  <r>
    <x v="17"/>
    <x v="4"/>
    <x v="1"/>
    <n v="31383.45"/>
    <x v="0"/>
  </r>
  <r>
    <x v="17"/>
    <x v="5"/>
    <x v="1"/>
    <n v="34135.919999999998"/>
    <x v="0"/>
  </r>
  <r>
    <x v="17"/>
    <x v="6"/>
    <x v="1"/>
    <n v="30065.01"/>
    <x v="0"/>
  </r>
  <r>
    <x v="17"/>
    <x v="7"/>
    <x v="1"/>
    <n v="37267.67"/>
    <x v="0"/>
  </r>
  <r>
    <x v="17"/>
    <x v="8"/>
    <x v="1"/>
    <n v="28676.720000000001"/>
    <x v="0"/>
  </r>
  <r>
    <x v="17"/>
    <x v="9"/>
    <x v="1"/>
    <n v="43600.85"/>
    <x v="0"/>
  </r>
  <r>
    <x v="18"/>
    <x v="0"/>
    <x v="0"/>
    <n v="109385.01"/>
    <x v="0"/>
  </r>
  <r>
    <x v="18"/>
    <x v="1"/>
    <x v="0"/>
    <n v="87142.64"/>
    <x v="0"/>
  </r>
  <r>
    <x v="18"/>
    <x v="2"/>
    <x v="0"/>
    <n v="83936.61"/>
    <x v="0"/>
  </r>
  <r>
    <x v="18"/>
    <x v="3"/>
    <x v="0"/>
    <n v="107237.09"/>
    <x v="0"/>
  </r>
  <r>
    <x v="18"/>
    <x v="4"/>
    <x v="1"/>
    <n v="28882.69"/>
    <x v="0"/>
  </r>
  <r>
    <x v="18"/>
    <x v="5"/>
    <x v="1"/>
    <n v="33570"/>
    <x v="0"/>
  </r>
  <r>
    <x v="18"/>
    <x v="6"/>
    <x v="1"/>
    <n v="32366.19"/>
    <x v="0"/>
  </r>
  <r>
    <x v="18"/>
    <x v="7"/>
    <x v="1"/>
    <n v="29635.86"/>
    <x v="0"/>
  </r>
  <r>
    <x v="18"/>
    <x v="8"/>
    <x v="1"/>
    <n v="25766.03"/>
    <x v="0"/>
  </r>
  <r>
    <x v="18"/>
    <x v="9"/>
    <x v="1"/>
    <n v="22425.759999999998"/>
    <x v="0"/>
  </r>
  <r>
    <x v="19"/>
    <x v="0"/>
    <x v="0"/>
    <n v="93302.28"/>
    <x v="0"/>
  </r>
  <r>
    <x v="19"/>
    <x v="1"/>
    <x v="0"/>
    <n v="112845.98"/>
    <x v="0"/>
  </r>
  <r>
    <x v="19"/>
    <x v="2"/>
    <x v="0"/>
    <n v="103211.41"/>
    <x v="0"/>
  </r>
  <r>
    <x v="19"/>
    <x v="3"/>
    <x v="0"/>
    <n v="81313.919999999998"/>
    <x v="0"/>
  </r>
  <r>
    <x v="19"/>
    <x v="4"/>
    <x v="1"/>
    <n v="30865.9"/>
    <x v="0"/>
  </r>
  <r>
    <x v="19"/>
    <x v="5"/>
    <x v="1"/>
    <n v="31926.59"/>
    <x v="0"/>
  </r>
  <r>
    <x v="19"/>
    <x v="6"/>
    <x v="1"/>
    <n v="25580.71"/>
    <x v="0"/>
  </r>
  <r>
    <x v="19"/>
    <x v="7"/>
    <x v="1"/>
    <n v="30768.63"/>
    <x v="0"/>
  </r>
  <r>
    <x v="19"/>
    <x v="8"/>
    <x v="1"/>
    <n v="30291.040000000001"/>
    <x v="0"/>
  </r>
  <r>
    <x v="19"/>
    <x v="9"/>
    <x v="1"/>
    <n v="24285.15"/>
    <x v="0"/>
  </r>
  <r>
    <x v="20"/>
    <x v="0"/>
    <x v="0"/>
    <n v="105366.81"/>
    <x v="0"/>
  </r>
  <r>
    <x v="20"/>
    <x v="1"/>
    <x v="0"/>
    <n v="108411.77"/>
    <x v="0"/>
  </r>
  <r>
    <x v="20"/>
    <x v="2"/>
    <x v="0"/>
    <n v="116245.77"/>
    <x v="0"/>
  </r>
  <r>
    <x v="20"/>
    <x v="3"/>
    <x v="0"/>
    <n v="115807.03"/>
    <x v="0"/>
  </r>
  <r>
    <x v="20"/>
    <x v="4"/>
    <x v="1"/>
    <n v="23111.65"/>
    <x v="0"/>
  </r>
  <r>
    <x v="20"/>
    <x v="5"/>
    <x v="1"/>
    <n v="25310.87"/>
    <x v="0"/>
  </r>
  <r>
    <x v="20"/>
    <x v="6"/>
    <x v="1"/>
    <n v="32575.18"/>
    <x v="0"/>
  </r>
  <r>
    <x v="20"/>
    <x v="7"/>
    <x v="1"/>
    <n v="32568.93"/>
    <x v="0"/>
  </r>
  <r>
    <x v="20"/>
    <x v="8"/>
    <x v="1"/>
    <n v="32575.24"/>
    <x v="0"/>
  </r>
  <r>
    <x v="20"/>
    <x v="9"/>
    <x v="1"/>
    <n v="49263.66"/>
    <x v="0"/>
  </r>
  <r>
    <x v="21"/>
    <x v="0"/>
    <x v="0"/>
    <n v="108563.36"/>
    <x v="0"/>
  </r>
  <r>
    <x v="21"/>
    <x v="1"/>
    <x v="0"/>
    <n v="117033.48"/>
    <x v="0"/>
  </r>
  <r>
    <x v="21"/>
    <x v="2"/>
    <x v="0"/>
    <n v="114310.03"/>
    <x v="0"/>
  </r>
  <r>
    <x v="21"/>
    <x v="3"/>
    <x v="0"/>
    <n v="109770.87"/>
    <x v="0"/>
  </r>
  <r>
    <x v="21"/>
    <x v="4"/>
    <x v="1"/>
    <n v="28423.65"/>
    <x v="0"/>
  </r>
  <r>
    <x v="21"/>
    <x v="5"/>
    <x v="1"/>
    <n v="33794.85"/>
    <x v="0"/>
  </r>
  <r>
    <x v="21"/>
    <x v="6"/>
    <x v="1"/>
    <n v="26135.87"/>
    <x v="0"/>
  </r>
  <r>
    <x v="21"/>
    <x v="7"/>
    <x v="1"/>
    <n v="28815.91"/>
    <x v="0"/>
  </r>
  <r>
    <x v="21"/>
    <x v="8"/>
    <x v="1"/>
    <n v="27573.18"/>
    <x v="0"/>
  </r>
  <r>
    <x v="21"/>
    <x v="9"/>
    <x v="1"/>
    <n v="30409.37"/>
    <x v="0"/>
  </r>
  <r>
    <x v="22"/>
    <x v="0"/>
    <x v="0"/>
    <n v="134719.88"/>
    <x v="0"/>
  </r>
  <r>
    <x v="22"/>
    <x v="1"/>
    <x v="0"/>
    <n v="71991.02"/>
    <x v="0"/>
  </r>
  <r>
    <x v="22"/>
    <x v="2"/>
    <x v="0"/>
    <n v="110293.9"/>
    <x v="0"/>
  </r>
  <r>
    <x v="22"/>
    <x v="3"/>
    <x v="0"/>
    <n v="75809.259999999995"/>
    <x v="0"/>
  </r>
  <r>
    <x v="22"/>
    <x v="4"/>
    <x v="1"/>
    <n v="27640.34"/>
    <x v="0"/>
  </r>
  <r>
    <x v="22"/>
    <x v="5"/>
    <x v="1"/>
    <n v="35444.75"/>
    <x v="0"/>
  </r>
  <r>
    <x v="22"/>
    <x v="6"/>
    <x v="1"/>
    <n v="30321.4"/>
    <x v="0"/>
  </r>
  <r>
    <x v="22"/>
    <x v="7"/>
    <x v="1"/>
    <n v="24611.279999999999"/>
    <x v="0"/>
  </r>
  <r>
    <x v="22"/>
    <x v="8"/>
    <x v="1"/>
    <n v="26423.48"/>
    <x v="0"/>
  </r>
  <r>
    <x v="22"/>
    <x v="9"/>
    <x v="1"/>
    <n v="33397.99"/>
    <x v="0"/>
  </r>
  <r>
    <x v="23"/>
    <x v="0"/>
    <x v="0"/>
    <n v="89044.5"/>
    <x v="0"/>
  </r>
  <r>
    <x v="23"/>
    <x v="1"/>
    <x v="0"/>
    <n v="103246.88"/>
    <x v="0"/>
  </r>
  <r>
    <x v="23"/>
    <x v="2"/>
    <x v="0"/>
    <n v="100683.58"/>
    <x v="0"/>
  </r>
  <r>
    <x v="23"/>
    <x v="3"/>
    <x v="0"/>
    <n v="90225.99"/>
    <x v="0"/>
  </r>
  <r>
    <x v="23"/>
    <x v="4"/>
    <x v="1"/>
    <n v="40719.72"/>
    <x v="0"/>
  </r>
  <r>
    <x v="23"/>
    <x v="5"/>
    <x v="1"/>
    <n v="33169.599999999999"/>
    <x v="0"/>
  </r>
  <r>
    <x v="23"/>
    <x v="6"/>
    <x v="1"/>
    <n v="19874.29"/>
    <x v="0"/>
  </r>
  <r>
    <x v="23"/>
    <x v="7"/>
    <x v="1"/>
    <n v="30932.27"/>
    <x v="0"/>
  </r>
  <r>
    <x v="23"/>
    <x v="8"/>
    <x v="1"/>
    <n v="26691.07"/>
    <x v="0"/>
  </r>
  <r>
    <x v="23"/>
    <x v="9"/>
    <x v="1"/>
    <n v="34262.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31C50-9F81-49F0-BDC3-256AAAB90B2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31" firstHeaderRow="1" firstDataRow="2" firstDataCol="1" rowPageCount="1" colPageCount="1"/>
  <pivotFields count="8"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11">
        <item x="3"/>
        <item x="2"/>
        <item x="7"/>
        <item x="9"/>
        <item x="0"/>
        <item x="5"/>
        <item x="4"/>
        <item x="1"/>
        <item x="8"/>
        <item x="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5">
    <i>
      <x/>
    </i>
    <i>
      <x v="1"/>
    </i>
    <i>
      <x v="4"/>
    </i>
    <i>
      <x v="7"/>
    </i>
    <i t="grand">
      <x/>
    </i>
  </colItems>
  <pageFields count="1">
    <pageField fld="2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92BAA-7F9F-44EE-B072-50A24F8DA06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H31" firstHeaderRow="1" firstDataRow="2" firstDataCol="1" rowPageCount="1" colPageCount="1"/>
  <pivotFields count="8"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11">
        <item x="3"/>
        <item x="2"/>
        <item x="7"/>
        <item x="9"/>
        <item x="0"/>
        <item x="5"/>
        <item x="4"/>
        <item x="1"/>
        <item x="8"/>
        <item x="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7">
    <i>
      <x v="2"/>
    </i>
    <i>
      <x v="3"/>
    </i>
    <i>
      <x v="5"/>
    </i>
    <i>
      <x v="6"/>
    </i>
    <i>
      <x v="8"/>
    </i>
    <i>
      <x v="9"/>
    </i>
    <i t="grand">
      <x/>
    </i>
  </colItems>
  <pageFields count="1">
    <pageField fld="2" item="1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H31" sqref="H31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8.42578125" bestFit="1" customWidth="1"/>
    <col min="4" max="4" width="12.85546875" bestFit="1" customWidth="1"/>
    <col min="5" max="5" width="15.85546875" bestFit="1" customWidth="1"/>
    <col min="6" max="6" width="12.42578125" bestFit="1" customWidth="1"/>
    <col min="7" max="7" width="10" bestFit="1" customWidth="1"/>
    <col min="8" max="8" width="11.42578125" bestFit="1" customWidth="1"/>
    <col min="9" max="9" width="15.85546875" bestFit="1" customWidth="1"/>
    <col min="10" max="10" width="21.7109375" bestFit="1" customWidth="1"/>
    <col min="11" max="11" width="10" bestFit="1" customWidth="1"/>
    <col min="12" max="12" width="12" bestFit="1" customWidth="1"/>
  </cols>
  <sheetData>
    <row r="1" spans="1:6" x14ac:dyDescent="0.25">
      <c r="A1" s="2" t="s">
        <v>0</v>
      </c>
      <c r="B1" t="s">
        <v>2</v>
      </c>
    </row>
    <row r="3" spans="1:6" x14ac:dyDescent="0.25">
      <c r="A3" s="2" t="s">
        <v>20</v>
      </c>
      <c r="B3" s="2" t="s">
        <v>25</v>
      </c>
    </row>
    <row r="4" spans="1:6" x14ac:dyDescent="0.25">
      <c r="A4" s="2" t="s">
        <v>21</v>
      </c>
      <c r="B4" t="s">
        <v>5</v>
      </c>
      <c r="C4" t="s">
        <v>4</v>
      </c>
      <c r="D4" t="s">
        <v>1</v>
      </c>
      <c r="E4" t="s">
        <v>3</v>
      </c>
      <c r="F4" t="s">
        <v>22</v>
      </c>
    </row>
    <row r="5" spans="1:6" x14ac:dyDescent="0.25">
      <c r="A5" s="3" t="s">
        <v>23</v>
      </c>
      <c r="B5">
        <v>1179319.99</v>
      </c>
      <c r="C5">
        <v>1192534.5999999999</v>
      </c>
      <c r="D5">
        <v>1175779.0999999999</v>
      </c>
      <c r="E5">
        <v>1245596.55</v>
      </c>
      <c r="F5">
        <v>4793230.24</v>
      </c>
    </row>
    <row r="6" spans="1:6" x14ac:dyDescent="0.25">
      <c r="A6" s="4" t="s">
        <v>26</v>
      </c>
      <c r="B6">
        <v>122845.45</v>
      </c>
      <c r="C6">
        <v>109715.33</v>
      </c>
      <c r="D6">
        <v>107450.71</v>
      </c>
      <c r="E6">
        <v>97926.04</v>
      </c>
      <c r="F6">
        <v>437937.52999999997</v>
      </c>
    </row>
    <row r="7" spans="1:6" x14ac:dyDescent="0.25">
      <c r="A7" s="4" t="s">
        <v>27</v>
      </c>
      <c r="B7">
        <v>71300.800000000003</v>
      </c>
      <c r="C7">
        <v>103629.43</v>
      </c>
      <c r="D7">
        <v>93048.73</v>
      </c>
      <c r="E7">
        <v>93014.05</v>
      </c>
      <c r="F7">
        <v>360993.00999999995</v>
      </c>
    </row>
    <row r="8" spans="1:6" x14ac:dyDescent="0.25">
      <c r="A8" s="4" t="s">
        <v>28</v>
      </c>
      <c r="B8">
        <v>78628.78</v>
      </c>
      <c r="C8">
        <v>101012.92</v>
      </c>
      <c r="D8">
        <v>121984.73</v>
      </c>
      <c r="E8">
        <v>96613.36</v>
      </c>
      <c r="F8">
        <v>398239.79</v>
      </c>
    </row>
    <row r="9" spans="1:6" x14ac:dyDescent="0.25">
      <c r="A9" s="4" t="s">
        <v>29</v>
      </c>
      <c r="B9">
        <v>84134.34</v>
      </c>
      <c r="C9">
        <v>99797.54</v>
      </c>
      <c r="D9">
        <v>90974.399999999994</v>
      </c>
      <c r="E9">
        <v>127784.17</v>
      </c>
      <c r="F9">
        <v>402690.45</v>
      </c>
    </row>
    <row r="10" spans="1:6" x14ac:dyDescent="0.25">
      <c r="A10" s="4" t="s">
        <v>30</v>
      </c>
      <c r="B10">
        <v>95483.44</v>
      </c>
      <c r="C10">
        <v>98265.279999999999</v>
      </c>
      <c r="D10">
        <v>111077</v>
      </c>
      <c r="E10">
        <v>102570.52</v>
      </c>
      <c r="F10">
        <v>407396.24</v>
      </c>
    </row>
    <row r="11" spans="1:6" x14ac:dyDescent="0.25">
      <c r="A11" s="4" t="s">
        <v>31</v>
      </c>
      <c r="B11">
        <v>109175.14</v>
      </c>
      <c r="C11">
        <v>89846.17</v>
      </c>
      <c r="D11">
        <v>104861.26</v>
      </c>
      <c r="E11">
        <v>94223.77</v>
      </c>
      <c r="F11">
        <v>398106.34</v>
      </c>
    </row>
    <row r="12" spans="1:6" x14ac:dyDescent="0.25">
      <c r="A12" s="4" t="s">
        <v>32</v>
      </c>
      <c r="B12">
        <v>82056.899999999994</v>
      </c>
      <c r="C12">
        <v>83404.98</v>
      </c>
      <c r="D12">
        <v>92812.39</v>
      </c>
      <c r="E12">
        <v>97215.12</v>
      </c>
      <c r="F12">
        <v>355489.39</v>
      </c>
    </row>
    <row r="13" spans="1:6" x14ac:dyDescent="0.25">
      <c r="A13" s="4" t="s">
        <v>33</v>
      </c>
      <c r="B13">
        <v>123469.65</v>
      </c>
      <c r="C13">
        <v>99462.61</v>
      </c>
      <c r="D13">
        <v>105420.93</v>
      </c>
      <c r="E13">
        <v>123070.55</v>
      </c>
      <c r="F13">
        <v>451423.74</v>
      </c>
    </row>
    <row r="14" spans="1:6" x14ac:dyDescent="0.25">
      <c r="A14" s="4" t="s">
        <v>34</v>
      </c>
      <c r="B14">
        <v>92225.95</v>
      </c>
      <c r="C14">
        <v>122168.41</v>
      </c>
      <c r="D14">
        <v>96704.92</v>
      </c>
      <c r="E14">
        <v>105356.69</v>
      </c>
      <c r="F14">
        <v>416455.97</v>
      </c>
    </row>
    <row r="15" spans="1:6" x14ac:dyDescent="0.25">
      <c r="A15" s="4" t="s">
        <v>35</v>
      </c>
      <c r="B15">
        <v>95085.07</v>
      </c>
      <c r="C15">
        <v>89469.2</v>
      </c>
      <c r="D15">
        <v>101456.16</v>
      </c>
      <c r="E15">
        <v>114529.67</v>
      </c>
      <c r="F15">
        <v>400540.10000000003</v>
      </c>
    </row>
    <row r="16" spans="1:6" x14ac:dyDescent="0.25">
      <c r="A16" s="4" t="s">
        <v>36</v>
      </c>
      <c r="B16">
        <v>87965.84</v>
      </c>
      <c r="C16">
        <v>94859.28</v>
      </c>
      <c r="D16">
        <v>78769.440000000002</v>
      </c>
      <c r="E16">
        <v>93690.32</v>
      </c>
      <c r="F16">
        <v>355284.88</v>
      </c>
    </row>
    <row r="17" spans="1:6" x14ac:dyDescent="0.25">
      <c r="A17" s="4" t="s">
        <v>37</v>
      </c>
      <c r="B17">
        <v>136948.63</v>
      </c>
      <c r="C17">
        <v>100903.45</v>
      </c>
      <c r="D17">
        <v>71218.429999999993</v>
      </c>
      <c r="E17">
        <v>99602.29</v>
      </c>
      <c r="F17">
        <v>408672.8</v>
      </c>
    </row>
    <row r="18" spans="1:6" x14ac:dyDescent="0.25">
      <c r="A18" s="3" t="s">
        <v>24</v>
      </c>
      <c r="B18">
        <v>1165300.6499999999</v>
      </c>
      <c r="C18">
        <v>1215698.4300000002</v>
      </c>
      <c r="D18">
        <v>1208193.71</v>
      </c>
      <c r="E18">
        <v>1212432.3799999999</v>
      </c>
      <c r="F18">
        <v>4801625.17</v>
      </c>
    </row>
    <row r="19" spans="1:6" x14ac:dyDescent="0.25">
      <c r="A19" s="4" t="s">
        <v>26</v>
      </c>
      <c r="B19">
        <v>78972.23</v>
      </c>
      <c r="C19">
        <v>121041.91</v>
      </c>
      <c r="D19">
        <v>111865.48</v>
      </c>
      <c r="E19">
        <v>86359.19</v>
      </c>
      <c r="F19">
        <v>398238.81</v>
      </c>
    </row>
    <row r="20" spans="1:6" x14ac:dyDescent="0.25">
      <c r="A20" s="4" t="s">
        <v>27</v>
      </c>
      <c r="B20">
        <v>107103.89</v>
      </c>
      <c r="C20">
        <v>84065.44</v>
      </c>
      <c r="D20">
        <v>76740.05</v>
      </c>
      <c r="E20">
        <v>101028.44</v>
      </c>
      <c r="F20">
        <v>368937.82</v>
      </c>
    </row>
    <row r="21" spans="1:6" x14ac:dyDescent="0.25">
      <c r="A21" s="4" t="s">
        <v>28</v>
      </c>
      <c r="B21">
        <v>102769.51</v>
      </c>
      <c r="C21">
        <v>75887.75</v>
      </c>
      <c r="D21">
        <v>103411.9</v>
      </c>
      <c r="E21">
        <v>119607.14</v>
      </c>
      <c r="F21">
        <v>401676.30000000005</v>
      </c>
    </row>
    <row r="22" spans="1:6" x14ac:dyDescent="0.25">
      <c r="A22" s="4" t="s">
        <v>29</v>
      </c>
      <c r="B22">
        <v>103483.81</v>
      </c>
      <c r="C22">
        <v>89799.63</v>
      </c>
      <c r="D22">
        <v>103757.39</v>
      </c>
      <c r="E22">
        <v>105196.72</v>
      </c>
      <c r="F22">
        <v>402237.55000000005</v>
      </c>
    </row>
    <row r="23" spans="1:6" x14ac:dyDescent="0.25">
      <c r="A23" s="4" t="s">
        <v>30</v>
      </c>
      <c r="B23">
        <v>87689.77</v>
      </c>
      <c r="C23">
        <v>117378.93</v>
      </c>
      <c r="D23">
        <v>85379.77</v>
      </c>
      <c r="E23">
        <v>111806.27</v>
      </c>
      <c r="F23">
        <v>402254.74000000005</v>
      </c>
    </row>
    <row r="24" spans="1:6" x14ac:dyDescent="0.25">
      <c r="A24" s="4" t="s">
        <v>31</v>
      </c>
      <c r="B24">
        <v>105117.28</v>
      </c>
      <c r="C24">
        <v>98843.47</v>
      </c>
      <c r="D24">
        <v>86657.279999999999</v>
      </c>
      <c r="E24">
        <v>87762.85</v>
      </c>
      <c r="F24">
        <v>378380.88</v>
      </c>
    </row>
    <row r="25" spans="1:6" x14ac:dyDescent="0.25">
      <c r="A25" s="4" t="s">
        <v>32</v>
      </c>
      <c r="B25">
        <v>107237.09</v>
      </c>
      <c r="C25">
        <v>83936.61</v>
      </c>
      <c r="D25">
        <v>109385.01</v>
      </c>
      <c r="E25">
        <v>87142.64</v>
      </c>
      <c r="F25">
        <v>387701.35000000003</v>
      </c>
    </row>
    <row r="26" spans="1:6" x14ac:dyDescent="0.25">
      <c r="A26" s="4" t="s">
        <v>33</v>
      </c>
      <c r="B26">
        <v>81313.919999999998</v>
      </c>
      <c r="C26">
        <v>103211.41</v>
      </c>
      <c r="D26">
        <v>93302.28</v>
      </c>
      <c r="E26">
        <v>112845.98</v>
      </c>
      <c r="F26">
        <v>390673.58999999997</v>
      </c>
    </row>
    <row r="27" spans="1:6" x14ac:dyDescent="0.25">
      <c r="A27" s="4" t="s">
        <v>34</v>
      </c>
      <c r="B27">
        <v>115807.03</v>
      </c>
      <c r="C27">
        <v>116245.77</v>
      </c>
      <c r="D27">
        <v>105366.81</v>
      </c>
      <c r="E27">
        <v>108411.77</v>
      </c>
      <c r="F27">
        <v>445831.38</v>
      </c>
    </row>
    <row r="28" spans="1:6" x14ac:dyDescent="0.25">
      <c r="A28" s="4" t="s">
        <v>35</v>
      </c>
      <c r="B28">
        <v>109770.87</v>
      </c>
      <c r="C28">
        <v>114310.03</v>
      </c>
      <c r="D28">
        <v>108563.36</v>
      </c>
      <c r="E28">
        <v>117033.48</v>
      </c>
      <c r="F28">
        <v>449677.74</v>
      </c>
    </row>
    <row r="29" spans="1:6" x14ac:dyDescent="0.25">
      <c r="A29" s="4" t="s">
        <v>36</v>
      </c>
      <c r="B29">
        <v>75809.259999999995</v>
      </c>
      <c r="C29">
        <v>110293.9</v>
      </c>
      <c r="D29">
        <v>134719.88</v>
      </c>
      <c r="E29">
        <v>71991.02</v>
      </c>
      <c r="F29">
        <v>392814.06</v>
      </c>
    </row>
    <row r="30" spans="1:6" x14ac:dyDescent="0.25">
      <c r="A30" s="4" t="s">
        <v>37</v>
      </c>
      <c r="B30">
        <v>90225.99</v>
      </c>
      <c r="C30">
        <v>100683.58</v>
      </c>
      <c r="D30">
        <v>89044.5</v>
      </c>
      <c r="E30">
        <v>103246.88</v>
      </c>
      <c r="F30">
        <v>383200.95</v>
      </c>
    </row>
    <row r="31" spans="1:6" x14ac:dyDescent="0.25">
      <c r="A31" s="3" t="s">
        <v>22</v>
      </c>
      <c r="B31">
        <v>2344620.64</v>
      </c>
      <c r="C31">
        <v>2408233.0299999993</v>
      </c>
      <c r="D31">
        <v>2383972.8099999996</v>
      </c>
      <c r="E31">
        <v>2458028.9299999997</v>
      </c>
      <c r="F31">
        <v>9594855.4099999983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B479-8DC7-4E86-80D7-520C7301710A}">
  <dimension ref="A1:H31"/>
  <sheetViews>
    <sheetView workbookViewId="0">
      <selection activeCell="B30" sqref="B3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4" bestFit="1" customWidth="1"/>
    <col min="4" max="5" width="10" bestFit="1" customWidth="1"/>
    <col min="6" max="6" width="21.7109375" bestFit="1" customWidth="1"/>
    <col min="7" max="7" width="10" bestFit="1" customWidth="1"/>
    <col min="8" max="8" width="11.28515625" bestFit="1" customWidth="1"/>
    <col min="9" max="9" width="15.85546875" bestFit="1" customWidth="1"/>
    <col min="10" max="10" width="21.7109375" bestFit="1" customWidth="1"/>
    <col min="11" max="11" width="10" bestFit="1" customWidth="1"/>
    <col min="12" max="12" width="12" bestFit="1" customWidth="1"/>
  </cols>
  <sheetData>
    <row r="1" spans="1:8" x14ac:dyDescent="0.25">
      <c r="A1" s="2" t="s">
        <v>0</v>
      </c>
      <c r="B1" t="s">
        <v>7</v>
      </c>
    </row>
    <row r="3" spans="1:8" x14ac:dyDescent="0.25">
      <c r="A3" s="2" t="s">
        <v>20</v>
      </c>
      <c r="B3" s="2" t="s">
        <v>25</v>
      </c>
    </row>
    <row r="4" spans="1:8" x14ac:dyDescent="0.25">
      <c r="A4" s="2" t="s">
        <v>21</v>
      </c>
      <c r="B4" t="s">
        <v>10</v>
      </c>
      <c r="C4" t="s">
        <v>12</v>
      </c>
      <c r="D4" t="s">
        <v>8</v>
      </c>
      <c r="E4" t="s">
        <v>6</v>
      </c>
      <c r="F4" t="s">
        <v>11</v>
      </c>
      <c r="G4" t="s">
        <v>9</v>
      </c>
      <c r="H4" t="s">
        <v>22</v>
      </c>
    </row>
    <row r="5" spans="1:8" x14ac:dyDescent="0.25">
      <c r="A5" s="3" t="s">
        <v>23</v>
      </c>
      <c r="B5">
        <v>362729.26</v>
      </c>
      <c r="C5">
        <v>342857.05</v>
      </c>
      <c r="D5">
        <v>356117.79</v>
      </c>
      <c r="E5">
        <v>332550.5</v>
      </c>
      <c r="F5">
        <v>353488.41</v>
      </c>
      <c r="G5">
        <v>367012.13999999996</v>
      </c>
      <c r="H5">
        <v>2114755.15</v>
      </c>
    </row>
    <row r="6" spans="1:8" x14ac:dyDescent="0.25">
      <c r="A6" s="4" t="s">
        <v>26</v>
      </c>
      <c r="B6">
        <v>33837.17</v>
      </c>
      <c r="C6">
        <v>32712.799999999999</v>
      </c>
      <c r="D6">
        <v>28829.32</v>
      </c>
      <c r="E6">
        <v>28829.23</v>
      </c>
      <c r="F6">
        <v>27652.63</v>
      </c>
      <c r="G6">
        <v>37896.06</v>
      </c>
      <c r="H6">
        <v>189757.21</v>
      </c>
    </row>
    <row r="7" spans="1:8" x14ac:dyDescent="0.25">
      <c r="A7" s="4" t="s">
        <v>27</v>
      </c>
      <c r="B7">
        <v>31571.24</v>
      </c>
      <c r="C7">
        <v>22938.48</v>
      </c>
      <c r="D7">
        <v>27188.560000000001</v>
      </c>
      <c r="E7">
        <v>21375.41</v>
      </c>
      <c r="F7">
        <v>25459.88</v>
      </c>
      <c r="G7">
        <v>24935.84</v>
      </c>
      <c r="H7">
        <v>153469.41</v>
      </c>
    </row>
    <row r="8" spans="1:8" x14ac:dyDescent="0.25">
      <c r="A8" s="4" t="s">
        <v>28</v>
      </c>
      <c r="B8">
        <v>31878.49</v>
      </c>
      <c r="C8">
        <v>28541.53</v>
      </c>
      <c r="D8">
        <v>30554.61</v>
      </c>
      <c r="E8">
        <v>27278.09</v>
      </c>
      <c r="F8">
        <v>26996.81</v>
      </c>
      <c r="G8">
        <v>24245.03</v>
      </c>
      <c r="H8">
        <v>169494.56</v>
      </c>
    </row>
    <row r="9" spans="1:8" x14ac:dyDescent="0.25">
      <c r="A9" s="4" t="s">
        <v>29</v>
      </c>
      <c r="B9">
        <v>20201.650000000001</v>
      </c>
      <c r="C9">
        <v>30984.31</v>
      </c>
      <c r="D9">
        <v>23895.78</v>
      </c>
      <c r="E9">
        <v>34112.720000000001</v>
      </c>
      <c r="F9">
        <v>23359.07</v>
      </c>
      <c r="G9">
        <v>31044.32</v>
      </c>
      <c r="H9">
        <v>163597.85</v>
      </c>
    </row>
    <row r="10" spans="1:8" x14ac:dyDescent="0.25">
      <c r="A10" s="4" t="s">
        <v>30</v>
      </c>
      <c r="B10">
        <v>35285.61</v>
      </c>
      <c r="C10">
        <v>21184.799999999999</v>
      </c>
      <c r="D10">
        <v>26400.78</v>
      </c>
      <c r="E10">
        <v>22607.39</v>
      </c>
      <c r="F10">
        <v>31718.09</v>
      </c>
      <c r="G10">
        <v>27696.81</v>
      </c>
      <c r="H10">
        <v>164893.48000000001</v>
      </c>
    </row>
    <row r="11" spans="1:8" x14ac:dyDescent="0.25">
      <c r="A11" s="4" t="s">
        <v>31</v>
      </c>
      <c r="B11">
        <v>28453.94</v>
      </c>
      <c r="C11">
        <v>34877.730000000003</v>
      </c>
      <c r="D11">
        <v>34656.400000000001</v>
      </c>
      <c r="E11">
        <v>35155</v>
      </c>
      <c r="F11">
        <v>31656.32</v>
      </c>
      <c r="G11">
        <v>25803.91</v>
      </c>
      <c r="H11">
        <v>190603.30000000002</v>
      </c>
    </row>
    <row r="12" spans="1:8" x14ac:dyDescent="0.25">
      <c r="A12" s="4" t="s">
        <v>32</v>
      </c>
      <c r="B12">
        <v>35017.660000000003</v>
      </c>
      <c r="C12">
        <v>26774.400000000001</v>
      </c>
      <c r="D12">
        <v>36781.199999999997</v>
      </c>
      <c r="E12">
        <v>34062.629999999997</v>
      </c>
      <c r="F12">
        <v>31808.18</v>
      </c>
      <c r="G12">
        <v>29639.95</v>
      </c>
      <c r="H12">
        <v>194084.02000000002</v>
      </c>
    </row>
    <row r="13" spans="1:8" x14ac:dyDescent="0.25">
      <c r="A13" s="4" t="s">
        <v>33</v>
      </c>
      <c r="B13">
        <v>28504.959999999999</v>
      </c>
      <c r="C13">
        <v>20062.16</v>
      </c>
      <c r="D13">
        <v>34109.51</v>
      </c>
      <c r="E13">
        <v>16901.27</v>
      </c>
      <c r="F13">
        <v>30458.799999999999</v>
      </c>
      <c r="G13">
        <v>30435.24</v>
      </c>
      <c r="H13">
        <v>160471.94</v>
      </c>
    </row>
    <row r="14" spans="1:8" x14ac:dyDescent="0.25">
      <c r="A14" s="4" t="s">
        <v>34</v>
      </c>
      <c r="B14">
        <v>31643.759999999998</v>
      </c>
      <c r="C14">
        <v>32566.34</v>
      </c>
      <c r="D14">
        <v>27491.21</v>
      </c>
      <c r="E14">
        <v>25957.53</v>
      </c>
      <c r="F14">
        <v>27351.200000000001</v>
      </c>
      <c r="G14">
        <v>34577.01</v>
      </c>
      <c r="H14">
        <v>179587.05000000002</v>
      </c>
    </row>
    <row r="15" spans="1:8" x14ac:dyDescent="0.25">
      <c r="A15" s="4" t="s">
        <v>35</v>
      </c>
      <c r="B15">
        <v>31305.279999999999</v>
      </c>
      <c r="C15">
        <v>28827.06</v>
      </c>
      <c r="D15">
        <v>22682.43</v>
      </c>
      <c r="E15">
        <v>28039.46</v>
      </c>
      <c r="F15">
        <v>30025.57</v>
      </c>
      <c r="G15">
        <v>31480.6</v>
      </c>
      <c r="H15">
        <v>172360.4</v>
      </c>
    </row>
    <row r="16" spans="1:8" x14ac:dyDescent="0.25">
      <c r="A16" s="4" t="s">
        <v>36</v>
      </c>
      <c r="B16">
        <v>30872.89</v>
      </c>
      <c r="C16">
        <v>29627.77</v>
      </c>
      <c r="D16">
        <v>32020.25</v>
      </c>
      <c r="E16">
        <v>29193.57</v>
      </c>
      <c r="F16">
        <v>31287.75</v>
      </c>
      <c r="G16">
        <v>39430.93</v>
      </c>
      <c r="H16">
        <v>192433.16</v>
      </c>
    </row>
    <row r="17" spans="1:8" x14ac:dyDescent="0.25">
      <c r="A17" s="4" t="s">
        <v>37</v>
      </c>
      <c r="B17">
        <v>24156.61</v>
      </c>
      <c r="C17">
        <v>33759.67</v>
      </c>
      <c r="D17">
        <v>31507.74</v>
      </c>
      <c r="E17">
        <v>29038.2</v>
      </c>
      <c r="F17">
        <v>35714.11</v>
      </c>
      <c r="G17">
        <v>29826.44</v>
      </c>
      <c r="H17">
        <v>184002.77000000002</v>
      </c>
    </row>
    <row r="18" spans="1:8" x14ac:dyDescent="0.25">
      <c r="A18" s="3" t="s">
        <v>24</v>
      </c>
      <c r="B18">
        <v>365409.58999999997</v>
      </c>
      <c r="C18">
        <v>379972.25999999995</v>
      </c>
      <c r="D18">
        <v>398455.77999999997</v>
      </c>
      <c r="E18">
        <v>366946.22000000009</v>
      </c>
      <c r="F18">
        <v>347988.86</v>
      </c>
      <c r="G18">
        <v>345304.12000000005</v>
      </c>
      <c r="H18">
        <v>2204076.83</v>
      </c>
    </row>
    <row r="19" spans="1:8" x14ac:dyDescent="0.25">
      <c r="A19" s="4" t="s">
        <v>26</v>
      </c>
      <c r="B19">
        <v>27168.51</v>
      </c>
      <c r="C19">
        <v>27482.62</v>
      </c>
      <c r="D19">
        <v>40952.28</v>
      </c>
      <c r="E19">
        <v>32934.29</v>
      </c>
      <c r="F19">
        <v>30498.26</v>
      </c>
      <c r="G19">
        <v>25047.32</v>
      </c>
      <c r="H19">
        <v>184083.28000000003</v>
      </c>
    </row>
    <row r="20" spans="1:8" x14ac:dyDescent="0.25">
      <c r="A20" s="4" t="s">
        <v>27</v>
      </c>
      <c r="B20">
        <v>28389.69</v>
      </c>
      <c r="C20">
        <v>23845.68</v>
      </c>
      <c r="D20">
        <v>37749.67</v>
      </c>
      <c r="E20">
        <v>25402.880000000001</v>
      </c>
      <c r="F20">
        <v>34067.589999999997</v>
      </c>
      <c r="G20">
        <v>26083.73</v>
      </c>
      <c r="H20">
        <v>175539.24000000002</v>
      </c>
    </row>
    <row r="21" spans="1:8" x14ac:dyDescent="0.25">
      <c r="A21" s="4" t="s">
        <v>28</v>
      </c>
      <c r="B21">
        <v>23397.72</v>
      </c>
      <c r="C21">
        <v>31484.92</v>
      </c>
      <c r="D21">
        <v>33909.11</v>
      </c>
      <c r="E21">
        <v>31299.41</v>
      </c>
      <c r="F21">
        <v>32609.71</v>
      </c>
      <c r="G21">
        <v>23815.25</v>
      </c>
      <c r="H21">
        <v>176516.12</v>
      </c>
    </row>
    <row r="22" spans="1:8" x14ac:dyDescent="0.25">
      <c r="A22" s="4" t="s">
        <v>29</v>
      </c>
      <c r="B22">
        <v>32369.16</v>
      </c>
      <c r="C22">
        <v>33282.769999999997</v>
      </c>
      <c r="D22">
        <v>26428.240000000002</v>
      </c>
      <c r="E22">
        <v>31465.360000000001</v>
      </c>
      <c r="F22">
        <v>24043.48</v>
      </c>
      <c r="G22">
        <v>39328.870000000003</v>
      </c>
      <c r="H22">
        <v>186917.88</v>
      </c>
    </row>
    <row r="23" spans="1:8" x14ac:dyDescent="0.25">
      <c r="A23" s="4" t="s">
        <v>30</v>
      </c>
      <c r="B23">
        <v>39483.96</v>
      </c>
      <c r="C23">
        <v>26231.32</v>
      </c>
      <c r="D23">
        <v>32063.9</v>
      </c>
      <c r="E23">
        <v>34816.879999999997</v>
      </c>
      <c r="F23">
        <v>28773.06</v>
      </c>
      <c r="G23">
        <v>34110.300000000003</v>
      </c>
      <c r="H23">
        <v>195479.41999999998</v>
      </c>
    </row>
    <row r="24" spans="1:8" x14ac:dyDescent="0.25">
      <c r="A24" s="4" t="s">
        <v>31</v>
      </c>
      <c r="B24">
        <v>37267.67</v>
      </c>
      <c r="C24">
        <v>43600.85</v>
      </c>
      <c r="D24">
        <v>34135.919999999998</v>
      </c>
      <c r="E24">
        <v>31383.45</v>
      </c>
      <c r="F24">
        <v>28676.720000000001</v>
      </c>
      <c r="G24">
        <v>30065.01</v>
      </c>
      <c r="H24">
        <v>205129.62</v>
      </c>
    </row>
    <row r="25" spans="1:8" x14ac:dyDescent="0.25">
      <c r="A25" s="4" t="s">
        <v>32</v>
      </c>
      <c r="B25">
        <v>29635.86</v>
      </c>
      <c r="C25">
        <v>22425.759999999998</v>
      </c>
      <c r="D25">
        <v>33570</v>
      </c>
      <c r="E25">
        <v>28882.69</v>
      </c>
      <c r="F25">
        <v>25766.03</v>
      </c>
      <c r="G25">
        <v>32366.19</v>
      </c>
      <c r="H25">
        <v>172646.53</v>
      </c>
    </row>
    <row r="26" spans="1:8" x14ac:dyDescent="0.25">
      <c r="A26" s="4" t="s">
        <v>33</v>
      </c>
      <c r="B26">
        <v>30768.63</v>
      </c>
      <c r="C26">
        <v>24285.15</v>
      </c>
      <c r="D26">
        <v>31926.59</v>
      </c>
      <c r="E26">
        <v>30865.9</v>
      </c>
      <c r="F26">
        <v>30291.040000000001</v>
      </c>
      <c r="G26">
        <v>25580.71</v>
      </c>
      <c r="H26">
        <v>173718.02</v>
      </c>
    </row>
    <row r="27" spans="1:8" x14ac:dyDescent="0.25">
      <c r="A27" s="4" t="s">
        <v>34</v>
      </c>
      <c r="B27">
        <v>32568.93</v>
      </c>
      <c r="C27">
        <v>49263.66</v>
      </c>
      <c r="D27">
        <v>25310.87</v>
      </c>
      <c r="E27">
        <v>23111.65</v>
      </c>
      <c r="F27">
        <v>32575.24</v>
      </c>
      <c r="G27">
        <v>32575.18</v>
      </c>
      <c r="H27">
        <v>195405.52999999997</v>
      </c>
    </row>
    <row r="28" spans="1:8" x14ac:dyDescent="0.25">
      <c r="A28" s="4" t="s">
        <v>35</v>
      </c>
      <c r="B28">
        <v>28815.91</v>
      </c>
      <c r="C28">
        <v>30409.37</v>
      </c>
      <c r="D28">
        <v>33794.85</v>
      </c>
      <c r="E28">
        <v>28423.65</v>
      </c>
      <c r="F28">
        <v>27573.18</v>
      </c>
      <c r="G28">
        <v>26135.87</v>
      </c>
      <c r="H28">
        <v>175152.83</v>
      </c>
    </row>
    <row r="29" spans="1:8" x14ac:dyDescent="0.25">
      <c r="A29" s="4" t="s">
        <v>36</v>
      </c>
      <c r="B29">
        <v>24611.279999999999</v>
      </c>
      <c r="C29">
        <v>33397.99</v>
      </c>
      <c r="D29">
        <v>35444.75</v>
      </c>
      <c r="E29">
        <v>27640.34</v>
      </c>
      <c r="F29">
        <v>26423.48</v>
      </c>
      <c r="G29">
        <v>30321.4</v>
      </c>
      <c r="H29">
        <v>177839.24</v>
      </c>
    </row>
    <row r="30" spans="1:8" x14ac:dyDescent="0.25">
      <c r="A30" s="4" t="s">
        <v>37</v>
      </c>
      <c r="B30">
        <v>30932.27</v>
      </c>
      <c r="C30">
        <v>34262.17</v>
      </c>
      <c r="D30">
        <v>33169.599999999999</v>
      </c>
      <c r="E30">
        <v>40719.72</v>
      </c>
      <c r="F30">
        <v>26691.07</v>
      </c>
      <c r="G30">
        <v>19874.29</v>
      </c>
      <c r="H30">
        <v>185649.12000000002</v>
      </c>
    </row>
    <row r="31" spans="1:8" x14ac:dyDescent="0.25">
      <c r="A31" s="3" t="s">
        <v>22</v>
      </c>
      <c r="B31">
        <v>728138.85000000021</v>
      </c>
      <c r="C31">
        <v>722829.31</v>
      </c>
      <c r="D31">
        <v>754573.56999999983</v>
      </c>
      <c r="E31">
        <v>699496.72</v>
      </c>
      <c r="F31">
        <v>701477.27</v>
      </c>
      <c r="G31">
        <v>712316.25999999989</v>
      </c>
      <c r="H31">
        <v>4318831.9799999995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082F-E81F-42EB-9E2A-8EBD536F8CA5}">
  <dimension ref="A1:R28"/>
  <sheetViews>
    <sheetView tabSelected="1" zoomScale="76" workbookViewId="0">
      <selection activeCell="M16" sqref="M16"/>
    </sheetView>
  </sheetViews>
  <sheetFormatPr defaultRowHeight="15" x14ac:dyDescent="0.25"/>
  <cols>
    <col min="1" max="1" width="11.42578125" customWidth="1"/>
    <col min="2" max="2" width="12.5703125" customWidth="1"/>
    <col min="4" max="4" width="16.5703125" customWidth="1"/>
    <col min="5" max="5" width="17.85546875" customWidth="1"/>
    <col min="6" max="6" width="11.140625" customWidth="1"/>
    <col min="8" max="8" width="15.42578125" customWidth="1"/>
    <col min="9" max="9" width="12.140625" customWidth="1"/>
    <col min="10" max="10" width="18.28515625" customWidth="1"/>
    <col min="11" max="11" width="16.5703125" customWidth="1"/>
    <col min="16" max="16" width="12" customWidth="1"/>
    <col min="17" max="17" width="23.42578125" customWidth="1"/>
  </cols>
  <sheetData>
    <row r="1" spans="1:18" x14ac:dyDescent="0.25">
      <c r="A1" s="1" t="s">
        <v>38</v>
      </c>
      <c r="B1" s="1" t="s">
        <v>13</v>
      </c>
      <c r="C1" s="1" t="s">
        <v>14</v>
      </c>
      <c r="D1" s="1" t="s">
        <v>15</v>
      </c>
      <c r="E1" s="1" t="s">
        <v>16</v>
      </c>
      <c r="F1" s="9" t="s">
        <v>17</v>
      </c>
      <c r="G1" s="9" t="s">
        <v>39</v>
      </c>
      <c r="H1" s="9" t="s">
        <v>18</v>
      </c>
      <c r="I1" s="9" t="s">
        <v>40</v>
      </c>
      <c r="J1" s="9" t="s">
        <v>19</v>
      </c>
      <c r="K1" s="9" t="s">
        <v>60</v>
      </c>
    </row>
    <row r="2" spans="1:18" x14ac:dyDescent="0.25">
      <c r="A2" s="5" t="s">
        <v>23</v>
      </c>
      <c r="B2" s="7"/>
      <c r="E2" s="7"/>
    </row>
    <row r="3" spans="1:18" x14ac:dyDescent="0.25">
      <c r="A3" s="14">
        <v>44927</v>
      </c>
      <c r="B3">
        <v>437937.52999999997</v>
      </c>
      <c r="C3">
        <f>B3*50%</f>
        <v>218968.76499999998</v>
      </c>
      <c r="D3">
        <f t="shared" ref="D3:D27" si="0">B3-C3</f>
        <v>218968.76499999998</v>
      </c>
      <c r="E3">
        <v>189757.21</v>
      </c>
      <c r="F3">
        <f t="shared" ref="F3:F27" si="1">D3-E3</f>
        <v>29211.554999999993</v>
      </c>
      <c r="G3">
        <v>10000</v>
      </c>
      <c r="H3">
        <f t="shared" ref="H3:H27" si="2">F3-G3</f>
        <v>19211.554999999993</v>
      </c>
      <c r="I3">
        <f>IF(H3&gt;0, H3 *0.3, 0)</f>
        <v>5763.4664999999977</v>
      </c>
      <c r="J3">
        <f t="shared" ref="J3:J27" si="3">H3-I3</f>
        <v>13448.088499999994</v>
      </c>
      <c r="K3">
        <f>J3+G3</f>
        <v>23448.088499999994</v>
      </c>
    </row>
    <row r="4" spans="1:18" x14ac:dyDescent="0.25">
      <c r="A4" s="14">
        <v>44958</v>
      </c>
      <c r="B4">
        <v>360993.00999999995</v>
      </c>
      <c r="C4">
        <f t="shared" ref="C4:C27" si="4">B4*50%</f>
        <v>180496.50499999998</v>
      </c>
      <c r="D4">
        <f t="shared" si="0"/>
        <v>180496.50499999998</v>
      </c>
      <c r="E4">
        <v>153469.41</v>
      </c>
      <c r="F4">
        <f t="shared" si="1"/>
        <v>27027.094999999972</v>
      </c>
      <c r="G4">
        <v>10000</v>
      </c>
      <c r="H4">
        <f t="shared" si="2"/>
        <v>17027.094999999972</v>
      </c>
      <c r="I4">
        <f t="shared" ref="I4:I27" si="5">IF(H4&gt;0, H4 * 0.3, 0)</f>
        <v>5108.1284999999916</v>
      </c>
      <c r="J4">
        <f t="shared" si="3"/>
        <v>11918.96649999998</v>
      </c>
      <c r="K4">
        <f t="shared" ref="K4:K27" si="6">J4+G4</f>
        <v>21918.96649999998</v>
      </c>
      <c r="Q4" s="12" t="s">
        <v>61</v>
      </c>
      <c r="R4" s="12"/>
    </row>
    <row r="5" spans="1:18" x14ac:dyDescent="0.25">
      <c r="A5" s="14">
        <v>44986</v>
      </c>
      <c r="B5">
        <v>398239.79</v>
      </c>
      <c r="C5">
        <f t="shared" si="4"/>
        <v>199119.89499999999</v>
      </c>
      <c r="D5">
        <f t="shared" si="0"/>
        <v>199119.89499999999</v>
      </c>
      <c r="E5">
        <v>169494.56</v>
      </c>
      <c r="F5">
        <f t="shared" si="1"/>
        <v>29625.334999999992</v>
      </c>
      <c r="G5">
        <v>10000</v>
      </c>
      <c r="H5">
        <f t="shared" si="2"/>
        <v>19625.334999999992</v>
      </c>
      <c r="I5">
        <f t="shared" si="5"/>
        <v>5887.6004999999977</v>
      </c>
      <c r="J5">
        <f t="shared" si="3"/>
        <v>13737.734499999995</v>
      </c>
      <c r="K5">
        <f t="shared" si="6"/>
        <v>23737.734499999995</v>
      </c>
      <c r="Q5" s="12"/>
      <c r="R5" s="12"/>
    </row>
    <row r="6" spans="1:18" x14ac:dyDescent="0.25">
      <c r="A6" s="14">
        <v>45017</v>
      </c>
      <c r="B6">
        <v>402690.45</v>
      </c>
      <c r="C6">
        <f t="shared" si="4"/>
        <v>201345.22500000001</v>
      </c>
      <c r="D6">
        <f t="shared" si="0"/>
        <v>201345.22500000001</v>
      </c>
      <c r="E6">
        <v>163597.85</v>
      </c>
      <c r="F6">
        <f t="shared" si="1"/>
        <v>37747.375</v>
      </c>
      <c r="G6">
        <v>10000</v>
      </c>
      <c r="H6">
        <f t="shared" si="2"/>
        <v>27747.375</v>
      </c>
      <c r="I6">
        <f t="shared" si="5"/>
        <v>8324.2124999999996</v>
      </c>
      <c r="J6">
        <f t="shared" si="3"/>
        <v>19423.162499999999</v>
      </c>
      <c r="K6">
        <f t="shared" si="6"/>
        <v>29423.162499999999</v>
      </c>
      <c r="Q6" s="11" t="s">
        <v>51</v>
      </c>
      <c r="R6">
        <v>30</v>
      </c>
    </row>
    <row r="7" spans="1:18" x14ac:dyDescent="0.25">
      <c r="A7" s="14">
        <v>45047</v>
      </c>
      <c r="B7">
        <v>407396.24</v>
      </c>
      <c r="C7">
        <f t="shared" si="4"/>
        <v>203698.12</v>
      </c>
      <c r="D7">
        <f t="shared" si="0"/>
        <v>203698.12</v>
      </c>
      <c r="E7">
        <v>164893.48000000001</v>
      </c>
      <c r="F7">
        <f t="shared" si="1"/>
        <v>38804.639999999985</v>
      </c>
      <c r="G7">
        <v>10000</v>
      </c>
      <c r="H7">
        <f t="shared" si="2"/>
        <v>28804.639999999985</v>
      </c>
      <c r="I7">
        <f t="shared" si="5"/>
        <v>8641.3919999999944</v>
      </c>
      <c r="J7">
        <f t="shared" si="3"/>
        <v>20163.247999999992</v>
      </c>
      <c r="K7">
        <f t="shared" si="6"/>
        <v>30163.247999999992</v>
      </c>
      <c r="Q7" s="11" t="s">
        <v>39</v>
      </c>
      <c r="R7">
        <v>10000</v>
      </c>
    </row>
    <row r="8" spans="1:18" x14ac:dyDescent="0.25">
      <c r="A8" s="14">
        <v>45078</v>
      </c>
      <c r="B8">
        <v>398106.34</v>
      </c>
      <c r="C8">
        <f t="shared" si="4"/>
        <v>199053.17</v>
      </c>
      <c r="D8">
        <f t="shared" si="0"/>
        <v>199053.17</v>
      </c>
      <c r="E8">
        <v>190603.30000000002</v>
      </c>
      <c r="F8">
        <f t="shared" si="1"/>
        <v>8449.8699999999953</v>
      </c>
      <c r="G8">
        <v>10000</v>
      </c>
      <c r="H8">
        <f t="shared" si="2"/>
        <v>-1550.1300000000047</v>
      </c>
      <c r="I8">
        <f t="shared" si="5"/>
        <v>0</v>
      </c>
      <c r="J8">
        <f t="shared" si="3"/>
        <v>-1550.1300000000047</v>
      </c>
      <c r="K8">
        <f t="shared" si="6"/>
        <v>8449.8699999999953</v>
      </c>
    </row>
    <row r="9" spans="1:18" x14ac:dyDescent="0.25">
      <c r="A9" s="14">
        <v>45108</v>
      </c>
      <c r="B9">
        <v>355489.39</v>
      </c>
      <c r="C9">
        <f t="shared" si="4"/>
        <v>177744.69500000001</v>
      </c>
      <c r="D9">
        <f t="shared" si="0"/>
        <v>177744.69500000001</v>
      </c>
      <c r="E9">
        <v>194084.02000000002</v>
      </c>
      <c r="F9">
        <f t="shared" si="1"/>
        <v>-16339.325000000012</v>
      </c>
      <c r="G9">
        <v>10000</v>
      </c>
      <c r="H9">
        <f t="shared" si="2"/>
        <v>-26339.325000000012</v>
      </c>
      <c r="I9">
        <f t="shared" si="5"/>
        <v>0</v>
      </c>
      <c r="J9">
        <f t="shared" si="3"/>
        <v>-26339.325000000012</v>
      </c>
      <c r="K9">
        <f t="shared" si="6"/>
        <v>-16339.325000000012</v>
      </c>
    </row>
    <row r="10" spans="1:18" x14ac:dyDescent="0.25">
      <c r="A10" s="14">
        <v>45139</v>
      </c>
      <c r="B10">
        <v>451423.74</v>
      </c>
      <c r="C10">
        <f t="shared" si="4"/>
        <v>225711.87</v>
      </c>
      <c r="D10">
        <f t="shared" si="0"/>
        <v>225711.87</v>
      </c>
      <c r="E10">
        <v>160471.94</v>
      </c>
      <c r="F10">
        <f t="shared" si="1"/>
        <v>65239.929999999993</v>
      </c>
      <c r="G10">
        <v>10000</v>
      </c>
      <c r="H10">
        <f t="shared" si="2"/>
        <v>55239.929999999993</v>
      </c>
      <c r="I10">
        <f t="shared" si="5"/>
        <v>16571.978999999996</v>
      </c>
      <c r="J10">
        <f t="shared" si="3"/>
        <v>38667.951000000001</v>
      </c>
      <c r="K10">
        <f t="shared" si="6"/>
        <v>48667.951000000001</v>
      </c>
    </row>
    <row r="11" spans="1:18" x14ac:dyDescent="0.25">
      <c r="A11" s="14">
        <v>45170</v>
      </c>
      <c r="B11">
        <v>416455.97</v>
      </c>
      <c r="C11">
        <f t="shared" si="4"/>
        <v>208227.98499999999</v>
      </c>
      <c r="D11">
        <f t="shared" si="0"/>
        <v>208227.98499999999</v>
      </c>
      <c r="E11">
        <v>179587.05000000002</v>
      </c>
      <c r="F11">
        <f t="shared" si="1"/>
        <v>28640.934999999969</v>
      </c>
      <c r="G11">
        <v>10000</v>
      </c>
      <c r="H11">
        <f t="shared" si="2"/>
        <v>18640.934999999969</v>
      </c>
      <c r="I11">
        <f t="shared" si="5"/>
        <v>5592.2804999999908</v>
      </c>
      <c r="J11">
        <f t="shared" si="3"/>
        <v>13048.654499999979</v>
      </c>
      <c r="K11">
        <f t="shared" si="6"/>
        <v>23048.654499999979</v>
      </c>
    </row>
    <row r="12" spans="1:18" x14ac:dyDescent="0.25">
      <c r="A12" s="14">
        <v>45200</v>
      </c>
      <c r="B12">
        <v>400540.10000000003</v>
      </c>
      <c r="C12">
        <f t="shared" si="4"/>
        <v>200270.05000000002</v>
      </c>
      <c r="D12">
        <f t="shared" si="0"/>
        <v>200270.05000000002</v>
      </c>
      <c r="E12">
        <v>172360.4</v>
      </c>
      <c r="F12">
        <f t="shared" si="1"/>
        <v>27909.650000000023</v>
      </c>
      <c r="G12">
        <v>10000</v>
      </c>
      <c r="H12">
        <f t="shared" si="2"/>
        <v>17909.650000000023</v>
      </c>
      <c r="I12">
        <f t="shared" si="5"/>
        <v>5372.8950000000068</v>
      </c>
      <c r="J12">
        <f t="shared" si="3"/>
        <v>12536.755000000016</v>
      </c>
      <c r="K12">
        <f t="shared" si="6"/>
        <v>22536.755000000016</v>
      </c>
    </row>
    <row r="13" spans="1:18" x14ac:dyDescent="0.25">
      <c r="A13" s="14">
        <v>45231</v>
      </c>
      <c r="B13">
        <v>355284.88</v>
      </c>
      <c r="C13">
        <f t="shared" si="4"/>
        <v>177642.44</v>
      </c>
      <c r="D13">
        <f t="shared" si="0"/>
        <v>177642.44</v>
      </c>
      <c r="E13">
        <v>192433.16</v>
      </c>
      <c r="F13">
        <f t="shared" si="1"/>
        <v>-14790.720000000001</v>
      </c>
      <c r="G13">
        <v>10000</v>
      </c>
      <c r="H13">
        <f t="shared" si="2"/>
        <v>-24790.720000000001</v>
      </c>
      <c r="I13">
        <f t="shared" si="5"/>
        <v>0</v>
      </c>
      <c r="J13">
        <f t="shared" si="3"/>
        <v>-24790.720000000001</v>
      </c>
      <c r="K13">
        <f t="shared" si="6"/>
        <v>-14790.720000000001</v>
      </c>
    </row>
    <row r="14" spans="1:18" x14ac:dyDescent="0.25">
      <c r="A14" s="14">
        <v>45261</v>
      </c>
      <c r="B14">
        <v>408672.8</v>
      </c>
      <c r="C14">
        <f t="shared" si="4"/>
        <v>204336.4</v>
      </c>
      <c r="D14">
        <f t="shared" si="0"/>
        <v>204336.4</v>
      </c>
      <c r="E14">
        <v>184002.77000000002</v>
      </c>
      <c r="F14">
        <f t="shared" si="1"/>
        <v>20333.629999999976</v>
      </c>
      <c r="G14">
        <v>10000</v>
      </c>
      <c r="H14">
        <f t="shared" si="2"/>
        <v>10333.629999999976</v>
      </c>
      <c r="I14">
        <f t="shared" si="5"/>
        <v>3100.0889999999927</v>
      </c>
      <c r="J14">
        <f t="shared" si="3"/>
        <v>7233.5409999999829</v>
      </c>
      <c r="K14">
        <f t="shared" si="6"/>
        <v>17233.540999999983</v>
      </c>
    </row>
    <row r="15" spans="1:18" x14ac:dyDescent="0.25">
      <c r="A15" s="5" t="s">
        <v>24</v>
      </c>
      <c r="B15" s="7"/>
      <c r="C15">
        <f t="shared" si="4"/>
        <v>0</v>
      </c>
      <c r="E15" s="7"/>
    </row>
    <row r="16" spans="1:18" x14ac:dyDescent="0.25">
      <c r="A16" s="14">
        <v>45292</v>
      </c>
      <c r="B16">
        <v>398238.81</v>
      </c>
      <c r="C16">
        <f t="shared" si="4"/>
        <v>199119.405</v>
      </c>
      <c r="D16">
        <f t="shared" si="0"/>
        <v>199119.405</v>
      </c>
      <c r="E16">
        <v>184083.28000000003</v>
      </c>
      <c r="F16">
        <f t="shared" si="1"/>
        <v>15036.124999999971</v>
      </c>
      <c r="G16">
        <v>10000</v>
      </c>
      <c r="H16">
        <f t="shared" si="2"/>
        <v>5036.1249999999709</v>
      </c>
      <c r="I16">
        <f t="shared" si="5"/>
        <v>1510.8374999999912</v>
      </c>
      <c r="J16">
        <f t="shared" si="3"/>
        <v>3525.2874999999794</v>
      </c>
      <c r="K16">
        <f t="shared" si="6"/>
        <v>13525.28749999998</v>
      </c>
    </row>
    <row r="17" spans="1:11" x14ac:dyDescent="0.25">
      <c r="A17" s="14">
        <v>45323</v>
      </c>
      <c r="B17">
        <v>368937.82</v>
      </c>
      <c r="C17">
        <f t="shared" si="4"/>
        <v>184468.91</v>
      </c>
      <c r="D17">
        <f t="shared" si="0"/>
        <v>184468.91</v>
      </c>
      <c r="E17">
        <v>175539.24000000002</v>
      </c>
      <c r="F17">
        <f t="shared" si="1"/>
        <v>8929.6699999999837</v>
      </c>
      <c r="G17">
        <v>10000</v>
      </c>
      <c r="H17">
        <f t="shared" si="2"/>
        <v>-1070.3300000000163</v>
      </c>
      <c r="I17">
        <f t="shared" si="5"/>
        <v>0</v>
      </c>
      <c r="J17">
        <f t="shared" si="3"/>
        <v>-1070.3300000000163</v>
      </c>
      <c r="K17">
        <f t="shared" si="6"/>
        <v>8929.6699999999837</v>
      </c>
    </row>
    <row r="18" spans="1:11" x14ac:dyDescent="0.25">
      <c r="A18" s="14">
        <v>45352</v>
      </c>
      <c r="B18">
        <v>401676.30000000005</v>
      </c>
      <c r="C18">
        <f t="shared" si="4"/>
        <v>200838.15000000002</v>
      </c>
      <c r="D18">
        <f t="shared" si="0"/>
        <v>200838.15000000002</v>
      </c>
      <c r="E18">
        <v>176516.12</v>
      </c>
      <c r="F18">
        <f t="shared" si="1"/>
        <v>24322.030000000028</v>
      </c>
      <c r="G18">
        <v>10000</v>
      </c>
      <c r="H18">
        <f t="shared" si="2"/>
        <v>14322.030000000028</v>
      </c>
      <c r="I18">
        <f t="shared" si="5"/>
        <v>4296.6090000000086</v>
      </c>
      <c r="J18">
        <f t="shared" si="3"/>
        <v>10025.42100000002</v>
      </c>
      <c r="K18">
        <f t="shared" si="6"/>
        <v>20025.42100000002</v>
      </c>
    </row>
    <row r="19" spans="1:11" x14ac:dyDescent="0.25">
      <c r="A19" s="14">
        <v>45383</v>
      </c>
      <c r="B19">
        <v>402237.55000000005</v>
      </c>
      <c r="C19">
        <f t="shared" si="4"/>
        <v>201118.77500000002</v>
      </c>
      <c r="D19">
        <f t="shared" si="0"/>
        <v>201118.77500000002</v>
      </c>
      <c r="E19">
        <v>186917.88</v>
      </c>
      <c r="F19">
        <f t="shared" si="1"/>
        <v>14200.895000000019</v>
      </c>
      <c r="G19">
        <v>10000</v>
      </c>
      <c r="H19">
        <f t="shared" si="2"/>
        <v>4200.8950000000186</v>
      </c>
      <c r="I19">
        <f t="shared" si="5"/>
        <v>1260.2685000000056</v>
      </c>
      <c r="J19">
        <f t="shared" si="3"/>
        <v>2940.626500000013</v>
      </c>
      <c r="K19">
        <f t="shared" si="6"/>
        <v>12940.626500000013</v>
      </c>
    </row>
    <row r="20" spans="1:11" x14ac:dyDescent="0.25">
      <c r="A20" s="14">
        <v>45413</v>
      </c>
      <c r="B20">
        <v>402254.74000000005</v>
      </c>
      <c r="C20">
        <f t="shared" si="4"/>
        <v>201127.37000000002</v>
      </c>
      <c r="D20">
        <f t="shared" si="0"/>
        <v>201127.37000000002</v>
      </c>
      <c r="E20">
        <v>195479.41999999998</v>
      </c>
      <c r="F20">
        <f t="shared" si="1"/>
        <v>5647.9500000000407</v>
      </c>
      <c r="G20">
        <v>10000</v>
      </c>
      <c r="H20">
        <f t="shared" si="2"/>
        <v>-4352.0499999999593</v>
      </c>
      <c r="I20">
        <f t="shared" si="5"/>
        <v>0</v>
      </c>
      <c r="J20">
        <f t="shared" si="3"/>
        <v>-4352.0499999999593</v>
      </c>
      <c r="K20">
        <f t="shared" si="6"/>
        <v>5647.9500000000407</v>
      </c>
    </row>
    <row r="21" spans="1:11" x14ac:dyDescent="0.25">
      <c r="A21" s="14">
        <v>45444</v>
      </c>
      <c r="B21">
        <v>378380.88</v>
      </c>
      <c r="C21">
        <f t="shared" si="4"/>
        <v>189190.44</v>
      </c>
      <c r="D21">
        <f t="shared" si="0"/>
        <v>189190.44</v>
      </c>
      <c r="E21">
        <v>205129.62</v>
      </c>
      <c r="F21">
        <f t="shared" si="1"/>
        <v>-15939.179999999993</v>
      </c>
      <c r="G21">
        <v>10000</v>
      </c>
      <c r="H21">
        <f t="shared" si="2"/>
        <v>-25939.179999999993</v>
      </c>
      <c r="I21">
        <f t="shared" si="5"/>
        <v>0</v>
      </c>
      <c r="J21">
        <f t="shared" si="3"/>
        <v>-25939.179999999993</v>
      </c>
      <c r="K21">
        <f t="shared" si="6"/>
        <v>-15939.179999999993</v>
      </c>
    </row>
    <row r="22" spans="1:11" x14ac:dyDescent="0.25">
      <c r="A22" s="14">
        <v>45474</v>
      </c>
      <c r="B22">
        <v>387701.35000000003</v>
      </c>
      <c r="C22">
        <f t="shared" si="4"/>
        <v>193850.67500000002</v>
      </c>
      <c r="D22">
        <f t="shared" si="0"/>
        <v>193850.67500000002</v>
      </c>
      <c r="E22">
        <v>172646.53</v>
      </c>
      <c r="F22">
        <f t="shared" si="1"/>
        <v>21204.145000000019</v>
      </c>
      <c r="G22">
        <v>10000</v>
      </c>
      <c r="H22">
        <f t="shared" si="2"/>
        <v>11204.145000000019</v>
      </c>
      <c r="I22">
        <f t="shared" si="5"/>
        <v>3361.2435000000055</v>
      </c>
      <c r="J22">
        <f t="shared" si="3"/>
        <v>7842.9015000000127</v>
      </c>
      <c r="K22">
        <f t="shared" si="6"/>
        <v>17842.901500000014</v>
      </c>
    </row>
    <row r="23" spans="1:11" x14ac:dyDescent="0.25">
      <c r="A23" s="14">
        <v>45505</v>
      </c>
      <c r="B23">
        <v>390673.58999999997</v>
      </c>
      <c r="C23">
        <f t="shared" si="4"/>
        <v>195336.79499999998</v>
      </c>
      <c r="D23">
        <f t="shared" si="0"/>
        <v>195336.79499999998</v>
      </c>
      <c r="E23">
        <v>173718.02</v>
      </c>
      <c r="F23">
        <f t="shared" si="1"/>
        <v>21618.774999999994</v>
      </c>
      <c r="G23">
        <v>10000</v>
      </c>
      <c r="H23">
        <f t="shared" si="2"/>
        <v>11618.774999999994</v>
      </c>
      <c r="I23">
        <f t="shared" si="5"/>
        <v>3485.6324999999983</v>
      </c>
      <c r="J23">
        <f t="shared" si="3"/>
        <v>8133.1424999999963</v>
      </c>
      <c r="K23">
        <f t="shared" si="6"/>
        <v>18133.142499999994</v>
      </c>
    </row>
    <row r="24" spans="1:11" x14ac:dyDescent="0.25">
      <c r="A24" s="14">
        <v>45536</v>
      </c>
      <c r="B24">
        <v>445831.38</v>
      </c>
      <c r="C24">
        <f t="shared" si="4"/>
        <v>222915.69</v>
      </c>
      <c r="D24">
        <f t="shared" si="0"/>
        <v>222915.69</v>
      </c>
      <c r="E24">
        <v>195405.52999999997</v>
      </c>
      <c r="F24">
        <f t="shared" si="1"/>
        <v>27510.160000000033</v>
      </c>
      <c r="G24">
        <v>10000</v>
      </c>
      <c r="H24">
        <f t="shared" si="2"/>
        <v>17510.160000000033</v>
      </c>
      <c r="I24">
        <f t="shared" si="5"/>
        <v>5253.0480000000098</v>
      </c>
      <c r="J24">
        <f t="shared" si="3"/>
        <v>12257.112000000023</v>
      </c>
      <c r="K24">
        <f t="shared" si="6"/>
        <v>22257.112000000023</v>
      </c>
    </row>
    <row r="25" spans="1:11" x14ac:dyDescent="0.25">
      <c r="A25" s="14">
        <v>45566</v>
      </c>
      <c r="B25">
        <v>449677.74</v>
      </c>
      <c r="C25">
        <f t="shared" si="4"/>
        <v>224838.87</v>
      </c>
      <c r="D25">
        <f t="shared" si="0"/>
        <v>224838.87</v>
      </c>
      <c r="E25">
        <v>175152.83</v>
      </c>
      <c r="F25">
        <f t="shared" si="1"/>
        <v>49686.040000000008</v>
      </c>
      <c r="G25">
        <v>10000</v>
      </c>
      <c r="H25">
        <f t="shared" si="2"/>
        <v>39686.040000000008</v>
      </c>
      <c r="I25">
        <f t="shared" si="5"/>
        <v>11905.812000000002</v>
      </c>
      <c r="J25">
        <f t="shared" si="3"/>
        <v>27780.228000000006</v>
      </c>
      <c r="K25">
        <f t="shared" si="6"/>
        <v>37780.228000000003</v>
      </c>
    </row>
    <row r="26" spans="1:11" x14ac:dyDescent="0.25">
      <c r="A26" s="14">
        <v>45597</v>
      </c>
      <c r="B26">
        <v>392814.06</v>
      </c>
      <c r="C26">
        <f t="shared" si="4"/>
        <v>196407.03</v>
      </c>
      <c r="D26">
        <f t="shared" si="0"/>
        <v>196407.03</v>
      </c>
      <c r="E26">
        <v>177839.24</v>
      </c>
      <c r="F26">
        <f t="shared" si="1"/>
        <v>18567.790000000008</v>
      </c>
      <c r="G26">
        <v>10000</v>
      </c>
      <c r="H26">
        <f t="shared" si="2"/>
        <v>8567.7900000000081</v>
      </c>
      <c r="I26">
        <f t="shared" si="5"/>
        <v>2570.3370000000023</v>
      </c>
      <c r="J26">
        <f t="shared" si="3"/>
        <v>5997.4530000000059</v>
      </c>
      <c r="K26">
        <f t="shared" si="6"/>
        <v>15997.453000000005</v>
      </c>
    </row>
    <row r="27" spans="1:11" x14ac:dyDescent="0.25">
      <c r="A27" s="14">
        <v>45627</v>
      </c>
      <c r="B27">
        <v>383200.95</v>
      </c>
      <c r="C27">
        <f t="shared" si="4"/>
        <v>191600.47500000001</v>
      </c>
      <c r="D27">
        <f t="shared" si="0"/>
        <v>191600.47500000001</v>
      </c>
      <c r="E27">
        <v>185649.12000000002</v>
      </c>
      <c r="F27">
        <f t="shared" si="1"/>
        <v>5951.3549999999814</v>
      </c>
      <c r="G27">
        <v>10000</v>
      </c>
      <c r="H27">
        <f t="shared" si="2"/>
        <v>-4048.6450000000186</v>
      </c>
      <c r="I27">
        <f t="shared" si="5"/>
        <v>0</v>
      </c>
      <c r="J27">
        <f t="shared" si="3"/>
        <v>-4048.6450000000186</v>
      </c>
      <c r="K27">
        <f t="shared" si="6"/>
        <v>5951.3549999999814</v>
      </c>
    </row>
    <row r="28" spans="1:11" x14ac:dyDescent="0.25">
      <c r="A28" s="6"/>
      <c r="B28" s="8"/>
      <c r="E28" s="8"/>
    </row>
  </sheetData>
  <mergeCells count="1">
    <mergeCell ref="Q4:R5"/>
  </mergeCells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9522-A3DF-4F2B-B367-F5220441550A}">
  <dimension ref="A1:N23"/>
  <sheetViews>
    <sheetView workbookViewId="0">
      <selection activeCell="H15" sqref="H15"/>
    </sheetView>
  </sheetViews>
  <sheetFormatPr defaultRowHeight="15" x14ac:dyDescent="0.25"/>
  <cols>
    <col min="1" max="1" width="15.42578125" customWidth="1"/>
    <col min="2" max="2" width="26" customWidth="1"/>
    <col min="3" max="3" width="15.140625" customWidth="1"/>
    <col min="13" max="13" width="15.140625" customWidth="1"/>
  </cols>
  <sheetData>
    <row r="1" spans="1:14" x14ac:dyDescent="0.25">
      <c r="D1" s="12" t="s">
        <v>45</v>
      </c>
      <c r="E1" s="13"/>
      <c r="F1" s="13"/>
      <c r="G1" s="13"/>
      <c r="H1" s="13"/>
      <c r="I1" s="13"/>
    </row>
    <row r="2" spans="1:14" x14ac:dyDescent="0.25">
      <c r="D2" s="13"/>
      <c r="E2" s="13"/>
      <c r="F2" s="13"/>
      <c r="G2" s="13"/>
      <c r="H2" s="13"/>
      <c r="I2" s="13"/>
    </row>
    <row r="3" spans="1:14" x14ac:dyDescent="0.25">
      <c r="D3" s="10"/>
      <c r="E3" s="10"/>
      <c r="F3" s="10"/>
      <c r="G3" s="10"/>
      <c r="H3" s="10"/>
      <c r="I3" s="10"/>
    </row>
    <row r="4" spans="1:14" x14ac:dyDescent="0.25">
      <c r="M4" s="12" t="s">
        <v>61</v>
      </c>
      <c r="N4" s="13"/>
    </row>
    <row r="5" spans="1:14" x14ac:dyDescent="0.25">
      <c r="A5" s="11" t="s">
        <v>46</v>
      </c>
      <c r="M5" s="13"/>
      <c r="N5" s="13"/>
    </row>
    <row r="6" spans="1:14" x14ac:dyDescent="0.25">
      <c r="B6" s="11" t="s">
        <v>41</v>
      </c>
      <c r="C6">
        <f>SUM('Income Statement'!K3:K27)</f>
        <v>380589.89349999995</v>
      </c>
      <c r="M6" s="11" t="s">
        <v>49</v>
      </c>
      <c r="N6">
        <v>500000</v>
      </c>
    </row>
    <row r="7" spans="1:14" x14ac:dyDescent="0.25">
      <c r="B7" s="11" t="s">
        <v>42</v>
      </c>
      <c r="C7">
        <f>0.66726*'Income Statement'!B27</f>
        <v>255694.665897</v>
      </c>
      <c r="M7" s="11" t="s">
        <v>50</v>
      </c>
      <c r="N7">
        <v>30</v>
      </c>
    </row>
    <row r="8" spans="1:14" x14ac:dyDescent="0.25">
      <c r="B8" s="11" t="s">
        <v>43</v>
      </c>
      <c r="C8">
        <f>N6-SUM('Income Statement'!G3:G27)</f>
        <v>260000</v>
      </c>
      <c r="M8" s="11" t="s">
        <v>52</v>
      </c>
      <c r="N8">
        <v>200000</v>
      </c>
    </row>
    <row r="9" spans="1:14" x14ac:dyDescent="0.25">
      <c r="B9" s="11" t="s">
        <v>44</v>
      </c>
      <c r="C9">
        <f>SUM(C6:C8)</f>
        <v>896284.55939699989</v>
      </c>
      <c r="M9" s="11" t="s">
        <v>55</v>
      </c>
      <c r="N9">
        <v>500000</v>
      </c>
    </row>
    <row r="10" spans="1:14" x14ac:dyDescent="0.25">
      <c r="B10" s="11"/>
      <c r="M10" s="11"/>
    </row>
    <row r="11" spans="1:14" x14ac:dyDescent="0.25">
      <c r="A11" s="11" t="s">
        <v>47</v>
      </c>
      <c r="B11" s="11"/>
    </row>
    <row r="12" spans="1:14" x14ac:dyDescent="0.25">
      <c r="B12" s="11" t="s">
        <v>48</v>
      </c>
      <c r="C12">
        <f>N7/100*'Income Statement'!E27</f>
        <v>55694.736000000004</v>
      </c>
    </row>
    <row r="13" spans="1:14" x14ac:dyDescent="0.25">
      <c r="B13" s="11" t="s">
        <v>52</v>
      </c>
      <c r="C13">
        <f>N8</f>
        <v>200000</v>
      </c>
    </row>
    <row r="14" spans="1:14" x14ac:dyDescent="0.25">
      <c r="B14" s="11" t="s">
        <v>53</v>
      </c>
      <c r="C14">
        <f>SUM(C12:C13)</f>
        <v>255694.736</v>
      </c>
    </row>
    <row r="15" spans="1:14" x14ac:dyDescent="0.25">
      <c r="B15" s="11"/>
    </row>
    <row r="16" spans="1:14" x14ac:dyDescent="0.25">
      <c r="A16" s="11" t="s">
        <v>54</v>
      </c>
      <c r="B16" s="11"/>
    </row>
    <row r="17" spans="1:3" x14ac:dyDescent="0.25">
      <c r="B17" s="11" t="s">
        <v>55</v>
      </c>
      <c r="C17">
        <f>N9</f>
        <v>500000</v>
      </c>
    </row>
    <row r="18" spans="1:3" x14ac:dyDescent="0.25">
      <c r="B18" s="11" t="s">
        <v>56</v>
      </c>
      <c r="C18">
        <f>SUM('Income Statement'!J3:J27)</f>
        <v>140589.89349999998</v>
      </c>
    </row>
    <row r="19" spans="1:3" x14ac:dyDescent="0.25">
      <c r="B19" s="11" t="s">
        <v>57</v>
      </c>
      <c r="C19">
        <f>SUM(C17:C18)</f>
        <v>640589.89350000001</v>
      </c>
    </row>
    <row r="20" spans="1:3" x14ac:dyDescent="0.25">
      <c r="B20" s="11"/>
    </row>
    <row r="21" spans="1:3" x14ac:dyDescent="0.25">
      <c r="B21" s="11"/>
    </row>
    <row r="22" spans="1:3" x14ac:dyDescent="0.25">
      <c r="A22" s="11" t="s">
        <v>58</v>
      </c>
      <c r="B22" s="11"/>
    </row>
    <row r="23" spans="1:3" x14ac:dyDescent="0.25">
      <c r="B23" s="11" t="s">
        <v>59</v>
      </c>
      <c r="C23">
        <f>C9-(C14+C19)</f>
        <v>-7.0103000150993466E-2</v>
      </c>
    </row>
  </sheetData>
  <mergeCells count="2">
    <mergeCell ref="D1:I2"/>
    <mergeCell ref="M4:N5"/>
  </mergeCells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Pivot</vt:lpstr>
      <vt:lpstr>OpEx Pivot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Adhikari</dc:creator>
  <cp:lastModifiedBy>Harsh Adhikari</cp:lastModifiedBy>
  <dcterms:created xsi:type="dcterms:W3CDTF">2015-06-05T18:17:20Z</dcterms:created>
  <dcterms:modified xsi:type="dcterms:W3CDTF">2025-07-11T16:19:03Z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2025-07-11T11:48:15Z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9fdc58d4-dc04-4767-b6bb-a67d18f6149c</vt:lpwstr>
  </property>
  <property fmtid="{D5CDD505-2E9C-101B-9397-08002B2CF9AE}" pid="8" name="MSIP_Label_0c9778cf-0fe9-42c9-91e8-a999b94bbe98_ContentBits">
    <vt:lpwstr>1</vt:lpwstr>
  </property>
  <property fmtid="{D5CDD505-2E9C-101B-9397-08002B2CF9AE}" pid="9" name="MSIP_Label_0c9778cf-0fe9-42c9-91e8-a999b94bbe98_Tag">
    <vt:lpwstr>10, 3, 0, 1</vt:lpwstr>
  </property>
</Properties>
</file>