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27112BC9-B574-438C-B738-4443C7E2ADFB}" xr6:coauthVersionLast="41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N33" i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<sst xmlns="http://schemas.openxmlformats.org/spreadsheetml/2006/main" count="362" uniqueCount="298">
  <si>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</si>
  <si>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</si>
  <si>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</si>
  <si>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</si>
  <si>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</si>
  <si>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</si>
  <si>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</si>
  <si>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</si>
  <si>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</si>
  <si>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</si>
  <si>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</si>
  <si>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</si>
  <si>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</si>
  <si>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</si>
  <si>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</si>
  <si>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</si>
  <si>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</si>
  <si>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</si>
  <si>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</si>
  <si>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</si>
  <si>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</si>
  <si>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</si>
  <si>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</si>
  <si>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</si>
  <si>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</si>
  <si>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</si>
  <si>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</si>
  <si>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</si>
  <si>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</si>
  <si>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</si>
  <si>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</si>
  <si>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</si>
  <si>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</si>
  <si>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</si>
  <si>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</si>
  <si>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</si>
  <si>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</si>
  <si>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</si>
  <si>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</si>
  <si>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</si>
  <si>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</si>
  <si>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</si>
  <si>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</si>
  <si>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</si>
  <si>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</si>
  <si>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</si>
  <si>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</si>
  <si>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</si>
  <si>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</si>
  <si>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</si>
  <si>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</si>
  <si>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</si>
  <si>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</si>
  <si>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</si>
  <si>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</si>
  <si>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</si>
  <si>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</si>
  <si>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</si>
  <si>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</si>
  <si>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</si>
  <si>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</si>
  <si>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</si>
  <si>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</si>
  <si>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</si>
  <si>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</si>
  <si>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</si>
  <si>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</si>
  <si>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</si>
  <si>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</si>
  <si>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</si>
  <si>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</si>
  <si>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</si>
  <si>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</si>
  <si>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</si>
  <si>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</si>
  <si>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</si>
  <si>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</si>
  <si>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</si>
  <si>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</si>
  <si>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</si>
  <si>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</si>
  <si>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</si>
  <si>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</si>
  <si>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</si>
  <si>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</si>
  <si>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</si>
  <si>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</si>
  <si>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</si>
  <si>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</si>
  <si>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</si>
  <si>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</si>
  <si>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</si>
  <si>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</si>
  <si>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</si>
  <si>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</si>
  <si>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</si>
  <si>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</si>
  <si>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</si>
  <si>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</si>
  <si>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</si>
  <si>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</si>
  <si>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</si>
  <si>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</si>
  <si>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</si>
  <si>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</si>
  <si>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</si>
  <si>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</si>
  <si>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</si>
  <si>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</si>
  <si>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</si>
  <si>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</si>
  <si>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</si>
  <si>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</si>
  <si>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</si>
  <si>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</si>
  <si>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</si>
  <si>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</si>
  <si>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</si>
  <si>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</si>
  <si>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</si>
  <si>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</si>
  <si>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</si>
  <si>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</si>
  <si>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</si>
  <si>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</si>
  <si>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</si>
  <si>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</si>
  <si>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</si>
  <si>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</si>
  <si>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</si>
  <si>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</si>
  <si>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</si>
  <si>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</si>
  <si>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</si>
  <si>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</si>
  <si>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</si>
  <si>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</si>
  <si>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</si>
  <si>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</si>
  <si>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</si>
  <si>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</si>
  <si>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</si>
  <si>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</si>
  <si>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</si>
  <si>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</si>
  <si>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</si>
  <si>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</si>
  <si>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</si>
  <si>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</si>
  <si>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</si>
  <si>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</si>
  <si>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</si>
  <si>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</si>
  <si>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</si>
  <si>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</si>
  <si>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</si>
  <si>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</si>
  <si>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</si>
  <si>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</si>
  <si>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</si>
  <si>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</si>
  <si>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</si>
  <si>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</si>
  <si>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</si>
  <si>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</si>
  <si>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</si>
  <si>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</si>
  <si>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</si>
  <si>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</si>
  <si>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</si>
  <si>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</si>
  <si>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</si>
  <si>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</si>
  <si>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</si>
  <si>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</si>
  <si>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</si>
  <si>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</si>
  <si>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</si>
  <si>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</si>
  <si>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</si>
  <si>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</si>
  <si>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</si>
  <si>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</si>
  <si>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</si>
  <si>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</si>
  <si>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</si>
  <si>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</si>
  <si>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</si>
  <si>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</si>
  <si>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</si>
  <si>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</si>
  <si>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</si>
  <si>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</si>
  <si>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</si>
  <si>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</si>
  <si>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</si>
  <si>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</si>
  <si>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</si>
  <si>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</si>
  <si>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</si>
  <si>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</si>
  <si>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</si>
  <si>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</si>
  <si>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</si>
  <si>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</si>
  <si>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</si>
  <si>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</si>
  <si>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</si>
  <si>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</si>
  <si>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</si>
  <si>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</si>
  <si>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</si>
  <si>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</si>
  <si>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</si>
  <si>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</si>
  <si>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</si>
  <si>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</si>
  <si>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</si>
  <si>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</si>
  <si>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</si>
  <si>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</si>
  <si>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</si>
  <si>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</si>
  <si>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</si>
  <si>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</si>
  <si>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</si>
  <si>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</si>
  <si>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</si>
  <si>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</si>
  <si>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</si>
  <si>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</si>
  <si>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</si>
  <si>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</si>
  <si>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</si>
  <si>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</si>
  <si>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</si>
  <si>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</si>
  <si>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</si>
  <si>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</si>
  <si>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</si>
  <si>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</si>
  <si>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</si>
  <si>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</si>
  <si>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</si>
  <si>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</si>
  <si>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</si>
  <si>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</si>
  <si>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</si>
  <si>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</si>
  <si>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</si>
  <si>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</si>
  <si>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</si>
  <si>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</si>
  <si>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</si>
  <si>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</si>
  <si>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</si>
  <si>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</si>
  <si>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</si>
  <si>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</si>
  <si>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</si>
  <si>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</si>
  <si>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</si>
  <si>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</si>
  <si>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</si>
  <si>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</si>
  <si>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</si>
  <si>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</si>
  <si>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</si>
  <si>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</si>
  <si>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</si>
  <si>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</si>
  <si>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</si>
  <si>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</si>
  <si>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</si>
  <si>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</si>
  <si>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</si>
  <si>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</si>
  <si>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</si>
  <si>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</si>
  <si>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</si>
  <si>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</si>
  <si>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</si>
  <si>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</si>
  <si>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</si>
  <si>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</si>
  <si>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</si>
  <si>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</si>
  <si>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</t>
  </si>
  <si>
    <t>IC1,IC2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</si>
  <si>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</si>
  <si>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</si>
  <si>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R25,R27,R31,R32</t>
  </si>
  <si>
    <t>R11,R14,R17,R20,R35,R36,R37,R38,R48,R49,R55,R56</t>
  </si>
  <si>
    <t>R1,R3,R26,R28,R33,R34,R61</t>
  </si>
  <si>
    <t>LED1,LED2,LED3,LED4,LED5,LED6,LED7,LED10</t>
  </si>
  <si>
    <t>Q11,Q12,Q13,Q14</t>
  </si>
  <si>
    <t>NOTE! Do not install R39,R40,R60 and R59 unless you plan to use Hall type crank/cam sensor. Stock sensors are VR-type.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</si>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</sst>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4" zoomScale="113" zoomScaleNormal="113" workbookViewId="0">
      <selection activeCell="B24" sqref="B2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269</v>
      </c>
      <c r="C10" s="3" t="s">
        <v>270</v>
      </c>
      <c r="D10" s="3" t="s">
        <v>272</v>
      </c>
      <c r="E10" s="3" t="s">
        <v>11</v>
      </c>
      <c r="F10" s="3"/>
      <c r="G10" s="3" t="s">
        <v>9</v>
      </c>
      <c r="H10" s="3" t="s">
        <v>271</v>
      </c>
      <c r="I10" s="2" t="s">
        <v>274</v>
      </c>
      <c r="J10" s="34" t="s">
        <v>273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4</v>
      </c>
      <c r="B26" s="4" t="s">
        <v>287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6.04</v>
      </c>
      <c r="N26" s="6">
        <f>L26*A26</f>
        <v>6.04</v>
      </c>
      <c r="O26" s="4"/>
      <c r="P26" s="4" t="str">
        <f t="shared" si="0"/>
        <v>4,497-5981-5-ND</v>
      </c>
      <c r="Q26" t="str">
        <f t="shared" si="7"/>
        <v>4x 62A MOSFET N-CH</v>
      </c>
      <c r="R26" t="str">
        <f t="shared" si="4"/>
        <v>511-STP62NS04Z|4</v>
      </c>
      <c r="S26" t="str">
        <f t="shared" si="5"/>
        <v>STP75NS04Z 4</v>
      </c>
    </row>
    <row r="27" spans="1:19" ht="26.25" thickBot="1">
      <c r="A27" s="17">
        <f>LEN(B27)-LEN(SUBSTITUTE(B27,",",""))+1</f>
        <v>4</v>
      </c>
      <c r="B27" s="4" t="s">
        <v>295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10.48</v>
      </c>
      <c r="N27" s="6">
        <f>L27*A27</f>
        <v>11.6</v>
      </c>
      <c r="O27" s="4"/>
      <c r="P27" s="4" t="str">
        <f t="shared" si="0"/>
        <v>4,ISL9V5036P3-F085-ND</v>
      </c>
      <c r="Q27" t="str">
        <f t="shared" si="7"/>
        <v>4x Ignition IGBT</v>
      </c>
      <c r="R27" t="str">
        <f t="shared" si="4"/>
        <v>512-ISL9V5036P3-F085
|4</v>
      </c>
      <c r="S27" t="str">
        <f t="shared" si="5"/>
        <v>ISL9V5036P3-F085 4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296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19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1.1399999999999999</v>
      </c>
      <c r="N33" s="6">
        <f t="shared" ref="N33:N40" si="9">L33*A33</f>
        <v>2.09</v>
      </c>
      <c r="O33" s="4"/>
      <c r="P33" s="4" t="str">
        <f t="shared" ref="P33:P42" si="10">IF(NOT(I33=""),A33&amp;","&amp;I33,"")</f>
        <v>19,1.00KXBK-ND</v>
      </c>
      <c r="Q33" t="str">
        <f t="shared" ref="Q33:Q40" si="11">"Resistor - " &amp; A33&amp;"x "&amp;C33</f>
        <v>Resistor - 19x 1k</v>
      </c>
      <c r="R33" t="str">
        <f t="shared" ref="R33:R42" si="12">IF(NOT(J33=""),J33&amp;"|"&amp;A33,"")</f>
        <v>603-MFR-25FBF52-1K|19</v>
      </c>
      <c r="S33" t="str">
        <f t="shared" ref="S33:S42" si="13">H33&amp;" "&amp;A33</f>
        <v>MFR-25FBF52-1K 19</v>
      </c>
    </row>
    <row r="34" spans="1:19" ht="16.5" thickBot="1">
      <c r="A34" s="17">
        <f>LEN(B34)-LEN(SUBSTITUTE(B34,",",""))+1</f>
        <v>4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0.88</v>
      </c>
      <c r="N34" s="6">
        <f t="shared" si="9"/>
        <v>0.6</v>
      </c>
      <c r="O34" s="11" t="s">
        <v>79</v>
      </c>
      <c r="P34" s="4" t="str">
        <f t="shared" si="10"/>
        <v>4,A105963CT-ND</v>
      </c>
      <c r="Q34" t="str">
        <f t="shared" si="11"/>
        <v>Resistor - 4x 680</v>
      </c>
      <c r="R34" t="str">
        <f t="shared" si="12"/>
        <v>279-LR1F680R|4</v>
      </c>
      <c r="S34" t="str">
        <f t="shared" si="13"/>
        <v>1622545-1 4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7</v>
      </c>
      <c r="B36" s="4" t="s">
        <v>293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12</v>
      </c>
      <c r="B38" s="4" t="s">
        <v>292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1.2000000000000002</v>
      </c>
      <c r="N38" s="6">
        <f t="shared" si="9"/>
        <v>1.2000000000000002</v>
      </c>
      <c r="O38" s="4"/>
      <c r="P38" s="4" t="str">
        <f t="shared" si="10"/>
        <v>12,100KXBK-ND</v>
      </c>
      <c r="Q38" t="str">
        <f t="shared" si="11"/>
        <v>Resistor - 12x 100k</v>
      </c>
      <c r="R38" t="str">
        <f t="shared" si="12"/>
        <v>603-FMF-25FTF52100K|12</v>
      </c>
      <c r="S38" t="str">
        <f t="shared" si="13"/>
        <v>MFR-25FBF52-100K 12</v>
      </c>
    </row>
    <row r="39" spans="1:19" ht="16.5" thickBot="1">
      <c r="A39" s="17">
        <f>LEN(B39)-LEN(SUBSTITUTE(B39,",",""))+1</f>
        <v>4</v>
      </c>
      <c r="B39" s="4" t="s">
        <v>291</v>
      </c>
      <c r="C39" s="3">
        <v>150</v>
      </c>
      <c r="D39" s="3" t="s">
        <v>280</v>
      </c>
      <c r="E39" s="3"/>
      <c r="F39" s="3"/>
      <c r="G39" s="3" t="s">
        <v>281</v>
      </c>
      <c r="H39" s="3" t="s">
        <v>283</v>
      </c>
      <c r="I39" s="2" t="s">
        <v>284</v>
      </c>
      <c r="J39" s="2" t="s">
        <v>282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4,PPC150W-1CT-ND</v>
      </c>
      <c r="Q39" t="str">
        <f t="shared" si="11"/>
        <v>Resistor - 4x 150</v>
      </c>
      <c r="R39" t="str">
        <f t="shared" si="12"/>
        <v>594-5073NW150R0J|4</v>
      </c>
      <c r="S39" t="str">
        <f t="shared" si="13"/>
        <v>PR01000101500JR500 4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288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279</v>
      </c>
      <c r="C48" s="12" t="s">
        <v>276</v>
      </c>
      <c r="D48" s="3" t="s">
        <v>275</v>
      </c>
      <c r="E48" s="3" t="s">
        <v>216</v>
      </c>
      <c r="F48" s="12"/>
      <c r="G48" s="12" t="s">
        <v>38</v>
      </c>
      <c r="H48" s="12" t="s">
        <v>276</v>
      </c>
      <c r="I48" s="12" t="s">
        <v>277</v>
      </c>
      <c r="J48" s="2" t="s">
        <v>278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93.69</v>
      </c>
      <c r="N58" s="10">
        <f>SUM(N3:N53)</f>
        <v>112.14200000000001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2020-01-03T12:18:18Z</dcterms:modified>
</cp:coreProperties>
</file>