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0\"/>
    </mc:Choice>
  </mc:AlternateContent>
  <xr:revisionPtr revIDLastSave="0" documentId="13_ncr:1_{C7C65F6C-E51E-40CC-B780-FEEC35A94183}" xr6:coauthVersionLast="41" xr6:coauthVersionMax="43" xr10:uidLastSave="{00000000-0000-0000-0000-000000000000}"/>
  <bookViews>
    <workbookView xWindow="3225" yWindow="2640" windowWidth="2347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  <c r="A43" i="1"/>
  <c r="A44" i="1"/>
  <c r="A45" i="1"/>
  <c r="A46" i="1"/>
  <c r="A47" i="1"/>
  <c r="A48" i="1"/>
  <c r="A37" i="1"/>
  <c r="S47" i="1" l="1"/>
  <c r="R47" i="1"/>
  <c r="Q47" i="1"/>
  <c r="P47" i="1"/>
  <c r="N47" i="1"/>
  <c r="M47" i="1"/>
  <c r="A10" i="1" l="1"/>
  <c r="R10" i="1" s="1"/>
  <c r="S10" i="1" l="1"/>
  <c r="Q10" i="1"/>
  <c r="N10" i="1"/>
  <c r="M10" i="1"/>
  <c r="P10" i="1"/>
  <c r="S57" i="1" l="1"/>
  <c r="R57" i="1"/>
  <c r="Q57" i="1"/>
  <c r="P57" i="1"/>
  <c r="N57" i="1"/>
  <c r="M57" i="1"/>
  <c r="S56" i="1"/>
  <c r="R56" i="1"/>
  <c r="Q56" i="1"/>
  <c r="P56" i="1"/>
  <c r="N56" i="1"/>
  <c r="M56" i="1"/>
  <c r="S22" i="1" l="1"/>
  <c r="R22" i="1"/>
  <c r="Q22" i="1"/>
  <c r="P22" i="1"/>
  <c r="N22" i="1"/>
  <c r="M22" i="1"/>
  <c r="M53" i="1"/>
  <c r="N53" i="1"/>
  <c r="P53" i="1"/>
  <c r="Q53" i="1"/>
  <c r="R53" i="1"/>
  <c r="S53" i="1"/>
  <c r="A28" i="1" l="1"/>
  <c r="S28" i="1" s="1"/>
  <c r="N28" i="1" l="1"/>
  <c r="Q28" i="1"/>
  <c r="R28" i="1"/>
  <c r="M28" i="1"/>
  <c r="P28" i="1"/>
  <c r="S52" i="1"/>
  <c r="R52" i="1"/>
  <c r="Q52" i="1"/>
  <c r="P52" i="1"/>
  <c r="N52" i="1"/>
  <c r="M52" i="1"/>
  <c r="R50" i="1"/>
  <c r="P50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8" i="1"/>
  <c r="A3" i="1"/>
  <c r="S3" i="1" s="1"/>
  <c r="M18" i="1"/>
  <c r="M20" i="1"/>
  <c r="M37" i="1"/>
  <c r="M42" i="1"/>
  <c r="M45" i="1"/>
  <c r="M46" i="1"/>
  <c r="M48" i="1"/>
  <c r="R48" i="1"/>
  <c r="Q48" i="1"/>
  <c r="P48" i="1"/>
  <c r="N48" i="1"/>
  <c r="R12" i="1"/>
  <c r="R17" i="1"/>
  <c r="R18" i="1"/>
  <c r="R19" i="1"/>
  <c r="R20" i="1"/>
  <c r="R25" i="1"/>
  <c r="R30" i="1"/>
  <c r="R37" i="1"/>
  <c r="R41" i="1"/>
  <c r="R42" i="1"/>
  <c r="R45" i="1"/>
  <c r="R46" i="1"/>
  <c r="R49" i="1"/>
  <c r="N18" i="1"/>
  <c r="N20" i="1"/>
  <c r="N37" i="1"/>
  <c r="N42" i="1"/>
  <c r="N45" i="1"/>
  <c r="N46" i="1"/>
  <c r="Q46" i="1"/>
  <c r="P46" i="1"/>
  <c r="Q45" i="1"/>
  <c r="Q42" i="1"/>
  <c r="Q37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7" i="1"/>
  <c r="P41" i="1"/>
  <c r="P42" i="1"/>
  <c r="P45" i="1"/>
  <c r="P49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S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P29" i="1"/>
  <c r="M58" i="1" l="1"/>
  <c r="N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<sst xmlns="http://schemas.openxmlformats.org/spreadsheetml/2006/main" count="362" uniqueCount="298">
  <si>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</si>
  <si>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</si>
  <si>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</si>
  <si>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</si>
  <si>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</si>
  <si>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</si>
  <si>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</si>
  <si>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</si>
  <si>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</si>
  <si>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</si>
  <si>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</si>
  <si>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</si>
  <si>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</si>
  <si>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</si>
  <si>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</si>
  <si>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</si>
  <si>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</si>
  <si>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</si>
  <si>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</si>
  <si>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</si>
  <si>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</si>
  <si>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</si>
  <si>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</si>
  <si>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</si>
  <si>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</si>
  <si>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</si>
  <si>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</si>
  <si>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</si>
  <si>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</si>
  <si>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</si>
  <si>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</si>
  <si>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</si>
  <si>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</si>
  <si>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</si>
  <si>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</si>
  <si>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</si>
  <si>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</si>
  <si>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</si>
  <si>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</si>
  <si>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</si>
  <si>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</si>
  <si>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</si>
  <si>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</si>
  <si>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</si>
  <si>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</si>
  <si>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</si>
  <si>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</si>
  <si>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</si>
  <si>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</si>
  <si>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</si>
  <si>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</si>
  <si>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</si>
  <si>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</si>
  <si>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</si>
  <si>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</si>
  <si>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</si>
  <si>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</si>
  <si>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</si>
  <si>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</si>
  <si>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</si>
  <si>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</si>
  <si>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</si>
  <si>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</si>
  <si>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</si>
  <si>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</si>
  <si>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</si>
  <si>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</si>
  <si>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</si>
  <si>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</si>
  <si>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</si>
  <si>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</si>
  <si>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</si>
  <si>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</si>
  <si>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</si>
  <si>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</si>
  <si>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</si>
  <si>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</si>
  <si>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</si>
  <si>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</si>
  <si>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</si>
  <si>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</si>
  <si>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</si>
  <si>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</si>
  <si>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</si>
  <si>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</si>
  <si>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</si>
  <si>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</si>
  <si>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</si>
  <si>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</si>
  <si>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</si>
  <si>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</si>
  <si>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</si>
  <si>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</si>
  <si>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</si>
  <si>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</si>
  <si>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</si>
  <si>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</si>
  <si>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</si>
  <si>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</si>
  <si>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</si>
  <si>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</si>
  <si>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</si>
  <si>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</si>
  <si>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</si>
  <si>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</si>
  <si>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</si>
  <si>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</si>
  <si>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</si>
  <si>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</si>
  <si>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</si>
  <si>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</si>
  <si>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</si>
  <si>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</si>
  <si>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</si>
  <si>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</si>
  <si>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</si>
  <si>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</si>
  <si>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</si>
  <si>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</si>
  <si>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</si>
  <si>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</si>
  <si>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</si>
  <si>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</si>
  <si>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</si>
  <si>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</si>
  <si>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</si>
  <si>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</si>
  <si>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</si>
  <si>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</si>
  <si>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</si>
  <si>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</si>
  <si>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</si>
  <si>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</si>
  <si>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</si>
  <si>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</si>
  <si>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</si>
  <si>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</si>
  <si>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</si>
  <si>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</si>
  <si>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</si>
  <si>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</si>
  <si>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</si>
  <si>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</si>
  <si>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</si>
  <si>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</si>
  <si>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</si>
  <si>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</si>
  <si>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</si>
  <si>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</si>
  <si>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</si>
  <si>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</si>
  <si>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</si>
  <si>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</si>
  <si>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</si>
  <si>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</si>
  <si>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</si>
  <si>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</si>
  <si>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</si>
  <si>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</si>
  <si>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</si>
  <si>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</si>
  <si>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</si>
  <si>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</si>
  <si>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</si>
  <si>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</si>
  <si>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</si>
  <si>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</si>
  <si>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</si>
  <si>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</si>
  <si>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</si>
  <si>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</si>
  <si>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</si>
  <si>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</si>
  <si>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</si>
  <si>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</si>
  <si>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</si>
  <si>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</si>
  <si>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</si>
  <si>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</si>
  <si>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</si>
  <si>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</si>
  <si>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</si>
  <si>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</si>
  <si>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</si>
  <si>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</si>
  <si>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</si>
  <si>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</si>
  <si>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</si>
  <si>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</si>
  <si>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</si>
  <si>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</si>
  <si>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</si>
  <si>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</si>
  <si>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</si>
  <si>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</si>
  <si>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</si>
  <si>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</si>
  <si>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</si>
  <si>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</si>
  <si>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</si>
  <si>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</si>
  <si>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</si>
  <si>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</si>
  <si>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</si>
  <si>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</si>
  <si>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</si>
  <si>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</si>
  <si>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</si>
  <si>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</si>
  <si>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</si>
  <si>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</si>
  <si>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</si>
  <si>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</si>
  <si>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</si>
  <si>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</si>
  <si>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</si>
  <si>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</si>
  <si>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</si>
  <si>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</si>
  <si>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</si>
  <si>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</si>
  <si>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</si>
  <si>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</si>
  <si>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</si>
  <si>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</si>
  <si>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</si>
  <si>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</si>
  <si>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</si>
  <si>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</si>
  <si>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</si>
  <si>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</si>
  <si>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</si>
  <si>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</si>
  <si>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</si>
  <si>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</si>
  <si>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</si>
  <si>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</si>
  <si>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</si>
  <si>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</si>
  <si>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</si>
  <si>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</si>
  <si>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</si>
  <si>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</si>
  <si>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</si>
  <si>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</si>
  <si>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</si>
  <si>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</si>
  <si>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</si>
  <si>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</si>
  <si>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</si>
  <si>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</si>
  <si>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</si>
  <si>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</si>
  <si>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</si>
  <si>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</si>
  <si>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</si>
  <si>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</si>
  <si>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</si>
  <si>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</si>
  <si>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</si>
  <si>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</si>
  <si>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</si>
  <si>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</si>
  <si>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</si>
  <si>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</si>
  <si>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</si>
  <si>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</si>
  <si>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</si>
  <si>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</si>
  <si>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</si>
  <si>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</si>
  <si>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</si>
  <si>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</si>
  <si>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</si>
  <si>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</si>
  <si>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</si>
  <si>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</si>
  <si>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Q1,Q2,Q3,Q4,Q6,Q10</t>
  </si>
  <si>
    <t>IC1,IC2,IC3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</si>
  <si>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,R42,R47,R50,R51,R57,R58,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,R71,R73</t>
    </r>
  </si>
  <si>
    <t>R11,R14,R17,R20,R35,R36,R37,R38,R43,R48,R49,R52,R55,R56,R70,R75</t>
  </si>
  <si>
    <t>LED1,LED2,LED3,LED4,LED5,LED6,LED7,LED8,LED9,LED10,LED11,LED12</t>
  </si>
  <si>
    <t>R1,R3,R26,R28,R33,R34,R44,R61,R76</t>
  </si>
  <si>
    <t>R25,R27,R31,R32,R45,R74</t>
  </si>
  <si>
    <t>R9,R12,R15,R18,R46,R53</t>
  </si>
  <si>
    <r>
      <t>D3,D4,D9,D10,D11,D12,D18,</t>
    </r>
    <r>
      <rPr>
        <sz val="10"/>
        <color rgb="FF0070C0"/>
        <rFont val="Liberation Sans"/>
      </rPr>
      <t>D20</t>
    </r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</si>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</sst>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tabSelected="1" topLeftCell="A13" zoomScale="113" zoomScaleNormal="113" workbookViewId="0">
      <selection activeCell="B24" sqref="B24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7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200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218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242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297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271</v>
      </c>
      <c r="C10" s="3" t="s">
        <v>272</v>
      </c>
      <c r="D10" s="3" t="s">
        <v>274</v>
      </c>
      <c r="E10" s="3" t="s">
        <v>11</v>
      </c>
      <c r="F10" s="3"/>
      <c r="G10" s="3" t="s">
        <v>9</v>
      </c>
      <c r="H10" s="3" t="s">
        <v>273</v>
      </c>
      <c r="I10" s="2" t="s">
        <v>276</v>
      </c>
      <c r="J10" s="34" t="s">
        <v>275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247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250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281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8</v>
      </c>
      <c r="B16" s="4" t="s">
        <v>285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190</v>
      </c>
      <c r="C21" s="3" t="s">
        <v>227</v>
      </c>
      <c r="D21" s="3" t="s">
        <v>228</v>
      </c>
      <c r="E21" s="3"/>
      <c r="F21" s="3"/>
      <c r="G21" s="3" t="s">
        <v>192</v>
      </c>
      <c r="H21" s="23" t="s">
        <v>224</v>
      </c>
      <c r="I21" s="26" t="s">
        <v>226</v>
      </c>
      <c r="J21" s="2" t="s">
        <v>225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190</v>
      </c>
      <c r="C22" s="3" t="s">
        <v>227</v>
      </c>
      <c r="D22" s="3" t="s">
        <v>228</v>
      </c>
      <c r="E22" s="3"/>
      <c r="F22" s="3"/>
      <c r="G22" s="3" t="s">
        <v>192</v>
      </c>
      <c r="H22" s="23" t="s">
        <v>224</v>
      </c>
      <c r="I22" s="26" t="s">
        <v>226</v>
      </c>
      <c r="J22" s="2" t="s">
        <v>225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201</v>
      </c>
      <c r="C23" s="3" t="s">
        <v>191</v>
      </c>
      <c r="D23" s="3" t="s">
        <v>203</v>
      </c>
      <c r="E23" s="3"/>
      <c r="F23" s="3"/>
      <c r="G23" s="3" t="s">
        <v>205</v>
      </c>
      <c r="H23" s="23" t="s">
        <v>206</v>
      </c>
      <c r="I23" s="26" t="s">
        <v>211</v>
      </c>
      <c r="J23" s="2" t="s">
        <v>210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2</v>
      </c>
      <c r="B24" s="4" t="s">
        <v>201</v>
      </c>
      <c r="C24" s="3" t="s">
        <v>202</v>
      </c>
      <c r="D24" s="3" t="s">
        <v>204</v>
      </c>
      <c r="E24" s="3"/>
      <c r="F24" s="3"/>
      <c r="G24" s="3" t="s">
        <v>205</v>
      </c>
      <c r="H24" s="23" t="s">
        <v>207</v>
      </c>
      <c r="I24" s="26" t="s">
        <v>209</v>
      </c>
      <c r="J24" s="2" t="s">
        <v>208</v>
      </c>
      <c r="K24" s="6">
        <v>0.23</v>
      </c>
      <c r="L24" s="24">
        <v>0.49</v>
      </c>
      <c r="M24" s="6">
        <f>K24*A24</f>
        <v>0.46</v>
      </c>
      <c r="N24" s="6">
        <f>L24*A24</f>
        <v>0.98</v>
      </c>
      <c r="O24" s="4"/>
      <c r="P24" s="4" t="str">
        <f t="shared" si="0"/>
        <v>2,SAM1213-02-ND</v>
      </c>
      <c r="Q24" t="str">
        <f t="shared" si="7"/>
        <v>2x 2 POS Header</v>
      </c>
      <c r="R24" t="str">
        <f t="shared" si="4"/>
        <v>200-SSW10201TS|2</v>
      </c>
      <c r="S24" t="str">
        <f t="shared" si="5"/>
        <v>SSW-102-01-T-S 2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6</v>
      </c>
      <c r="B26" s="4" t="s">
        <v>277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9.06</v>
      </c>
      <c r="N26" s="6">
        <f>L26*A26</f>
        <v>9.06</v>
      </c>
      <c r="O26" s="4"/>
      <c r="P26" s="4" t="str">
        <f t="shared" si="0"/>
        <v>6,497-5981-5-ND</v>
      </c>
      <c r="Q26" t="str">
        <f t="shared" si="7"/>
        <v>6x 62A MOSFET N-CH</v>
      </c>
      <c r="R26" t="str">
        <f t="shared" si="4"/>
        <v>511-STP62NS04Z|6</v>
      </c>
      <c r="S26" t="str">
        <f t="shared" si="5"/>
        <v>STP75NS04Z 6</v>
      </c>
    </row>
    <row r="27" spans="1:19" ht="26.25" thickBot="1">
      <c r="A27" s="17">
        <f>LEN(B27)-LEN(SUBSTITUTE(B27,",",""))+1</f>
        <v>6</v>
      </c>
      <c r="B27" s="4" t="s">
        <v>184</v>
      </c>
      <c r="C27" s="3" t="s">
        <v>185</v>
      </c>
      <c r="D27" s="3" t="s">
        <v>186</v>
      </c>
      <c r="E27" s="3" t="s">
        <v>187</v>
      </c>
      <c r="F27" s="3"/>
      <c r="G27" s="3" t="s">
        <v>20</v>
      </c>
      <c r="H27" s="3" t="s">
        <v>188</v>
      </c>
      <c r="I27" s="25" t="s">
        <v>198</v>
      </c>
      <c r="J27" s="2" t="s">
        <v>189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 t="shared" si="0"/>
        <v>6,ISL9V5036P3-F085-ND</v>
      </c>
      <c r="Q27" t="str">
        <f t="shared" si="7"/>
        <v>6x Ignition IGBT</v>
      </c>
      <c r="R27" t="str">
        <f t="shared" si="4"/>
        <v>512-ISL9V5036P3-F085
|6</v>
      </c>
      <c r="S27" t="str">
        <f t="shared" si="5"/>
        <v>ISL9V5036P3-F085 6</v>
      </c>
    </row>
    <row r="28" spans="1:19" ht="16.5" thickBot="1">
      <c r="A28" s="17">
        <f>LEN(B28)-LEN(SUBSTITUTE(B28,",",""))+1</f>
        <v>1</v>
      </c>
      <c r="B28" s="28" t="s">
        <v>251</v>
      </c>
      <c r="C28" s="3" t="s">
        <v>252</v>
      </c>
      <c r="D28" s="3" t="s">
        <v>253</v>
      </c>
      <c r="E28" s="3" t="s">
        <v>195</v>
      </c>
      <c r="F28" s="3"/>
      <c r="G28" s="3" t="s">
        <v>20</v>
      </c>
      <c r="H28" s="3" t="s">
        <v>254</v>
      </c>
      <c r="I28" s="26" t="s">
        <v>256</v>
      </c>
      <c r="J28" s="2" t="s">
        <v>255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 t="shared" si="7"/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212</v>
      </c>
      <c r="C29" s="3" t="s">
        <v>194</v>
      </c>
      <c r="D29" s="3" t="s">
        <v>193</v>
      </c>
      <c r="E29" s="3" t="s">
        <v>195</v>
      </c>
      <c r="F29" s="3"/>
      <c r="G29" s="3" t="s">
        <v>20</v>
      </c>
      <c r="H29" s="3" t="s">
        <v>196</v>
      </c>
      <c r="I29" s="26" t="s">
        <v>199</v>
      </c>
      <c r="J29" s="2" t="s">
        <v>197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 t="shared" si="7"/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213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270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21</v>
      </c>
      <c r="B33" s="4" t="s">
        <v>279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161</v>
      </c>
      <c r="I33" s="2" t="s">
        <v>45</v>
      </c>
      <c r="J33" s="2" t="s">
        <v>214</v>
      </c>
      <c r="K33" s="5">
        <v>0.06</v>
      </c>
      <c r="L33" s="5">
        <v>0.11</v>
      </c>
      <c r="M33" s="6">
        <f t="shared" ref="M33:M40" si="8">K33*A33</f>
        <v>1.26</v>
      </c>
      <c r="N33" s="6">
        <f t="shared" ref="N33:N40" si="9">L33*A33</f>
        <v>2.31</v>
      </c>
      <c r="O33" s="4"/>
      <c r="P33" s="4" t="str">
        <f t="shared" ref="P33:P42" si="10">IF(NOT(I33=""),A33&amp;","&amp;I33,"")</f>
        <v>21,1.00KXBK-ND</v>
      </c>
      <c r="Q33" t="str">
        <f t="shared" ref="Q33:Q40" si="11">"Resistor - " &amp; A33&amp;"x "&amp;C33</f>
        <v>Resistor - 21x 1k</v>
      </c>
      <c r="R33" t="str">
        <f t="shared" ref="R33:R42" si="12">IF(NOT(J33=""),J33&amp;"|"&amp;A33,"")</f>
        <v>603-MFR-25FBF52-1K|21</v>
      </c>
      <c r="S33" t="str">
        <f t="shared" ref="S33:S42" si="13">H33&amp;" "&amp;A33</f>
        <v>MFR-25FBF52-1K 21</v>
      </c>
    </row>
    <row r="34" spans="1:19" ht="16.5" thickBot="1">
      <c r="A34" s="17">
        <f>LEN(B34)-LEN(SUBSTITUTE(B34,",",""))+1</f>
        <v>6</v>
      </c>
      <c r="B34" s="11" t="s">
        <v>284</v>
      </c>
      <c r="C34" s="12">
        <v>680</v>
      </c>
      <c r="D34" s="7" t="s">
        <v>100</v>
      </c>
      <c r="E34" s="3"/>
      <c r="F34" s="12"/>
      <c r="G34" s="12" t="s">
        <v>101</v>
      </c>
      <c r="H34" s="7" t="s">
        <v>159</v>
      </c>
      <c r="I34" s="2" t="s">
        <v>99</v>
      </c>
      <c r="J34" s="2" t="s">
        <v>144</v>
      </c>
      <c r="K34" s="13">
        <v>0.22</v>
      </c>
      <c r="L34" s="13">
        <v>0.15</v>
      </c>
      <c r="M34" s="6">
        <f t="shared" si="8"/>
        <v>1.32</v>
      </c>
      <c r="N34" s="6">
        <f t="shared" si="9"/>
        <v>0.89999999999999991</v>
      </c>
      <c r="O34" s="11" t="s">
        <v>79</v>
      </c>
      <c r="P34" s="4" t="str">
        <f t="shared" si="10"/>
        <v>6,A105963CT-ND</v>
      </c>
      <c r="Q34" t="str">
        <f t="shared" si="11"/>
        <v>Resistor - 6x 680</v>
      </c>
      <c r="R34" t="str">
        <f t="shared" si="12"/>
        <v>279-LR1F680R|6</v>
      </c>
      <c r="S34" t="str">
        <f t="shared" si="13"/>
        <v>1622545-1 6</v>
      </c>
    </row>
    <row r="35" spans="1:19" ht="26.25" thickBot="1">
      <c r="A35" s="17">
        <f>LEN(B35)-LEN(SUBSTITUTE(B35,",",""))+1</f>
        <v>6</v>
      </c>
      <c r="B35" s="4" t="s">
        <v>158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145</v>
      </c>
      <c r="K35" s="5">
        <v>0.11</v>
      </c>
      <c r="L35" s="13">
        <v>0.15</v>
      </c>
      <c r="M35" s="6">
        <f t="shared" si="8"/>
        <v>0.66</v>
      </c>
      <c r="N35" s="6">
        <f t="shared" si="9"/>
        <v>0.89999999999999991</v>
      </c>
      <c r="O35" s="4"/>
      <c r="P35" s="4" t="str">
        <f t="shared" si="10"/>
        <v>6,RNF14FTD470RCT-ND</v>
      </c>
      <c r="Q35" t="str">
        <f t="shared" si="11"/>
        <v>Resistor - 6x 470</v>
      </c>
      <c r="R35" t="str">
        <f t="shared" si="12"/>
        <v>279-LR1F470R|6</v>
      </c>
      <c r="S35" t="str">
        <f t="shared" si="13"/>
        <v>RNF14FTD470R 6</v>
      </c>
    </row>
    <row r="36" spans="1:19" ht="26.25" thickBot="1">
      <c r="A36" s="17">
        <f t="shared" ref="A36:A37" si="14">LEN(B36)-LEN(SUBSTITUTE(B36,",",""))+1</f>
        <v>9</v>
      </c>
      <c r="B36" s="4" t="s">
        <v>282</v>
      </c>
      <c r="C36" s="3" t="s">
        <v>164</v>
      </c>
      <c r="D36" s="3" t="s">
        <v>165</v>
      </c>
      <c r="E36" s="3" t="s">
        <v>50</v>
      </c>
      <c r="F36" s="3"/>
      <c r="G36" s="3" t="s">
        <v>41</v>
      </c>
      <c r="H36" s="3" t="s">
        <v>166</v>
      </c>
      <c r="I36" s="2" t="s">
        <v>163</v>
      </c>
      <c r="J36" s="2" t="s">
        <v>167</v>
      </c>
      <c r="K36" s="5">
        <v>0.14000000000000001</v>
      </c>
      <c r="L36" s="5">
        <v>0.16</v>
      </c>
      <c r="M36" s="6">
        <f t="shared" si="8"/>
        <v>1.2600000000000002</v>
      </c>
      <c r="N36" s="6">
        <f t="shared" si="9"/>
        <v>1.44</v>
      </c>
      <c r="O36" s="4"/>
      <c r="P36" s="4" t="str">
        <f t="shared" si="10"/>
        <v>9,2.49KXBK-ND</v>
      </c>
      <c r="Q36" t="str">
        <f t="shared" si="11"/>
        <v>Resistor - 9x 1% 2.49k</v>
      </c>
      <c r="R36" t="str">
        <f t="shared" si="12"/>
        <v>603-MFR-25FBF52-2K49|9</v>
      </c>
      <c r="S36" t="str">
        <f t="shared" si="13"/>
        <v>MFR-25FBF52-2K49 9</v>
      </c>
    </row>
    <row r="37" spans="1:19" ht="16.5" thickBot="1">
      <c r="A37" s="17">
        <f t="shared" si="14"/>
        <v>3</v>
      </c>
      <c r="B37" s="4" t="s">
        <v>248</v>
      </c>
      <c r="C37" s="3" t="s">
        <v>91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146</v>
      </c>
      <c r="K37" s="5">
        <v>0.46</v>
      </c>
      <c r="L37" s="5">
        <v>1.1000000000000001</v>
      </c>
      <c r="M37" s="6">
        <f t="shared" si="8"/>
        <v>1.3800000000000001</v>
      </c>
      <c r="N37" s="6">
        <f t="shared" si="9"/>
        <v>3.3000000000000003</v>
      </c>
      <c r="O37" s="4" t="s">
        <v>78</v>
      </c>
      <c r="P37" s="4" t="str">
        <f t="shared" si="10"/>
        <v>3,3.9KADCT-ND</v>
      </c>
      <c r="Q37" t="str">
        <f t="shared" si="11"/>
        <v>Resistor - 3x 0.1% 3.9k</v>
      </c>
      <c r="R37" t="str">
        <f t="shared" si="12"/>
        <v>279-H83K9BDA|3</v>
      </c>
      <c r="S37" t="str">
        <f t="shared" si="13"/>
        <v>MFP-25BRD52-3K9 3</v>
      </c>
    </row>
    <row r="38" spans="1:19" ht="26.25" thickBot="1">
      <c r="A38" s="17">
        <f t="shared" ref="A38" si="15">LEN(B38)-LEN(SUBSTITUTE(B38,",",""))+1</f>
        <v>16</v>
      </c>
      <c r="B38" s="4" t="s">
        <v>280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177</v>
      </c>
      <c r="I38" s="2" t="s">
        <v>56</v>
      </c>
      <c r="J38" s="2" t="s">
        <v>178</v>
      </c>
      <c r="K38" s="5">
        <v>0.1</v>
      </c>
      <c r="L38" s="5">
        <v>0.1</v>
      </c>
      <c r="M38" s="6">
        <f t="shared" si="8"/>
        <v>1.6</v>
      </c>
      <c r="N38" s="6">
        <f t="shared" si="9"/>
        <v>1.6</v>
      </c>
      <c r="O38" s="4"/>
      <c r="P38" s="4" t="str">
        <f t="shared" si="10"/>
        <v>16,100KXBK-ND</v>
      </c>
      <c r="Q38" t="str">
        <f t="shared" si="11"/>
        <v>Resistor - 16x 100k</v>
      </c>
      <c r="R38" t="str">
        <f t="shared" si="12"/>
        <v>603-FMF-25FTF52100K|16</v>
      </c>
      <c r="S38" t="str">
        <f t="shared" si="13"/>
        <v>MFR-25FBF52-100K 16</v>
      </c>
    </row>
    <row r="39" spans="1:19" ht="16.5" thickBot="1">
      <c r="A39" s="17">
        <f>LEN(B39)-LEN(SUBSTITUTE(B39,",",""))+1</f>
        <v>6</v>
      </c>
      <c r="B39" s="4" t="s">
        <v>283</v>
      </c>
      <c r="C39" s="3">
        <v>150</v>
      </c>
      <c r="D39" s="3" t="s">
        <v>291</v>
      </c>
      <c r="E39" s="3"/>
      <c r="F39" s="3"/>
      <c r="G39" s="3" t="s">
        <v>292</v>
      </c>
      <c r="H39" s="3" t="s">
        <v>294</v>
      </c>
      <c r="I39" s="2" t="s">
        <v>295</v>
      </c>
      <c r="J39" s="2" t="s">
        <v>293</v>
      </c>
      <c r="K39" s="5">
        <v>0.27</v>
      </c>
      <c r="L39" s="5">
        <v>0.23</v>
      </c>
      <c r="M39" s="6">
        <f t="shared" si="8"/>
        <v>1.62</v>
      </c>
      <c r="N39" s="6">
        <f t="shared" si="9"/>
        <v>1.3800000000000001</v>
      </c>
      <c r="O39" s="4"/>
      <c r="P39" s="4" t="str">
        <f t="shared" si="10"/>
        <v>6,PPC150W-1CT-ND</v>
      </c>
      <c r="Q39" t="str">
        <f t="shared" si="11"/>
        <v>Resistor - 6x 150</v>
      </c>
      <c r="R39" t="str">
        <f t="shared" si="12"/>
        <v>594-5073NW150R0J|6</v>
      </c>
      <c r="S39" t="str">
        <f t="shared" si="13"/>
        <v>PR01000101500JR500 6</v>
      </c>
    </row>
    <row r="40" spans="1:19" ht="26.25" thickBot="1">
      <c r="A40" s="17">
        <f>LEN(B40)-LEN(SUBSTITUTE(B40,",",""))+1</f>
        <v>2</v>
      </c>
      <c r="B40" s="4" t="s">
        <v>249</v>
      </c>
      <c r="C40" s="3" t="s">
        <v>180</v>
      </c>
      <c r="D40" s="3" t="s">
        <v>181</v>
      </c>
      <c r="E40" s="3"/>
      <c r="F40" s="3"/>
      <c r="G40" s="3" t="s">
        <v>41</v>
      </c>
      <c r="H40" s="3" t="s">
        <v>182</v>
      </c>
      <c r="I40" s="2" t="s">
        <v>296</v>
      </c>
      <c r="J40" s="2" t="s">
        <v>183</v>
      </c>
      <c r="K40" s="5"/>
      <c r="L40" s="5">
        <v>0.1</v>
      </c>
      <c r="M40" s="6">
        <f t="shared" si="8"/>
        <v>0</v>
      </c>
      <c r="N40" s="6">
        <f t="shared" si="9"/>
        <v>0.2</v>
      </c>
      <c r="O40" s="4"/>
      <c r="P40" s="4" t="str">
        <f t="shared" si="10"/>
        <v xml:space="preserve">2,7.50KXBK-ND	</v>
      </c>
      <c r="Q40" t="str">
        <f t="shared" si="11"/>
        <v>Resistor - 2x 7.5k</v>
      </c>
      <c r="R40" t="str">
        <f t="shared" si="12"/>
        <v>603-MFR-25FBF52-7K5
|2</v>
      </c>
      <c r="S40" t="str">
        <f t="shared" si="13"/>
        <v>MFR-25FBF52-7K5 2</v>
      </c>
    </row>
    <row r="41" spans="1:19" ht="16.5" thickBot="1">
      <c r="A41" s="17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0"/>
        <v/>
      </c>
      <c r="R41" t="str">
        <f t="shared" si="12"/>
        <v/>
      </c>
      <c r="S41" t="str">
        <f t="shared" si="13"/>
        <v xml:space="preserve"> </v>
      </c>
    </row>
    <row r="42" spans="1:19" ht="26.25" thickBot="1">
      <c r="A42" s="17">
        <f t="shared" ref="A42:A48" si="16">LEN(B42)-LEN(SUBSTITUTE(B42,",",""))+1</f>
        <v>1</v>
      </c>
      <c r="B42" s="4" t="s">
        <v>57</v>
      </c>
      <c r="C42" s="3" t="s">
        <v>59</v>
      </c>
      <c r="D42" s="3" t="s">
        <v>60</v>
      </c>
      <c r="E42" s="3" t="s">
        <v>61</v>
      </c>
      <c r="F42" s="3"/>
      <c r="G42" s="3" t="s">
        <v>62</v>
      </c>
      <c r="H42" s="3" t="s">
        <v>59</v>
      </c>
      <c r="I42" s="2" t="s">
        <v>59</v>
      </c>
      <c r="J42" s="2" t="s">
        <v>143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0"/>
        <v>1,LM2940T-5.0/NOPB</v>
      </c>
      <c r="Q42" t="str">
        <f>A42&amp;"x "&amp;C42</f>
        <v>1x LM2940T-5.0/NOPB</v>
      </c>
      <c r="R42" t="str">
        <f t="shared" si="12"/>
        <v>926-LM2940T-5.0/NOPB|1</v>
      </c>
      <c r="S42" t="str">
        <f t="shared" si="13"/>
        <v>LM2940T-5.0/NOPB 1</v>
      </c>
    </row>
    <row r="43" spans="1:19" ht="16.5" thickBot="1">
      <c r="A43" s="17">
        <f t="shared" si="16"/>
        <v>1</v>
      </c>
      <c r="B43" s="4" t="s">
        <v>257</v>
      </c>
      <c r="C43" s="3" t="s">
        <v>258</v>
      </c>
      <c r="D43" s="3" t="s">
        <v>259</v>
      </c>
      <c r="E43" s="3" t="s">
        <v>260</v>
      </c>
      <c r="F43" s="3"/>
      <c r="G43" s="3" t="s">
        <v>38</v>
      </c>
      <c r="H43" s="3" t="s">
        <v>258</v>
      </c>
      <c r="I43" s="30" t="s">
        <v>261</v>
      </c>
      <c r="J43" s="2" t="s">
        <v>262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263</v>
      </c>
      <c r="Q43" t="s">
        <v>264</v>
      </c>
      <c r="R43" t="s">
        <v>265</v>
      </c>
      <c r="S43" t="s">
        <v>266</v>
      </c>
    </row>
    <row r="44" spans="1:19" ht="26.25" thickBot="1">
      <c r="A44" s="17">
        <f t="shared" si="16"/>
        <v>1</v>
      </c>
      <c r="B44" s="21" t="s">
        <v>223</v>
      </c>
      <c r="C44" s="3" t="s">
        <v>215</v>
      </c>
      <c r="D44" s="3" t="s">
        <v>216</v>
      </c>
      <c r="E44" s="3" t="s">
        <v>217</v>
      </c>
      <c r="F44" s="3"/>
      <c r="G44" s="3" t="s">
        <v>58</v>
      </c>
      <c r="H44" s="3" t="s">
        <v>220</v>
      </c>
      <c r="I44" s="27" t="s">
        <v>221</v>
      </c>
      <c r="J44" s="2" t="s">
        <v>222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50" si="17">IF(NOT(I44=""),A44&amp;","&amp;I44,"")</f>
        <v>1,MPXH6115A6U-ND</v>
      </c>
      <c r="Q44" t="str">
        <f>A44&amp;"x "&amp;C44</f>
        <v>1x Baro sensor</v>
      </c>
      <c r="R44" t="str">
        <f t="shared" ref="R44:R50" si="18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f t="shared" si="16"/>
        <v>1</v>
      </c>
      <c r="B45" s="4" t="s">
        <v>73</v>
      </c>
      <c r="C45" s="3" t="s">
        <v>179</v>
      </c>
      <c r="D45" s="3" t="s">
        <v>72</v>
      </c>
      <c r="E45" s="3" t="s">
        <v>71</v>
      </c>
      <c r="F45" s="3"/>
      <c r="G45" s="3" t="s">
        <v>58</v>
      </c>
      <c r="H45" s="3" t="s">
        <v>129</v>
      </c>
      <c r="I45" s="2" t="s">
        <v>70</v>
      </c>
      <c r="J45" s="2" t="s">
        <v>130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7"/>
        <v>1,MPX4250AP-ND</v>
      </c>
      <c r="Q45" t="str">
        <f>A45&amp;"x "&amp;C45</f>
        <v>1x 2.5-Bar MAP sensor</v>
      </c>
      <c r="R45" t="str">
        <f t="shared" si="18"/>
        <v>841-MPX4250AP|1</v>
      </c>
      <c r="S45" t="str">
        <f>H45&amp;" "&amp;A45</f>
        <v>MPX4250AP 1</v>
      </c>
    </row>
    <row r="46" spans="1:19" ht="26.25" thickBot="1">
      <c r="A46" s="17">
        <f t="shared" si="16"/>
        <v>3</v>
      </c>
      <c r="B46" s="11" t="s">
        <v>278</v>
      </c>
      <c r="C46" s="12" t="s">
        <v>94</v>
      </c>
      <c r="D46" s="12" t="s">
        <v>95</v>
      </c>
      <c r="E46" s="3" t="s">
        <v>96</v>
      </c>
      <c r="F46" s="12"/>
      <c r="G46" s="12" t="s">
        <v>63</v>
      </c>
      <c r="H46" s="12" t="s">
        <v>94</v>
      </c>
      <c r="I46" s="12" t="s">
        <v>97</v>
      </c>
      <c r="J46" s="12" t="s">
        <v>131</v>
      </c>
      <c r="K46" s="19">
        <v>2.92</v>
      </c>
      <c r="L46" s="19">
        <v>2.92</v>
      </c>
      <c r="M46" s="6">
        <f>K46*A46</f>
        <v>8.76</v>
      </c>
      <c r="N46" s="6">
        <f>L46*A46</f>
        <v>8.76</v>
      </c>
      <c r="O46" s="11"/>
      <c r="P46" s="4" t="str">
        <f t="shared" si="17"/>
        <v>3,TC4424EPA-ND</v>
      </c>
      <c r="Q46" t="str">
        <f>A46&amp;"x "&amp;C46</f>
        <v>3x TC4424EPA</v>
      </c>
      <c r="R46" t="str">
        <f t="shared" si="18"/>
        <v>579-TC4424EPA|3</v>
      </c>
      <c r="S46" t="str">
        <f>H46&amp;" "&amp;A46</f>
        <v>TC4424EPA 3</v>
      </c>
    </row>
    <row r="47" spans="1:19" ht="16.5" thickBot="1">
      <c r="A47" s="17">
        <f t="shared" si="16"/>
        <v>1</v>
      </c>
      <c r="B47" s="11" t="s">
        <v>123</v>
      </c>
      <c r="C47" s="12" t="s">
        <v>152</v>
      </c>
      <c r="D47" s="3" t="s">
        <v>153</v>
      </c>
      <c r="E47" s="3" t="s">
        <v>96</v>
      </c>
      <c r="F47" s="12"/>
      <c r="G47" s="12" t="s">
        <v>154</v>
      </c>
      <c r="H47" s="12" t="s">
        <v>152</v>
      </c>
      <c r="I47" s="12" t="s">
        <v>155</v>
      </c>
      <c r="J47" s="2" t="s">
        <v>156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7"/>
        <v>1,F2720-ND</v>
      </c>
      <c r="Q47" t="str">
        <f>A47&amp;"x "&amp;C47</f>
        <v>1x SP721APP</v>
      </c>
      <c r="R47" t="str">
        <f t="shared" si="18"/>
        <v>576-SP721APP|1</v>
      </c>
      <c r="S47" t="str">
        <f>H47&amp;" "&amp;A47</f>
        <v>SP721APP 1</v>
      </c>
    </row>
    <row r="48" spans="1:19" ht="16.5" thickBot="1">
      <c r="A48" s="17">
        <f t="shared" si="16"/>
        <v>2</v>
      </c>
      <c r="B48" s="11" t="s">
        <v>290</v>
      </c>
      <c r="C48" s="12" t="s">
        <v>287</v>
      </c>
      <c r="D48" s="3" t="s">
        <v>286</v>
      </c>
      <c r="E48" s="3" t="s">
        <v>217</v>
      </c>
      <c r="F48" s="12"/>
      <c r="G48" s="12" t="s">
        <v>38</v>
      </c>
      <c r="H48" s="12" t="s">
        <v>287</v>
      </c>
      <c r="I48" s="12" t="s">
        <v>288</v>
      </c>
      <c r="J48" s="2" t="s">
        <v>289</v>
      </c>
      <c r="K48" s="6">
        <v>1.41</v>
      </c>
      <c r="L48" s="6">
        <v>1.54</v>
      </c>
      <c r="M48" s="6">
        <f>K48*A48</f>
        <v>2.82</v>
      </c>
      <c r="N48" s="6">
        <f>L48*A48</f>
        <v>3.08</v>
      </c>
      <c r="O48" s="4"/>
      <c r="P48" s="4" t="str">
        <f t="shared" si="17"/>
        <v>2,497-14323-1-ND</v>
      </c>
      <c r="Q48" t="str">
        <f>A48&amp;"x "&amp;C48</f>
        <v>2x VNLD5090TR-E</v>
      </c>
      <c r="R48" t="str">
        <f t="shared" si="18"/>
        <v>511-VNLD5090TR-E|2</v>
      </c>
      <c r="S48" t="str">
        <f>H48&amp;" "&amp;A48</f>
        <v>VNLD5090TR-E 2</v>
      </c>
    </row>
    <row r="49" spans="1:19" ht="16.5" thickBot="1">
      <c r="A49" s="15"/>
      <c r="B49" s="4"/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thickBot="1">
      <c r="A50" s="15"/>
      <c r="B50" s="4" t="s">
        <v>241</v>
      </c>
      <c r="C50" s="3"/>
      <c r="D50" s="3"/>
      <c r="E50" s="3"/>
      <c r="F50" s="3"/>
      <c r="G50" s="4"/>
      <c r="H50" s="8"/>
      <c r="I50" s="3"/>
      <c r="J50" s="3"/>
      <c r="K50" s="1"/>
      <c r="L50" s="1"/>
      <c r="M50" s="9"/>
      <c r="N50" s="6"/>
      <c r="O50" s="9"/>
      <c r="P50" s="4" t="str">
        <f t="shared" si="17"/>
        <v/>
      </c>
      <c r="R50" t="str">
        <f t="shared" si="18"/>
        <v/>
      </c>
    </row>
    <row r="51" spans="1:19" ht="25.5" customHeight="1" thickBot="1">
      <c r="A51" s="17">
        <v>1</v>
      </c>
      <c r="B51" s="11" t="s">
        <v>244</v>
      </c>
      <c r="C51" s="12" t="s">
        <v>245</v>
      </c>
      <c r="D51" s="3" t="s">
        <v>243</v>
      </c>
      <c r="E51" s="3" t="s">
        <v>96</v>
      </c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16.5" thickBot="1">
      <c r="A52" s="17">
        <v>1</v>
      </c>
      <c r="B52" s="11" t="s">
        <v>229</v>
      </c>
      <c r="C52" s="12" t="s">
        <v>237</v>
      </c>
      <c r="D52" s="3" t="s">
        <v>236</v>
      </c>
      <c r="E52" s="3"/>
      <c r="F52" s="12"/>
      <c r="G52" s="12" t="s">
        <v>192</v>
      </c>
      <c r="H52" s="12" t="s">
        <v>238</v>
      </c>
      <c r="I52" s="12" t="s">
        <v>240</v>
      </c>
      <c r="J52" s="2" t="s">
        <v>239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7">
        <v>6</v>
      </c>
      <c r="B53" s="11" t="s">
        <v>230</v>
      </c>
      <c r="C53" s="12" t="s">
        <v>231</v>
      </c>
      <c r="D53" s="3" t="s">
        <v>232</v>
      </c>
      <c r="E53" s="3"/>
      <c r="F53" s="12"/>
      <c r="G53" s="12" t="s">
        <v>192</v>
      </c>
      <c r="H53" s="12" t="s">
        <v>233</v>
      </c>
      <c r="I53" s="12" t="s">
        <v>234</v>
      </c>
      <c r="J53" s="2" t="s">
        <v>235</v>
      </c>
      <c r="K53" s="6">
        <v>0.16</v>
      </c>
      <c r="L53" s="6">
        <v>0.18099999999999999</v>
      </c>
      <c r="M53" s="6">
        <f>K53*A53</f>
        <v>0.96</v>
      </c>
      <c r="N53" s="6">
        <f>L53*A53</f>
        <v>1.0859999999999999</v>
      </c>
      <c r="O53" s="4"/>
      <c r="P53" s="4" t="str">
        <f>IF(NOT(I53=""),A53&amp;","&amp;I53,"")</f>
        <v>6,WM9154-ND</v>
      </c>
      <c r="Q53" t="str">
        <f>A53&amp;"x "&amp;C53</f>
        <v>6x Female pin</v>
      </c>
      <c r="R53" t="str">
        <f>IF(NOT(J53=""),J53&amp;"|"&amp;A53,"")</f>
        <v>538-39-00-0078|6</v>
      </c>
      <c r="S53" t="str">
        <f>H53&amp;" "&amp;A53</f>
        <v>39-00-0078 6</v>
      </c>
    </row>
    <row r="54" spans="1:19" ht="16.5" thickBot="1">
      <c r="A54" s="15"/>
      <c r="B54" s="11"/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5"/>
      <c r="B55" s="11" t="s">
        <v>267</v>
      </c>
      <c r="C55" s="12"/>
      <c r="D55" s="3"/>
      <c r="E55" s="3"/>
      <c r="F55" s="12"/>
      <c r="G55" s="12"/>
      <c r="H55" s="12"/>
      <c r="I55" s="12"/>
      <c r="J55" s="2"/>
      <c r="K55" s="6"/>
      <c r="L55" s="6"/>
      <c r="M55" s="6"/>
      <c r="N55" s="6"/>
      <c r="O55" s="4"/>
      <c r="P55" s="4"/>
    </row>
    <row r="56" spans="1:19" ht="16.5" thickBot="1">
      <c r="A56" s="17">
        <v>1</v>
      </c>
      <c r="B56" s="32" t="s">
        <v>229</v>
      </c>
      <c r="C56" s="12" t="s">
        <v>237</v>
      </c>
      <c r="D56" s="3" t="s">
        <v>236</v>
      </c>
      <c r="E56" s="3"/>
      <c r="F56" s="12"/>
      <c r="G56" s="12" t="s">
        <v>192</v>
      </c>
      <c r="H56" s="12" t="s">
        <v>238</v>
      </c>
      <c r="I56" s="12" t="s">
        <v>240</v>
      </c>
      <c r="J56" s="2" t="s">
        <v>239</v>
      </c>
      <c r="K56" s="6">
        <v>0.33</v>
      </c>
      <c r="L56" s="6">
        <v>0.38200000000000001</v>
      </c>
      <c r="M56" s="6">
        <f>K56*A56</f>
        <v>0.33</v>
      </c>
      <c r="N56" s="6">
        <f>L56*A56</f>
        <v>0.38200000000000001</v>
      </c>
      <c r="O56" s="4"/>
      <c r="P56" s="4" t="str">
        <f>IF(NOT(I56=""),A56&amp;","&amp;I56,"")</f>
        <v>1,WM3702-ND</v>
      </c>
      <c r="Q56" t="str">
        <f>A56&amp;"x "&amp;C56</f>
        <v>1x 6-POS connector</v>
      </c>
      <c r="R56" t="str">
        <f>IF(NOT(J56=""),J56&amp;"|"&amp;A56,"")</f>
        <v>538-39-01-2060|1</v>
      </c>
      <c r="S56" t="str">
        <f>H56&amp;" "&amp;A56</f>
        <v>39-01-2060 1</v>
      </c>
    </row>
    <row r="57" spans="1:19" ht="16.5" thickBot="1">
      <c r="A57" s="17">
        <v>6</v>
      </c>
      <c r="B57" s="32" t="s">
        <v>230</v>
      </c>
      <c r="C57" s="12" t="s">
        <v>231</v>
      </c>
      <c r="D57" s="3" t="s">
        <v>232</v>
      </c>
      <c r="E57" s="3"/>
      <c r="F57" s="12"/>
      <c r="G57" s="12" t="s">
        <v>192</v>
      </c>
      <c r="H57" s="12" t="s">
        <v>233</v>
      </c>
      <c r="I57" s="12" t="s">
        <v>234</v>
      </c>
      <c r="J57" s="2" t="s">
        <v>235</v>
      </c>
      <c r="K57" s="6">
        <v>0.16</v>
      </c>
      <c r="L57" s="6">
        <v>0.18099999999999999</v>
      </c>
      <c r="M57" s="6">
        <f>K57*A57</f>
        <v>0.96</v>
      </c>
      <c r="N57" s="6">
        <f>L57*A57</f>
        <v>1.0859999999999999</v>
      </c>
      <c r="O57" s="4"/>
      <c r="P57" s="4" t="str">
        <f>IF(NOT(I57=""),A57&amp;","&amp;I57,"")</f>
        <v>6,WM9154-ND</v>
      </c>
      <c r="Q57" t="str">
        <f>A57&amp;"x "&amp;C57</f>
        <v>6x Female pin</v>
      </c>
      <c r="R57" t="str">
        <f>IF(NOT(J57=""),J57&amp;"|"&amp;A57,"")</f>
        <v>538-39-00-0078|6</v>
      </c>
      <c r="S57" t="str">
        <f>H57&amp;" "&amp;A57</f>
        <v>39-00-0078 6</v>
      </c>
    </row>
    <row r="58" spans="1:19" ht="24" customHeight="1" thickBot="1">
      <c r="A58" s="15"/>
      <c r="B58" s="4"/>
      <c r="C58" s="3"/>
      <c r="D58" s="3"/>
      <c r="E58" s="3"/>
      <c r="F58" s="20"/>
      <c r="G58" s="4"/>
      <c r="H58" s="35" t="s">
        <v>66</v>
      </c>
      <c r="I58" s="36"/>
      <c r="J58" s="29"/>
      <c r="K58" s="1" t="s">
        <v>64</v>
      </c>
      <c r="L58" s="1"/>
      <c r="M58" s="10">
        <f>SUM(M3:M53)</f>
        <v>108.74999999999999</v>
      </c>
      <c r="N58" s="10">
        <f>SUM(N3:N53)</f>
        <v>126.202</v>
      </c>
      <c r="O58" s="9" t="s">
        <v>65</v>
      </c>
    </row>
    <row r="62" spans="1:19">
      <c r="B62" t="s">
        <v>219</v>
      </c>
    </row>
    <row r="63" spans="1:19">
      <c r="B63" t="s">
        <v>269</v>
      </c>
    </row>
    <row r="64" spans="1:19">
      <c r="B64" t="s">
        <v>246</v>
      </c>
    </row>
    <row r="65" spans="2:2">
      <c r="B65" t="s">
        <v>268</v>
      </c>
    </row>
  </sheetData>
  <mergeCells count="1">
    <mergeCell ref="H58:I58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2020-01-03T12:18:06Z</dcterms:modified>
</cp:coreProperties>
</file>