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4\"/>
    </mc:Choice>
  </mc:AlternateContent>
  <xr:revisionPtr revIDLastSave="0" documentId="13_ncr:1_{E92D9FA5-94BC-4636-870E-4F6621A3CA70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S22" i="1" l="1"/>
  <c r="R22" i="1"/>
  <c r="Q22" i="1"/>
  <c r="P22" i="1"/>
  <c r="N22" i="1"/>
  <c r="M22" i="1"/>
  <c r="A10" i="1" l="1"/>
  <c r="Q10" i="1" s="1"/>
  <c r="N10" i="1" l="1"/>
  <c r="P10" i="1"/>
  <c r="R10" i="1"/>
  <c r="S10" i="1"/>
  <c r="M10" i="1"/>
  <c r="A32" i="1"/>
  <c r="S56" i="1" l="1"/>
  <c r="R56" i="1"/>
  <c r="Q56" i="1"/>
  <c r="P56" i="1"/>
  <c r="N56" i="1"/>
  <c r="M56" i="1"/>
  <c r="S55" i="1"/>
  <c r="R55" i="1"/>
  <c r="Q55" i="1"/>
  <c r="P55" i="1"/>
  <c r="N55" i="1"/>
  <c r="M55" i="1"/>
  <c r="M52" i="1" l="1"/>
  <c r="N52" i="1"/>
  <c r="P52" i="1"/>
  <c r="Q52" i="1"/>
  <c r="R52" i="1"/>
  <c r="S52" i="1"/>
  <c r="A28" i="1" l="1"/>
  <c r="N28" i="1" l="1"/>
  <c r="Q28" i="1"/>
  <c r="M28" i="1"/>
  <c r="S51" i="1"/>
  <c r="R51" i="1"/>
  <c r="Q51" i="1"/>
  <c r="P51" i="1"/>
  <c r="N51" i="1"/>
  <c r="M51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4" i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7" i="1"/>
  <c r="R41" i="1"/>
  <c r="R42" i="1"/>
  <c r="R45" i="1"/>
  <c r="R46" i="1"/>
  <c r="R48" i="1"/>
  <c r="N4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8" i="1"/>
  <c r="P2" i="1"/>
  <c r="P7" i="1" l="1"/>
  <c r="Q7" i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<sst xmlns="http://schemas.openxmlformats.org/spreadsheetml/2006/main" count="353" uniqueCount="291">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</sst>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K19" zoomScale="113" workbookViewId="0">
      <selection activeCell="R30" sqref="R30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  <col min="19" max="19" width="20.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208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226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281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4</v>
      </c>
      <c r="B9" s="4" t="s">
        <v>227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 t="shared" si="1"/>
        <v>2.64</v>
      </c>
      <c r="N9" s="6">
        <f t="shared" si="2"/>
        <v>2.64</v>
      </c>
      <c r="O9" s="4"/>
      <c r="P9" s="4" t="str">
        <f t="shared" si="0"/>
        <v>4,399-4390-ND</v>
      </c>
      <c r="Q9" t="str">
        <f t="shared" si="3"/>
        <v>Capacitor - 4x 1uF</v>
      </c>
      <c r="R9" t="str">
        <f t="shared" si="4"/>
        <v>80-C330C105M5U|4</v>
      </c>
      <c r="S9" t="str">
        <f t="shared" si="5"/>
        <v>C330C105M5U5TA 4</v>
      </c>
    </row>
    <row r="10" spans="1:19" ht="16.5" thickBot="1">
      <c r="A10" s="17">
        <f t="shared" si="6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258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261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185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257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198</v>
      </c>
      <c r="C21" s="3" t="s">
        <v>236</v>
      </c>
      <c r="D21" s="3" t="s">
        <v>237</v>
      </c>
      <c r="E21" s="3"/>
      <c r="F21" s="3"/>
      <c r="G21" s="3" t="s">
        <v>200</v>
      </c>
      <c r="H21" s="23" t="s">
        <v>233</v>
      </c>
      <c r="I21" s="26" t="s">
        <v>235</v>
      </c>
      <c r="J21" s="2" t="s">
        <v>234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198</v>
      </c>
      <c r="C22" s="3" t="s">
        <v>236</v>
      </c>
      <c r="D22" s="3" t="s">
        <v>237</v>
      </c>
      <c r="E22" s="3"/>
      <c r="F22" s="3"/>
      <c r="G22" s="3" t="s">
        <v>200</v>
      </c>
      <c r="H22" s="23" t="s">
        <v>233</v>
      </c>
      <c r="I22" s="26" t="s">
        <v>235</v>
      </c>
      <c r="J22" s="2" t="s">
        <v>234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209</v>
      </c>
      <c r="C23" s="3" t="s">
        <v>199</v>
      </c>
      <c r="D23" s="3" t="s">
        <v>211</v>
      </c>
      <c r="E23" s="3"/>
      <c r="F23" s="3"/>
      <c r="G23" s="3" t="s">
        <v>213</v>
      </c>
      <c r="H23" s="23" t="s">
        <v>214</v>
      </c>
      <c r="I23" s="26" t="s">
        <v>219</v>
      </c>
      <c r="J23" s="2" t="s">
        <v>218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209</v>
      </c>
      <c r="C24" s="3" t="s">
        <v>210</v>
      </c>
      <c r="D24" s="3" t="s">
        <v>212</v>
      </c>
      <c r="E24" s="3"/>
      <c r="F24" s="3"/>
      <c r="G24" s="3" t="s">
        <v>213</v>
      </c>
      <c r="H24" s="23" t="s">
        <v>215</v>
      </c>
      <c r="I24" s="26" t="s">
        <v>217</v>
      </c>
      <c r="J24" s="2" t="s">
        <v>216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7</v>
      </c>
      <c r="B26" s="4" t="s">
        <v>280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 t="shared" si="0"/>
        <v>7,497-5981-5-ND</v>
      </c>
      <c r="Q26" t="str">
        <f t="shared" si="7"/>
        <v>7x 62A MOSFET N-CH</v>
      </c>
      <c r="R26" t="str">
        <f t="shared" si="4"/>
        <v>511-STP62NS04Z|7</v>
      </c>
      <c r="S26" t="str">
        <f t="shared" si="5"/>
        <v>STP75NS04Z 7</v>
      </c>
    </row>
    <row r="27" spans="1:19" ht="26.25" thickBot="1">
      <c r="A27" s="17">
        <f>LEN(B27)-LEN(SUBSTITUTE(B27,",",""))+1</f>
        <v>6</v>
      </c>
      <c r="B27" s="4" t="s">
        <v>192</v>
      </c>
      <c r="C27" s="3" t="s">
        <v>193</v>
      </c>
      <c r="D27" s="3" t="s">
        <v>194</v>
      </c>
      <c r="E27" s="3" t="s">
        <v>195</v>
      </c>
      <c r="F27" s="3"/>
      <c r="G27" s="3" t="s">
        <v>20</v>
      </c>
      <c r="H27" s="3" t="s">
        <v>196</v>
      </c>
      <c r="I27" s="25" t="s">
        <v>206</v>
      </c>
      <c r="J27" s="2" t="s">
        <v>197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262</v>
      </c>
      <c r="C28" s="3" t="s">
        <v>263</v>
      </c>
      <c r="D28" s="3" t="s">
        <v>264</v>
      </c>
      <c r="E28" s="3" t="s">
        <v>203</v>
      </c>
      <c r="F28" s="3"/>
      <c r="G28" s="3" t="s">
        <v>20</v>
      </c>
      <c r="H28" s="3" t="s">
        <v>265</v>
      </c>
      <c r="I28" s="26" t="s">
        <v>267</v>
      </c>
      <c r="J28" s="2" t="s">
        <v>266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220</v>
      </c>
      <c r="C29" s="3" t="s">
        <v>202</v>
      </c>
      <c r="D29" s="3" t="s">
        <v>201</v>
      </c>
      <c r="E29" s="3" t="s">
        <v>203</v>
      </c>
      <c r="F29" s="3"/>
      <c r="G29" s="3" t="s">
        <v>20</v>
      </c>
      <c r="H29" s="3" t="s">
        <v>204</v>
      </c>
      <c r="I29" s="26" t="s">
        <v>207</v>
      </c>
      <c r="J29" s="2" t="s">
        <v>205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 t="shared" ref="A31:A36" si="8"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221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 t="shared" si="8"/>
        <v>1</v>
      </c>
      <c r="B32" s="33" t="s">
        <v>283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 t="shared" si="8"/>
        <v>17</v>
      </c>
      <c r="B33" s="4" t="s">
        <v>284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222</v>
      </c>
      <c r="K33" s="5">
        <v>0.06</v>
      </c>
      <c r="L33" s="5">
        <v>0.11</v>
      </c>
      <c r="M33" s="6">
        <f t="shared" ref="M33:M40" si="9">K33*A33</f>
        <v>1.02</v>
      </c>
      <c r="N33" s="6">
        <f t="shared" ref="N33:N40" si="10">L33*A33</f>
        <v>1.87</v>
      </c>
      <c r="O33" s="4"/>
      <c r="P33" s="4" t="str">
        <f t="shared" ref="P33:P42" si="11">IF(NOT(I33=""),A33&amp;","&amp;I33,"")</f>
        <v>17,1.00KXBK-ND</v>
      </c>
      <c r="Q33" t="str">
        <f t="shared" ref="Q33:Q40" si="12">"Resistor - " &amp; A33&amp;"x "&amp;C33</f>
        <v>Resistor - 17x 1k</v>
      </c>
      <c r="R33" t="str">
        <f t="shared" ref="R33:R42" si="13">IF(NOT(J33=""),J33&amp;"|"&amp;A33,"")</f>
        <v>603-MFR-25FBF52-1K|17</v>
      </c>
      <c r="S33" t="str">
        <f t="shared" ref="S33:S42" si="14">H33&amp;" "&amp;A33</f>
        <v>MFR-25FBF52-1K 17</v>
      </c>
    </row>
    <row r="34" spans="1:19" ht="16.5" thickBot="1">
      <c r="A34" s="17">
        <f t="shared" si="8"/>
        <v>3</v>
      </c>
      <c r="B34" s="11" t="s">
        <v>184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 t="shared" si="9"/>
        <v>0.66</v>
      </c>
      <c r="N34" s="6">
        <f t="shared" si="10"/>
        <v>0.44999999999999996</v>
      </c>
      <c r="O34" s="11" t="s">
        <v>82</v>
      </c>
      <c r="P34" s="4" t="str">
        <f t="shared" si="11"/>
        <v>3,A105963CT-ND</v>
      </c>
      <c r="Q34" t="str">
        <f t="shared" si="12"/>
        <v>Resistor - 3x 680</v>
      </c>
      <c r="R34" t="str">
        <f t="shared" si="13"/>
        <v>279-LR1F680R|3</v>
      </c>
      <c r="S34" t="str">
        <f t="shared" si="14"/>
        <v>1622545-1 3</v>
      </c>
    </row>
    <row r="35" spans="1:19" ht="26.25" thickBot="1">
      <c r="A35" s="17">
        <f t="shared" si="8"/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 t="shared" si="9"/>
        <v>0.66</v>
      </c>
      <c r="N35" s="6">
        <f t="shared" si="10"/>
        <v>0.89999999999999991</v>
      </c>
      <c r="O35" s="4"/>
      <c r="P35" s="4" t="str">
        <f t="shared" si="11"/>
        <v>6,RNF14FTD470RCT-ND</v>
      </c>
      <c r="Q35" t="str">
        <f t="shared" si="12"/>
        <v>Resistor - 6x 470</v>
      </c>
      <c r="R35" t="str">
        <f t="shared" si="13"/>
        <v>279-LR1F470R|6</v>
      </c>
      <c r="S35" t="str">
        <f t="shared" si="14"/>
        <v>RNF14FTD470R 6</v>
      </c>
    </row>
    <row r="36" spans="1:19" ht="26.25" thickBot="1">
      <c r="A36" s="17">
        <f t="shared" si="8"/>
        <v>6</v>
      </c>
      <c r="B36" s="4" t="s">
        <v>238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 t="shared" si="9"/>
        <v>0.84000000000000008</v>
      </c>
      <c r="N36" s="6">
        <f t="shared" si="10"/>
        <v>0.96</v>
      </c>
      <c r="O36" s="4"/>
      <c r="P36" s="4" t="str">
        <f t="shared" si="11"/>
        <v>6,2.49KXBK-ND</v>
      </c>
      <c r="Q36" t="str">
        <f t="shared" si="12"/>
        <v>Resistor - 6x 1% 2.49k</v>
      </c>
      <c r="R36" t="str">
        <f t="shared" si="13"/>
        <v>603-MFR-25FBF52-2K49|6</v>
      </c>
      <c r="S36" t="str">
        <f t="shared" si="14"/>
        <v>MFR-25FBF52-2K49 6</v>
      </c>
    </row>
    <row r="37" spans="1:19" ht="16.5" thickBot="1">
      <c r="A37" s="17">
        <v>1</v>
      </c>
      <c r="B37" s="4" t="s">
        <v>259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 t="shared" si="9"/>
        <v>0.46</v>
      </c>
      <c r="N37" s="6">
        <f t="shared" si="10"/>
        <v>1.1000000000000001</v>
      </c>
      <c r="O37" s="4" t="s">
        <v>81</v>
      </c>
      <c r="P37" s="4" t="str">
        <f t="shared" si="11"/>
        <v>1,3.9KADCT-ND</v>
      </c>
      <c r="Q37" t="str">
        <f t="shared" si="12"/>
        <v>Resistor - 1x 0.1% 3.9k</v>
      </c>
      <c r="R37" t="str">
        <f t="shared" si="13"/>
        <v>279-H83K9BDA|1</v>
      </c>
      <c r="S37" t="str">
        <f t="shared" si="14"/>
        <v>MFP-25BRD52-3K9 1</v>
      </c>
    </row>
    <row r="38" spans="1:19" ht="16.5" thickBot="1">
      <c r="A38" s="17">
        <f t="shared" ref="A38" si="15">LEN(B38)-LEN(SUBSTITUTE(B38,",",""))+1</f>
        <v>10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 t="shared" si="9"/>
        <v>1</v>
      </c>
      <c r="N38" s="6">
        <f t="shared" si="10"/>
        <v>1</v>
      </c>
      <c r="O38" s="4"/>
      <c r="P38" s="4" t="str">
        <f t="shared" si="11"/>
        <v>10,100KXBK-ND</v>
      </c>
      <c r="Q38" t="str">
        <f t="shared" si="12"/>
        <v>Resistor - 10x 100k</v>
      </c>
      <c r="R38" t="str">
        <f t="shared" si="13"/>
        <v>603-FMF-25FTF52100K|10</v>
      </c>
      <c r="S38" t="str">
        <f t="shared" si="14"/>
        <v>MFR-25FBF52-100K 10</v>
      </c>
    </row>
    <row r="39" spans="1:19" ht="16.5" thickBot="1">
      <c r="A39" s="17">
        <f>LEN(B39)-LEN(SUBSTITUTE(B39,",",""))+1</f>
        <v>3</v>
      </c>
      <c r="B39" s="4" t="s">
        <v>186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 t="shared" si="9"/>
        <v>0.81</v>
      </c>
      <c r="N39" s="6">
        <f t="shared" si="10"/>
        <v>0.69000000000000006</v>
      </c>
      <c r="O39" s="4"/>
      <c r="P39" s="4" t="str">
        <f t="shared" si="11"/>
        <v>3,160YCT-ND</v>
      </c>
      <c r="Q39" t="str">
        <f t="shared" si="12"/>
        <v>Resistor - 3x 160</v>
      </c>
      <c r="R39" t="str">
        <f t="shared" si="13"/>
        <v>594-5083NW160R0J|3</v>
      </c>
      <c r="S39" t="str">
        <f t="shared" si="14"/>
        <v>FMP200FRF52-160R 3</v>
      </c>
    </row>
    <row r="40" spans="1:19" ht="26.25" thickBot="1">
      <c r="A40" s="17">
        <f>LEN(B40)-LEN(SUBSTITUTE(B40,",",""))+1</f>
        <v>2</v>
      </c>
      <c r="B40" s="4" t="s">
        <v>260</v>
      </c>
      <c r="C40" s="3" t="s">
        <v>188</v>
      </c>
      <c r="D40" s="3" t="s">
        <v>189</v>
      </c>
      <c r="E40" s="3"/>
      <c r="F40" s="3"/>
      <c r="G40" s="3" t="s">
        <v>41</v>
      </c>
      <c r="H40" s="3" t="s">
        <v>190</v>
      </c>
      <c r="I40" s="2"/>
      <c r="J40" s="2" t="s">
        <v>191</v>
      </c>
      <c r="K40" s="5"/>
      <c r="L40" s="5">
        <v>0.1</v>
      </c>
      <c r="M40" s="6">
        <f t="shared" si="9"/>
        <v>0</v>
      </c>
      <c r="N40" s="6">
        <f t="shared" si="10"/>
        <v>0.2</v>
      </c>
      <c r="O40" s="4"/>
      <c r="P40" s="4" t="str">
        <f t="shared" si="11"/>
        <v/>
      </c>
      <c r="Q40" t="str">
        <f t="shared" si="12"/>
        <v>Resistor - 2x 7.5k</v>
      </c>
      <c r="R40" t="str">
        <f t="shared" si="13"/>
        <v>603-MFR-25FBF52-7K5
|2</v>
      </c>
      <c r="S40" t="str">
        <f t="shared" si="14"/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1"/>
        <v/>
      </c>
      <c r="R41" t="str">
        <f t="shared" si="13"/>
        <v/>
      </c>
      <c r="S41" t="str">
        <f t="shared" si="14"/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1"/>
        <v>1,LM2940T-5.0/NOPB</v>
      </c>
      <c r="Q42" t="str">
        <f>A42&amp;"x "&amp;C42</f>
        <v>1x LM2940T-5.0/NOPB</v>
      </c>
      <c r="R42" t="str">
        <f t="shared" si="13"/>
        <v>926-LM2940T-5.0/NOPB|1</v>
      </c>
      <c r="S42" t="str">
        <f t="shared" si="14"/>
        <v>LM2940T-5.0/NOPB 1</v>
      </c>
    </row>
    <row r="43" spans="1:19" ht="16.5" thickBot="1">
      <c r="A43" s="17">
        <v>1</v>
      </c>
      <c r="B43" s="4" t="s">
        <v>268</v>
      </c>
      <c r="C43" s="3" t="s">
        <v>269</v>
      </c>
      <c r="D43" s="3" t="s">
        <v>270</v>
      </c>
      <c r="E43" s="3" t="s">
        <v>271</v>
      </c>
      <c r="F43" s="3"/>
      <c r="G43" s="3" t="s">
        <v>38</v>
      </c>
      <c r="H43" s="3" t="s">
        <v>269</v>
      </c>
      <c r="I43" s="30" t="s">
        <v>272</v>
      </c>
      <c r="J43" s="2" t="s">
        <v>273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274</v>
      </c>
      <c r="Q43" t="s">
        <v>275</v>
      </c>
      <c r="R43" t="s">
        <v>276</v>
      </c>
      <c r="S43" t="s">
        <v>277</v>
      </c>
    </row>
    <row r="44" spans="1:19" ht="26.25" thickBot="1">
      <c r="A44" s="17">
        <v>1</v>
      </c>
      <c r="B44" s="21" t="s">
        <v>232</v>
      </c>
      <c r="C44" s="3" t="s">
        <v>223</v>
      </c>
      <c r="D44" s="3" t="s">
        <v>224</v>
      </c>
      <c r="E44" s="3" t="s">
        <v>225</v>
      </c>
      <c r="F44" s="3"/>
      <c r="G44" s="3" t="s">
        <v>61</v>
      </c>
      <c r="H44" s="3" t="s">
        <v>229</v>
      </c>
      <c r="I44" s="27" t="s">
        <v>230</v>
      </c>
      <c r="J44" s="2" t="s">
        <v>231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49" si="16">IF(NOT(I44=""),A44&amp;","&amp;I44,"")</f>
        <v>1,MPXH6115A6U-ND</v>
      </c>
      <c r="Q44" t="str">
        <f>A44&amp;"x "&amp;C44</f>
        <v>1x Baro sensor</v>
      </c>
      <c r="R44" t="str">
        <f t="shared" ref="R44:R49" si="17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187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6"/>
        <v>1,MPX4250AP-ND</v>
      </c>
      <c r="Q45" t="str">
        <f>A45&amp;"x "&amp;C45</f>
        <v>1x 2.5-Bar MAP sensor</v>
      </c>
      <c r="R45" t="str">
        <f t="shared" si="17"/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6"/>
        <v>2,TC4424EPA-ND</v>
      </c>
      <c r="Q46" t="str">
        <f>A46&amp;"x "&amp;C46</f>
        <v>2x TC4424EPA</v>
      </c>
      <c r="R46" t="str">
        <f t="shared" si="17"/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6"/>
        <v>1,F2720-ND</v>
      </c>
      <c r="Q47" t="str">
        <f>A47&amp;"x "&amp;C47</f>
        <v>1x SP721APP</v>
      </c>
      <c r="R47" t="str">
        <f t="shared" si="17"/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6"/>
        <v/>
      </c>
      <c r="R48" t="str">
        <f t="shared" si="17"/>
        <v/>
      </c>
    </row>
    <row r="49" spans="1:19" ht="16.5" thickBot="1">
      <c r="A49" s="15"/>
      <c r="B49" s="4" t="s">
        <v>251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6"/>
        <v/>
      </c>
      <c r="R49" t="str">
        <f t="shared" si="17"/>
        <v/>
      </c>
    </row>
    <row r="50" spans="1:19" ht="25.5" customHeight="1" thickBot="1">
      <c r="A50" s="17">
        <v>1</v>
      </c>
      <c r="B50" s="11" t="s">
        <v>254</v>
      </c>
      <c r="C50" s="12" t="s">
        <v>255</v>
      </c>
      <c r="D50" s="3" t="s">
        <v>253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239</v>
      </c>
      <c r="C51" s="12" t="s">
        <v>247</v>
      </c>
      <c r="D51" s="3" t="s">
        <v>246</v>
      </c>
      <c r="E51" s="3"/>
      <c r="F51" s="12"/>
      <c r="G51" s="12" t="s">
        <v>200</v>
      </c>
      <c r="H51" s="12" t="s">
        <v>248</v>
      </c>
      <c r="I51" s="12" t="s">
        <v>250</v>
      </c>
      <c r="J51" s="2" t="s">
        <v>249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240</v>
      </c>
      <c r="C52" s="12" t="s">
        <v>241</v>
      </c>
      <c r="D52" s="3" t="s">
        <v>242</v>
      </c>
      <c r="E52" s="3"/>
      <c r="F52" s="12"/>
      <c r="G52" s="12" t="s">
        <v>200</v>
      </c>
      <c r="H52" s="12" t="s">
        <v>243</v>
      </c>
      <c r="I52" s="12" t="s">
        <v>244</v>
      </c>
      <c r="J52" s="2" t="s">
        <v>245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278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239</v>
      </c>
      <c r="C55" s="12" t="s">
        <v>247</v>
      </c>
      <c r="D55" s="3" t="s">
        <v>246</v>
      </c>
      <c r="E55" s="3"/>
      <c r="F55" s="12"/>
      <c r="G55" s="12" t="s">
        <v>200</v>
      </c>
      <c r="H55" s="12" t="s">
        <v>248</v>
      </c>
      <c r="I55" s="12" t="s">
        <v>250</v>
      </c>
      <c r="J55" s="2" t="s">
        <v>249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240</v>
      </c>
      <c r="C56" s="12" t="s">
        <v>241</v>
      </c>
      <c r="D56" s="3" t="s">
        <v>242</v>
      </c>
      <c r="E56" s="3"/>
      <c r="F56" s="12"/>
      <c r="G56" s="12" t="s">
        <v>200</v>
      </c>
      <c r="H56" s="12" t="s">
        <v>243</v>
      </c>
      <c r="I56" s="12" t="s">
        <v>244</v>
      </c>
      <c r="J56" s="2" t="s">
        <v>245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29"/>
      <c r="K57" s="1" t="s">
        <v>67</v>
      </c>
      <c r="L57" s="1"/>
      <c r="M57" s="10">
        <f>SUM(M3:M52)</f>
        <v>97.07</v>
      </c>
      <c r="N57" s="10">
        <f>SUM(N3:N52)</f>
        <v>115.012</v>
      </c>
      <c r="O57" s="9" t="s">
        <v>68</v>
      </c>
    </row>
    <row r="61" spans="1:19">
      <c r="B61" t="s">
        <v>228</v>
      </c>
    </row>
    <row r="62" spans="1:19">
      <c r="B62" t="s">
        <v>252</v>
      </c>
    </row>
    <row r="63" spans="1:19">
      <c r="B63" t="s">
        <v>256</v>
      </c>
    </row>
    <row r="64" spans="1:19">
      <c r="B64" t="s">
        <v>279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2020-04-07T06:38:12Z</dcterms:modified>
</cp:coreProperties>
</file>