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esktop\speeduino\m52\"/>
    </mc:Choice>
  </mc:AlternateContent>
  <xr:revisionPtr revIDLastSave="0" documentId="13_ncr:1_{5247B423-EC82-4DFB-9842-24A9304776F6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4" i="1" l="1"/>
  <c r="W44" i="1"/>
  <c r="V44" i="1"/>
  <c r="U44" i="1"/>
  <c r="T44" i="1"/>
  <c r="R44" i="1"/>
  <c r="Q44" i="1"/>
  <c r="T43" i="1"/>
  <c r="U43" i="1"/>
  <c r="W43" i="1"/>
  <c r="X45" i="1"/>
  <c r="W45" i="1"/>
  <c r="V45" i="1"/>
  <c r="U45" i="1"/>
  <c r="T45" i="1"/>
  <c r="R45" i="1"/>
  <c r="Q45" i="1"/>
  <c r="X46" i="1"/>
  <c r="W46" i="1"/>
  <c r="V46" i="1"/>
  <c r="U46" i="1"/>
  <c r="T46" i="1"/>
  <c r="R46" i="1"/>
  <c r="Q46" i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6" i="1"/>
  <c r="W26" i="1" s="1"/>
  <c r="B26" i="1"/>
  <c r="U26" i="1"/>
  <c r="A25" i="1"/>
  <c r="W25" i="1" s="1"/>
  <c r="X20" i="1"/>
  <c r="W20" i="1"/>
  <c r="V20" i="1"/>
  <c r="U20" i="1"/>
  <c r="T20" i="1"/>
  <c r="R20" i="1"/>
  <c r="Q20" i="1"/>
  <c r="X25" i="1"/>
  <c r="V25" i="1"/>
  <c r="B25" i="1"/>
  <c r="U25" i="1"/>
  <c r="R25" i="1"/>
  <c r="A36" i="1"/>
  <c r="X36" i="1" s="1"/>
  <c r="W36" i="1"/>
  <c r="B36" i="1"/>
  <c r="U36" i="1"/>
  <c r="T36" i="1"/>
  <c r="Q36" i="1"/>
  <c r="A4" i="1"/>
  <c r="X4" i="1"/>
  <c r="A5" i="1"/>
  <c r="X5" i="1"/>
  <c r="A6" i="1"/>
  <c r="X6" i="1"/>
  <c r="A7" i="1"/>
  <c r="X7" i="1"/>
  <c r="A8" i="1"/>
  <c r="X8" i="1" s="1"/>
  <c r="A9" i="1"/>
  <c r="X9" i="1"/>
  <c r="A10" i="1"/>
  <c r="V10" i="1" s="1"/>
  <c r="X10" i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/>
  <c r="X27" i="1"/>
  <c r="A28" i="1"/>
  <c r="X28" i="1" s="1"/>
  <c r="A29" i="1"/>
  <c r="R29" i="1" s="1"/>
  <c r="A30" i="1"/>
  <c r="X30" i="1" s="1"/>
  <c r="A31" i="1"/>
  <c r="W31" i="1" s="1"/>
  <c r="A32" i="1"/>
  <c r="X32" i="1" s="1"/>
  <c r="X33" i="1"/>
  <c r="A34" i="1"/>
  <c r="X34" i="1"/>
  <c r="A35" i="1"/>
  <c r="X35" i="1"/>
  <c r="X37" i="1"/>
  <c r="X38" i="1"/>
  <c r="X39" i="1"/>
  <c r="X40" i="1"/>
  <c r="X41" i="1"/>
  <c r="A3" i="1"/>
  <c r="X3" i="1" s="1"/>
  <c r="Q3" i="1"/>
  <c r="Q4" i="1"/>
  <c r="Q5" i="1"/>
  <c r="Q6" i="1"/>
  <c r="Q7" i="1"/>
  <c r="Q9" i="1"/>
  <c r="Q10" i="1"/>
  <c r="Q12" i="1"/>
  <c r="Q14" i="1"/>
  <c r="Q17" i="1"/>
  <c r="Q19" i="1"/>
  <c r="Q24" i="1"/>
  <c r="Q29" i="1"/>
  <c r="Q33" i="1"/>
  <c r="Q34" i="1"/>
  <c r="Q35" i="1"/>
  <c r="Q38" i="1"/>
  <c r="Q39" i="1"/>
  <c r="Q40" i="1"/>
  <c r="Q41" i="1"/>
  <c r="W41" i="1"/>
  <c r="V41" i="1"/>
  <c r="U41" i="1"/>
  <c r="T41" i="1"/>
  <c r="R41" i="1"/>
  <c r="W4" i="1"/>
  <c r="W5" i="1"/>
  <c r="W6" i="1"/>
  <c r="W7" i="1"/>
  <c r="W9" i="1"/>
  <c r="W10" i="1"/>
  <c r="W11" i="1"/>
  <c r="W15" i="1"/>
  <c r="W16" i="1"/>
  <c r="W17" i="1"/>
  <c r="W18" i="1"/>
  <c r="W19" i="1"/>
  <c r="W23" i="1"/>
  <c r="W24" i="1"/>
  <c r="W27" i="1"/>
  <c r="W28" i="1"/>
  <c r="W30" i="1"/>
  <c r="W32" i="1"/>
  <c r="W33" i="1"/>
  <c r="W34" i="1"/>
  <c r="W35" i="1"/>
  <c r="W37" i="1"/>
  <c r="W38" i="1"/>
  <c r="W39" i="1"/>
  <c r="W40" i="1"/>
  <c r="B28" i="1"/>
  <c r="B29" i="1"/>
  <c r="U29" i="1" s="1"/>
  <c r="B30" i="1"/>
  <c r="U30" i="1" s="1"/>
  <c r="B31" i="1"/>
  <c r="B32" i="1"/>
  <c r="B33" i="1"/>
  <c r="U33" i="1" s="1"/>
  <c r="B34" i="1"/>
  <c r="U34" i="1" s="1"/>
  <c r="B35" i="1"/>
  <c r="B38" i="1"/>
  <c r="U38" i="1" s="1"/>
  <c r="B39" i="1"/>
  <c r="B40" i="1"/>
  <c r="U40" i="1" s="1"/>
  <c r="B4" i="1"/>
  <c r="B5" i="1"/>
  <c r="B6" i="1"/>
  <c r="B7" i="1"/>
  <c r="B8" i="1"/>
  <c r="B9" i="1"/>
  <c r="B10" i="1"/>
  <c r="B12" i="1"/>
  <c r="U12" i="1" s="1"/>
  <c r="B13" i="1"/>
  <c r="B14" i="1"/>
  <c r="U14" i="1" s="1"/>
  <c r="B15" i="1"/>
  <c r="B17" i="1"/>
  <c r="U17" i="1" s="1"/>
  <c r="B24" i="1"/>
  <c r="B3" i="1"/>
  <c r="R3" i="1"/>
  <c r="R4" i="1"/>
  <c r="R5" i="1"/>
  <c r="R6" i="1"/>
  <c r="R7" i="1"/>
  <c r="R9" i="1"/>
  <c r="R10" i="1"/>
  <c r="R12" i="1"/>
  <c r="R13" i="1"/>
  <c r="R14" i="1"/>
  <c r="R17" i="1"/>
  <c r="R19" i="1"/>
  <c r="R24" i="1"/>
  <c r="R28" i="1"/>
  <c r="R30" i="1"/>
  <c r="R32" i="1"/>
  <c r="R33" i="1"/>
  <c r="R34" i="1"/>
  <c r="R35" i="1"/>
  <c r="R38" i="1"/>
  <c r="R39" i="1"/>
  <c r="R40" i="1"/>
  <c r="U24" i="1"/>
  <c r="U27" i="1"/>
  <c r="U28" i="1"/>
  <c r="U31" i="1"/>
  <c r="U32" i="1"/>
  <c r="U35" i="1"/>
  <c r="U37" i="1"/>
  <c r="U39" i="1"/>
  <c r="U4" i="1"/>
  <c r="U5" i="1"/>
  <c r="U6" i="1"/>
  <c r="U7" i="1"/>
  <c r="U8" i="1"/>
  <c r="U9" i="1"/>
  <c r="U10" i="1"/>
  <c r="U11" i="1"/>
  <c r="U13" i="1"/>
  <c r="U15" i="1"/>
  <c r="U16" i="1"/>
  <c r="U18" i="1"/>
  <c r="U19" i="1"/>
  <c r="U23" i="1"/>
  <c r="U3" i="1"/>
  <c r="U2" i="1"/>
  <c r="V40" i="1"/>
  <c r="T40" i="1"/>
  <c r="V14" i="1"/>
  <c r="V12" i="1"/>
  <c r="V4" i="1"/>
  <c r="V5" i="1"/>
  <c r="V6" i="1"/>
  <c r="V7" i="1"/>
  <c r="V9" i="1"/>
  <c r="V3" i="1"/>
  <c r="V39" i="1"/>
  <c r="V38" i="1"/>
  <c r="V30" i="1"/>
  <c r="V32" i="1"/>
  <c r="V33" i="1"/>
  <c r="V34" i="1"/>
  <c r="V35" i="1"/>
  <c r="V28" i="1"/>
  <c r="V16" i="1"/>
  <c r="V17" i="1"/>
  <c r="V18" i="1"/>
  <c r="V19" i="1"/>
  <c r="V23" i="1"/>
  <c r="V24" i="1"/>
  <c r="V2" i="1"/>
  <c r="T3" i="1"/>
  <c r="T4" i="1"/>
  <c r="T5" i="1"/>
  <c r="T6" i="1"/>
  <c r="T7" i="1"/>
  <c r="T8" i="1"/>
  <c r="T9" i="1"/>
  <c r="T10" i="1"/>
  <c r="T11" i="1"/>
  <c r="T12" i="1"/>
  <c r="T14" i="1"/>
  <c r="T15" i="1"/>
  <c r="T16" i="1"/>
  <c r="T17" i="1"/>
  <c r="T18" i="1"/>
  <c r="T19" i="1"/>
  <c r="T23" i="1"/>
  <c r="T24" i="1"/>
  <c r="T27" i="1"/>
  <c r="T28" i="1"/>
  <c r="T30" i="1"/>
  <c r="T32" i="1"/>
  <c r="T33" i="1"/>
  <c r="T34" i="1"/>
  <c r="T35" i="1"/>
  <c r="T37" i="1"/>
  <c r="T38" i="1"/>
  <c r="T39" i="1"/>
  <c r="T2" i="1"/>
  <c r="V8" i="1" l="1"/>
  <c r="R8" i="1"/>
  <c r="Q8" i="1"/>
  <c r="W8" i="1"/>
  <c r="Q26" i="1"/>
  <c r="V26" i="1"/>
  <c r="R26" i="1"/>
  <c r="X26" i="1"/>
  <c r="T13" i="1"/>
  <c r="R15" i="1"/>
  <c r="R47" i="1" s="1"/>
  <c r="Q31" i="1"/>
  <c r="W13" i="1"/>
  <c r="T29" i="1"/>
  <c r="V29" i="1"/>
  <c r="V15" i="1"/>
  <c r="R31" i="1"/>
  <c r="W3" i="1"/>
  <c r="W29" i="1"/>
  <c r="W12" i="1"/>
  <c r="Q30" i="1"/>
  <c r="Q13" i="1"/>
  <c r="X31" i="1"/>
  <c r="X29" i="1"/>
  <c r="X15" i="1"/>
  <c r="X13" i="1"/>
  <c r="R36" i="1"/>
  <c r="V36" i="1"/>
  <c r="Q25" i="1"/>
  <c r="T31" i="1"/>
  <c r="V31" i="1"/>
  <c r="W14" i="1"/>
  <c r="Q32" i="1"/>
  <c r="Q28" i="1"/>
  <c r="T25" i="1"/>
  <c r="T26" i="1"/>
  <c r="Q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2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39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</commentList>
</comments>
</file>

<file path=xl/sharedStrings.xml><?xml version="1.0" encoding="utf-8"?>
<sst xmlns="http://schemas.openxmlformats.org/spreadsheetml/2006/main" count="369" uniqueCount="282">
  <si>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</si>
  <si>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</si>
  <si>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</si>
  <si>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</si>
  <si>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</si>
  <si>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</si>
  <si>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</si>
  <si>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</si>
  <si>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</si>
  <si>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</si>
  <si>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</si>
  <si>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</si>
  <si>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</si>
  <si>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</si>
  <si>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</si>
  <si>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</si>
  <si>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</si>
  <si>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</si>
  <si>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</si>
  <si>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</si>
  <si>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</si>
  <si>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</si>
  <si>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</si>
  <si>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</si>
  <si>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</si>
  <si>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</si>
  <si>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</si>
  <si>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</si>
  <si>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</si>
  <si>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</si>
  <si>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</si>
  <si>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</si>
  <si>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</si>
  <si>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</si>
  <si>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</si>
  <si>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</si>
  <si>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</si>
  <si>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</si>
  <si>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</si>
  <si>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</si>
  <si>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</si>
  <si>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</si>
  <si>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</si>
  <si>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</si>
  <si>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</si>
  <si>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</si>
  <si>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</si>
  <si>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</si>
  <si>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</si>
  <si>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</si>
  <si>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</si>
  <si>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</si>
  <si>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</si>
  <si>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</si>
  <si>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</si>
  <si>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</si>
  <si>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</si>
  <si>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</si>
  <si>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</si>
  <si>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</si>
  <si>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</si>
  <si>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</si>
  <si>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</si>
  <si>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</si>
  <si>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</si>
  <si>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</si>
  <si>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</si>
  <si>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</si>
  <si>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</si>
  <si>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</si>
  <si>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</si>
  <si>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</si>
  <si>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</si>
  <si>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</si>
  <si>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</si>
  <si>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</si>
  <si>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</si>
  <si>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</si>
  <si>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</si>
  <si>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</si>
  <si>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</si>
  <si>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</si>
  <si>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</si>
  <si>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</si>
  <si>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</si>
  <si>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</si>
  <si>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</si>
  <si>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</si>
  <si>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</si>
  <si>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</si>
  <si>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</si>
  <si>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</si>
  <si>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</si>
  <si>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</si>
  <si>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</si>
  <si>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</si>
  <si>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</si>
  <si>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</si>
  <si>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</si>
  <si>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</si>
  <si>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</si>
  <si>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</si>
  <si>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</si>
  <si>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</si>
  <si>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</si>
  <si>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</si>
  <si>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</si>
  <si>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</si>
  <si>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</si>
  <si>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</si>
  <si>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</si>
  <si>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</si>
  <si>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</si>
  <si>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</si>
  <si>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</si>
  <si>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</si>
  <si>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</si>
  <si>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</si>
  <si>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</si>
  <si>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</si>
  <si>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</si>
  <si>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</si>
  <si>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</si>
  <si>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</si>
  <si>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</si>
  <si>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</si>
  <si>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</si>
  <si>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</si>
  <si>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</si>
  <si>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</si>
  <si>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</si>
  <si>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</si>
  <si>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</si>
  <si>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</si>
  <si>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</si>
  <si>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</si>
  <si>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</si>
  <si>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</si>
  <si>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</si>
  <si>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</si>
  <si>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</si>
  <si>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</si>
  <si>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</si>
  <si>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</si>
  <si>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</si>
  <si>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</si>
  <si>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</si>
  <si>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</si>
  <si>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</si>
  <si>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</si>
  <si>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</si>
  <si>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</si>
  <si>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</si>
  <si>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</si>
  <si>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</si>
  <si>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</si>
  <si>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</si>
  <si>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</si>
  <si>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</si>
  <si>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</si>
  <si>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</si>
  <si>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</si>
  <si>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</si>
  <si>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</si>
  <si>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</si>
  <si>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</si>
  <si>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</si>
  <si>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</si>
  <si>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</si>
  <si>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</si>
  <si>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</si>
  <si>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</si>
  <si>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</si>
  <si>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</si>
  <si>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</si>
  <si>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</si>
  <si>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</si>
  <si>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</si>
  <si>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</si>
  <si>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</si>
  <si>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</si>
  <si>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</si>
  <si>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</si>
  <si>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</si>
  <si>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</si>
  <si>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</si>
  <si>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</si>
  <si>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</si>
  <si>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</si>
  <si>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</si>
  <si>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</si>
  <si>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</si>
  <si>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</si>
  <si>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</si>
  <si>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</si>
  <si>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</si>
  <si>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</si>
  <si>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</si>
  <si>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</si>
  <si>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</si>
  <si>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</si>
  <si>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</si>
  <si>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</si>
  <si>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</si>
  <si>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</si>
  <si>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</si>
  <si>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</si>
  <si>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</si>
  <si>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</si>
  <si>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</si>
  <si>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</si>
  <si>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</si>
  <si>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</si>
  <si>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D9,D10,D11,D18</t>
  </si>
  <si>
    <t>R25,R27,R31</t>
  </si>
  <si>
    <t>R10,R13,R16,R21,R23,R24,R29,R39,R50,R51,R57,R58,R59,R62</t>
  </si>
  <si>
    <t>R11,R14,R17,R35,R37,R38,R48,R49,R55,R56</t>
  </si>
  <si>
    <t>R1,R3,R26,R28,R33</t>
  </si>
  <si>
    <t>2.5-Bar MAP sensor</t>
  </si>
  <si>
    <t>R63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</si>
  <si>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</si>
  <si>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</si>
  <si>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</si>
  <si>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</si>
  <si>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</si>
  <si>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</si>
  <si>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</si>
  <si>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</si>
  <si>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</si>
  <si>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</si>
  <si>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</si>
  <si>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</si>
  <si>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HEADER 4P MINIFIT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</si>
  <si>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</si>
  <si>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</si>
  <si>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</si>
  <si>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</si>
  <si>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</si>
  <si>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</si>
  <si>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</si>
  <si>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</si>
  <si>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</si>
  <si>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</si>
  <si>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</si>
  <si>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</si>
  <si>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</si>
  <si>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</si>
  <si>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</si>
  <si>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</si>
  <si>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</si>
  <si>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</si>
  <si>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</si>
  <si>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</si>
  <si>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</si>
  <si>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</si>
  <si>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</si>
  <si>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</si>
  <si>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39-30-0040</t>
  </si>
  <si>
    <t>538-39-30-0040</t>
  </si>
  <si>
    <t>WM21352-ND</t>
  </si>
  <si>
    <t>C19</t>
  </si>
  <si>
    <t>C23,C25</t>
  </si>
  <si>
    <t>Hardware for ms41 case</t>
  </si>
  <si>
    <t>Thermal pads</t>
  </si>
  <si>
    <t>Pins for external connector</t>
  </si>
  <si>
    <t>External connector</t>
  </si>
  <si>
    <t>53-77-9ACG</t>
  </si>
  <si>
    <t>Aavid</t>
  </si>
  <si>
    <t>532-53-77-9ACG</t>
  </si>
  <si>
    <t>53-77-9ACG-ND</t>
  </si>
  <si>
    <t>Thermal pad</t>
  </si>
  <si>
    <t>4-POS connector</t>
  </si>
  <si>
    <t>Adhesive Thermal Pad for TO-220</t>
  </si>
  <si>
    <t>39-01-2040</t>
  </si>
  <si>
    <t>538-39-01-2040</t>
  </si>
  <si>
    <t>WM3701-ND</t>
  </si>
  <si>
    <t>39-00-0078</t>
  </si>
  <si>
    <t>SOCKET 16 AWG BULK</t>
  </si>
  <si>
    <t>4 CKT RCPT HOUSING</t>
  </si>
  <si>
    <t>538-39-00-0078</t>
  </si>
  <si>
    <t>WM9154-ND</t>
  </si>
  <si>
    <t>Female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</si>
</sst>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2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7"/>
  <sheetViews>
    <sheetView tabSelected="1" topLeftCell="A37" zoomScale="113" workbookViewId="0">
      <selection activeCell="E47" sqref="E47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6.62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241</v>
      </c>
      <c r="D4" s="4" t="s">
        <v>197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201</v>
      </c>
      <c r="M4" s="2" t="s">
        <v>202</v>
      </c>
      <c r="N4" s="2" t="s">
        <v>203</v>
      </c>
      <c r="O4" s="5">
        <v>0.66</v>
      </c>
      <c r="P4" s="5">
        <v>0.66</v>
      </c>
      <c r="Q4" s="6">
        <f t="shared" si="2"/>
        <v>3.3000000000000003</v>
      </c>
      <c r="R4" s="6">
        <f t="shared" ref="R4:R40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1</v>
      </c>
      <c r="B7" s="18">
        <f t="shared" si="1"/>
        <v>1</v>
      </c>
      <c r="C7" s="4" t="s">
        <v>80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0.62</v>
      </c>
      <c r="R7" s="6">
        <f t="shared" si="6"/>
        <v>0.43</v>
      </c>
      <c r="S7" s="4"/>
      <c r="T7" s="4" t="str">
        <f t="shared" si="0"/>
        <v>1,478-5120-ND</v>
      </c>
      <c r="U7" s="4" t="str">
        <f t="shared" si="3"/>
        <v>1,478-5120-ND</v>
      </c>
      <c r="V7" t="str">
        <f t="shared" si="7"/>
        <v>Capacitor - 1x 0.33uF</v>
      </c>
      <c r="W7" t="str">
        <f t="shared" si="4"/>
        <v>581-AR215F334K4R|1</v>
      </c>
      <c r="X7" t="str">
        <f t="shared" si="5"/>
        <v>AR215F334K4R 1</v>
      </c>
    </row>
    <row r="8" spans="1:24" ht="16.5" thickBot="1">
      <c r="A8" s="18">
        <f t="shared" si="8"/>
        <v>1</v>
      </c>
      <c r="B8" s="18">
        <f t="shared" si="1"/>
        <v>2</v>
      </c>
      <c r="C8" s="4" t="s">
        <v>260</v>
      </c>
      <c r="D8" s="4" t="s">
        <v>195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0.24</v>
      </c>
      <c r="R8" s="6">
        <f t="shared" si="6"/>
        <v>0.24</v>
      </c>
      <c r="S8" s="4"/>
      <c r="T8" s="4" t="str">
        <f t="shared" si="0"/>
        <v>1,399-4206-ND</v>
      </c>
      <c r="U8" s="4" t="str">
        <f t="shared" si="3"/>
        <v>2,399-4206-ND</v>
      </c>
      <c r="V8" t="str">
        <f t="shared" si="7"/>
        <v>Capacitor - 1x 0.01uF</v>
      </c>
      <c r="W8" t="str">
        <f t="shared" si="4"/>
        <v>80-C317C103K5R|1</v>
      </c>
      <c r="X8" t="str">
        <f t="shared" si="5"/>
        <v>C317C103K5R5TA 1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182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261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1</v>
      </c>
      <c r="B12" s="18">
        <f t="shared" ref="B12:B15" si="9">LEN(D12)-LEN(SUBSTITUTE(D12,",",""))+1</f>
        <v>1</v>
      </c>
      <c r="C12" s="4" t="s">
        <v>74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0.34</v>
      </c>
      <c r="R12" s="6">
        <f t="shared" si="6"/>
        <v>0.43</v>
      </c>
      <c r="S12" s="4"/>
      <c r="T12" s="4" t="str">
        <f t="shared" si="0"/>
        <v>1,1N5919BGOS-ND</v>
      </c>
      <c r="U12" s="4" t="str">
        <f t="shared" si="3"/>
        <v>1,1N5919BGOS-ND</v>
      </c>
      <c r="V12" t="str">
        <f>"Diode - " &amp;A12&amp;"x "&amp;E12</f>
        <v>Diode - 1x 1N5919BG Zener</v>
      </c>
      <c r="W12" t="str">
        <f t="shared" si="4"/>
        <v>863-1N5919BRLG|1</v>
      </c>
      <c r="X12" t="str">
        <f t="shared" si="5"/>
        <v>1N5919BG 1</v>
      </c>
    </row>
    <row r="13" spans="1:24" ht="26.25" thickBot="1">
      <c r="A13" s="18">
        <f>LEN(C13)-LEN(SUBSTITUTE(C13,",",""))+1</f>
        <v>2</v>
      </c>
      <c r="B13" s="18">
        <f t="shared" si="9"/>
        <v>2</v>
      </c>
      <c r="C13" s="4" t="s">
        <v>183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0.78</v>
      </c>
      <c r="R13" s="6">
        <f t="shared" si="6"/>
        <v>0.78</v>
      </c>
      <c r="S13" s="4"/>
      <c r="T13" s="4" t="str">
        <f t="shared" si="0"/>
        <v>2,1N5818-TPCT-ND</v>
      </c>
      <c r="U13" s="4" t="str">
        <f t="shared" si="3"/>
        <v>2,1N5818-TPCT-ND</v>
      </c>
      <c r="V13" t="str">
        <f t="shared" ref="V13:V15" si="10">"Diode - " &amp;A13&amp;"x "&amp;E13</f>
        <v>Diode - 2x 1N5818-TP Schottky</v>
      </c>
      <c r="W13" t="str">
        <f t="shared" si="4"/>
        <v>833-1N5818-TP|2</v>
      </c>
      <c r="X13" t="str">
        <f t="shared" si="5"/>
        <v>1N5818-TP 2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212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187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213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207</v>
      </c>
      <c r="M19" s="2" t="s">
        <v>88</v>
      </c>
      <c r="N19" s="2" t="s">
        <v>208</v>
      </c>
      <c r="O19" s="6">
        <v>0.56000000000000005</v>
      </c>
      <c r="P19" s="25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230</v>
      </c>
      <c r="D20" s="4" t="s">
        <v>82</v>
      </c>
      <c r="E20" s="3" t="s">
        <v>231</v>
      </c>
      <c r="F20" s="3" t="s">
        <v>232</v>
      </c>
      <c r="G20" s="3"/>
      <c r="H20" s="3"/>
      <c r="I20" s="3">
        <v>1</v>
      </c>
      <c r="J20" s="3" t="s">
        <v>233</v>
      </c>
      <c r="K20" s="3" t="s">
        <v>139</v>
      </c>
      <c r="L20" s="28" t="s">
        <v>257</v>
      </c>
      <c r="M20" s="31" t="s">
        <v>259</v>
      </c>
      <c r="N20" s="2" t="s">
        <v>258</v>
      </c>
      <c r="O20" s="6">
        <v>1.01</v>
      </c>
      <c r="P20" s="29">
        <v>0.89100000000000001</v>
      </c>
      <c r="Q20" s="6">
        <f>O20*A20</f>
        <v>1.01</v>
      </c>
      <c r="R20" s="6">
        <f t="shared" ref="R20" si="12">P20*A20</f>
        <v>0.89100000000000001</v>
      </c>
      <c r="S20" s="4"/>
      <c r="T20" s="4" t="str">
        <f t="shared" ref="T20" si="13">IF(NOT(M20=""),A20&amp;","&amp;M20,"")</f>
        <v>1,WM21352-ND</v>
      </c>
      <c r="U20" s="4" t="str">
        <f t="shared" ref="U20" si="14">IF(NOT(M20=""),B20&amp;","&amp;M20,"")</f>
        <v>4,WM21352-ND</v>
      </c>
      <c r="V20" t="str">
        <f t="shared" ref="V20" si="15">A20&amp;"x "&amp;E20</f>
        <v>1x 4 POS Header</v>
      </c>
      <c r="W20" t="str">
        <f t="shared" ref="W20" si="16">IF(NOT(N20=""),N20&amp;"|"&amp;A20,"")</f>
        <v>538-39-30-0040|1</v>
      </c>
      <c r="X20" t="str">
        <f t="shared" ref="X20" si="17">L20&amp;" "&amp;A20</f>
        <v>39-30-0040 1</v>
      </c>
    </row>
    <row r="21" spans="1:24" ht="16.5" thickBot="1">
      <c r="A21" s="18">
        <v>1</v>
      </c>
      <c r="B21" s="18">
        <v>4</v>
      </c>
      <c r="C21" s="4" t="s">
        <v>242</v>
      </c>
      <c r="D21" s="4" t="s">
        <v>82</v>
      </c>
      <c r="E21" s="3" t="s">
        <v>231</v>
      </c>
      <c r="F21" s="3" t="s">
        <v>244</v>
      </c>
      <c r="G21" s="3"/>
      <c r="H21" s="3"/>
      <c r="I21" s="3">
        <v>1</v>
      </c>
      <c r="J21" s="3" t="s">
        <v>246</v>
      </c>
      <c r="K21" s="3" t="s">
        <v>139</v>
      </c>
      <c r="L21" s="28" t="s">
        <v>247</v>
      </c>
      <c r="M21" s="31" t="s">
        <v>252</v>
      </c>
      <c r="N21" s="2" t="s">
        <v>251</v>
      </c>
      <c r="O21" s="6">
        <v>0.38</v>
      </c>
      <c r="P21" s="29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242</v>
      </c>
      <c r="D22" s="4" t="s">
        <v>82</v>
      </c>
      <c r="E22" s="3" t="s">
        <v>243</v>
      </c>
      <c r="F22" s="3" t="s">
        <v>245</v>
      </c>
      <c r="G22" s="3"/>
      <c r="H22" s="3"/>
      <c r="I22" s="3">
        <v>1</v>
      </c>
      <c r="J22" s="3" t="s">
        <v>246</v>
      </c>
      <c r="K22" s="3" t="s">
        <v>139</v>
      </c>
      <c r="L22" s="28" t="s">
        <v>248</v>
      </c>
      <c r="M22" s="31" t="s">
        <v>250</v>
      </c>
      <c r="N22" s="2" t="s">
        <v>249</v>
      </c>
      <c r="O22" s="6">
        <v>0.23</v>
      </c>
      <c r="P22" s="29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0" si="24">IF(NOT(M23=""),A23&amp;","&amp;M23,"")</f>
        <v/>
      </c>
      <c r="U23" s="4" t="str">
        <f t="shared" ref="U23:U35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7</v>
      </c>
      <c r="B24" s="18">
        <f t="shared" ref="B24" si="26">LEN(D24)-LEN(SUBSTITUTE(D24,",",""))+1</f>
        <v>6</v>
      </c>
      <c r="C24" s="4" t="s">
        <v>253</v>
      </c>
      <c r="D24" s="22" t="s">
        <v>107</v>
      </c>
      <c r="E24" s="3" t="s">
        <v>97</v>
      </c>
      <c r="F24" s="3" t="s">
        <v>206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204</v>
      </c>
      <c r="M24" s="2" t="s">
        <v>205</v>
      </c>
      <c r="N24" s="2" t="s">
        <v>164</v>
      </c>
      <c r="O24" s="6">
        <v>1.51</v>
      </c>
      <c r="P24" s="6">
        <v>1.51</v>
      </c>
      <c r="Q24" s="6">
        <f>O24*A24</f>
        <v>10.57</v>
      </c>
      <c r="R24" s="6">
        <f t="shared" si="6"/>
        <v>10.57</v>
      </c>
      <c r="S24" s="4"/>
      <c r="T24" s="4" t="str">
        <f t="shared" si="24"/>
        <v>7,497-5981-5-ND</v>
      </c>
      <c r="U24" s="4" t="str">
        <f t="shared" si="25"/>
        <v>6,497-5981-5-ND</v>
      </c>
      <c r="V24" t="str">
        <f>A24&amp;"x "&amp;E24</f>
        <v>7x 62A MOSFET N-CH</v>
      </c>
      <c r="W24" t="str">
        <f>IF(NOT(N24=""),N24&amp;"|"&amp;A24,"")</f>
        <v>511-STP62NS04Z|7</v>
      </c>
      <c r="X24" t="str">
        <f>L24&amp;" "&amp;A24</f>
        <v>STP75NS04Z 7</v>
      </c>
    </row>
    <row r="25" spans="1:24" ht="26.25" thickBot="1">
      <c r="A25" s="18">
        <f>LEN(C25)-LEN(SUBSTITUTE(C25,",",""))+1</f>
        <v>6</v>
      </c>
      <c r="B25" s="18">
        <f t="shared" ref="B25" si="27">LEN(D25)-LEN(SUBSTITUTE(D25,",",""))+1</f>
        <v>6</v>
      </c>
      <c r="C25" s="4" t="s">
        <v>224</v>
      </c>
      <c r="D25" s="22" t="s">
        <v>107</v>
      </c>
      <c r="E25" s="3" t="s">
        <v>225</v>
      </c>
      <c r="F25" s="3" t="s">
        <v>226</v>
      </c>
      <c r="G25" s="3" t="s">
        <v>227</v>
      </c>
      <c r="H25" s="3"/>
      <c r="I25" s="3">
        <v>8</v>
      </c>
      <c r="J25" s="3" t="s">
        <v>21</v>
      </c>
      <c r="K25" s="3" t="s">
        <v>138</v>
      </c>
      <c r="L25" s="3" t="s">
        <v>228</v>
      </c>
      <c r="M25" s="30" t="s">
        <v>239</v>
      </c>
      <c r="N25" s="2" t="s">
        <v>229</v>
      </c>
      <c r="O25" s="6">
        <v>2.62</v>
      </c>
      <c r="P25" s="6">
        <v>2.9</v>
      </c>
      <c r="Q25" s="6">
        <f>O25*A25</f>
        <v>15.72</v>
      </c>
      <c r="R25" s="6">
        <f t="shared" ref="R25" si="28">P25*A25</f>
        <v>17.399999999999999</v>
      </c>
      <c r="S25" s="4"/>
      <c r="T25" s="4" t="str">
        <f t="shared" ref="T25" si="29">IF(NOT(M25=""),A25&amp;","&amp;M25,"")</f>
        <v>6,ISL9V5036P3-F085-ND</v>
      </c>
      <c r="U25" s="4" t="str">
        <f t="shared" si="25"/>
        <v>6,ISL9V5036P3-F085-ND</v>
      </c>
      <c r="V25" t="str">
        <f t="shared" ref="V25" si="30">A25&amp;"x "&amp;E25</f>
        <v>6x Ignition IGBT</v>
      </c>
      <c r="W25" t="str">
        <f t="shared" ref="W25" si="31">IF(NOT(N25=""),N25&amp;"|"&amp;A25,"")</f>
        <v>512-ISL9V5036P3-F085
|6</v>
      </c>
      <c r="X25" t="str">
        <f t="shared" ref="X25" si="32">L25&amp;" "&amp;A25</f>
        <v>ISL9V5036P3-F085 6</v>
      </c>
    </row>
    <row r="26" spans="1:24" ht="16.5" thickBot="1">
      <c r="A26" s="18">
        <f>LEN(C26)-LEN(SUBSTITUTE(C26,",",""))+1</f>
        <v>1</v>
      </c>
      <c r="B26" s="18">
        <f t="shared" ref="B26" si="33">LEN(D26)-LEN(SUBSTITUTE(D26,",",""))+1</f>
        <v>6</v>
      </c>
      <c r="C26" s="4" t="s">
        <v>254</v>
      </c>
      <c r="D26" s="22" t="s">
        <v>107</v>
      </c>
      <c r="E26" s="3" t="s">
        <v>235</v>
      </c>
      <c r="F26" s="3" t="s">
        <v>234</v>
      </c>
      <c r="G26" s="3" t="s">
        <v>236</v>
      </c>
      <c r="H26" s="3"/>
      <c r="I26" s="3">
        <v>8</v>
      </c>
      <c r="J26" s="3" t="s">
        <v>21</v>
      </c>
      <c r="K26" s="3" t="s">
        <v>138</v>
      </c>
      <c r="L26" s="3" t="s">
        <v>237</v>
      </c>
      <c r="M26" s="31" t="s">
        <v>240</v>
      </c>
      <c r="N26" s="2" t="s">
        <v>238</v>
      </c>
      <c r="O26" s="6">
        <v>0.25</v>
      </c>
      <c r="P26" s="6">
        <v>0.28999999999999998</v>
      </c>
      <c r="Q26" s="6">
        <f>O26*A26</f>
        <v>0.25</v>
      </c>
      <c r="R26" s="6">
        <f t="shared" ref="R26" si="34">P26*A26</f>
        <v>0.28999999999999998</v>
      </c>
      <c r="S26" s="4"/>
      <c r="T26" s="4" t="str">
        <f t="shared" ref="T26" si="35">IF(NOT(M26=""),A26&amp;","&amp;M26,"")</f>
        <v>1,PN2222AFS-ND</v>
      </c>
      <c r="U26" s="4" t="str">
        <f t="shared" si="25"/>
        <v>6,PN2222AFS-ND</v>
      </c>
      <c r="V26" t="str">
        <f t="shared" ref="V26" si="36">A26&amp;"x "&amp;E26</f>
        <v>1x NPN transistor</v>
      </c>
      <c r="W26" t="str">
        <f t="shared" ref="W26" si="37">IF(NOT(N26=""),N26&amp;"|"&amp;A26,"")</f>
        <v>512-PN2222ABU|1</v>
      </c>
      <c r="X26" t="str">
        <f t="shared" ref="X26" si="38">L26&amp;" "&amp;A26</f>
        <v>PN2222ABU 1</v>
      </c>
    </row>
    <row r="27" spans="1:24" ht="16.5" thickBot="1">
      <c r="A27" s="16"/>
      <c r="B27" s="16"/>
      <c r="C27" s="4"/>
      <c r="D27" s="4"/>
      <c r="E27" s="3"/>
      <c r="F27" s="3"/>
      <c r="G27" s="3"/>
      <c r="H27" s="3"/>
      <c r="I27" s="3"/>
      <c r="J27" s="3"/>
      <c r="K27" s="3"/>
      <c r="L27" s="3"/>
      <c r="M27" s="2"/>
      <c r="N27" s="2"/>
      <c r="O27" s="3"/>
      <c r="P27" s="3"/>
      <c r="Q27" s="3"/>
      <c r="R27" s="6"/>
      <c r="S27" s="4"/>
      <c r="T27" s="4" t="str">
        <f t="shared" si="24"/>
        <v/>
      </c>
      <c r="U27" s="4" t="str">
        <f t="shared" si="25"/>
        <v/>
      </c>
      <c r="W27" t="str">
        <f t="shared" ref="W27:W35" si="39">IF(NOT(N27=""),N27&amp;"|"&amp;A27,"")</f>
        <v/>
      </c>
      <c r="X27" t="str">
        <f t="shared" ref="X27:X35" si="40">L27&amp;" "&amp;A27</f>
        <v xml:space="preserve"> </v>
      </c>
    </row>
    <row r="28" spans="1:24" ht="16.5" thickBot="1">
      <c r="A28" s="18">
        <f>LEN(C28)-LEN(SUBSTITUTE(C28,",",""))+1</f>
        <v>1</v>
      </c>
      <c r="B28" s="18">
        <f t="shared" ref="A28:B33" si="41">LEN(D28)-LEN(SUBSTITUTE(D28,",",""))+1</f>
        <v>1</v>
      </c>
      <c r="C28" s="4" t="s">
        <v>196</v>
      </c>
      <c r="D28" s="4" t="s">
        <v>196</v>
      </c>
      <c r="E28" s="3" t="s">
        <v>40</v>
      </c>
      <c r="F28" s="3" t="s">
        <v>41</v>
      </c>
      <c r="G28" s="3"/>
      <c r="H28" s="3"/>
      <c r="I28" s="3">
        <v>7</v>
      </c>
      <c r="J28" s="3" t="s">
        <v>42</v>
      </c>
      <c r="K28" s="3" t="s">
        <v>138</v>
      </c>
      <c r="L28" s="3" t="s">
        <v>189</v>
      </c>
      <c r="M28" s="2" t="s">
        <v>43</v>
      </c>
      <c r="N28" s="2" t="s">
        <v>255</v>
      </c>
      <c r="O28" s="5">
        <v>0.08</v>
      </c>
      <c r="P28" s="5">
        <v>0.11</v>
      </c>
      <c r="Q28" s="6">
        <f t="shared" ref="Q28:Q35" si="42">O28*A28</f>
        <v>0.08</v>
      </c>
      <c r="R28" s="6">
        <f t="shared" si="6"/>
        <v>0.11</v>
      </c>
      <c r="S28" s="4"/>
      <c r="T28" s="4" t="str">
        <f t="shared" si="24"/>
        <v>1,10.0KXBK-ND</v>
      </c>
      <c r="U28" s="4" t="str">
        <f t="shared" si="25"/>
        <v>1,10.0KXBK-ND</v>
      </c>
      <c r="V28" t="str">
        <f>"Resistor - " &amp; A28&amp;"x "&amp;E28</f>
        <v>Resistor - 1x 10k</v>
      </c>
      <c r="W28" t="str">
        <f t="shared" si="39"/>
        <v>603-MFR-25FBF52-10K|1</v>
      </c>
      <c r="X28" t="str">
        <f t="shared" si="40"/>
        <v>MFR-25FBF52-10K 1</v>
      </c>
    </row>
    <row r="29" spans="1:24" ht="26.25" thickBot="1">
      <c r="A29" s="18">
        <f>LEN(C29)-LEN(SUBSTITUTE(C29,",",""))+1</f>
        <v>14</v>
      </c>
      <c r="B29" s="18">
        <f t="shared" si="41"/>
        <v>13</v>
      </c>
      <c r="C29" s="4" t="s">
        <v>215</v>
      </c>
      <c r="D29" s="22" t="s">
        <v>198</v>
      </c>
      <c r="E29" s="3" t="s">
        <v>44</v>
      </c>
      <c r="F29" s="3" t="s">
        <v>45</v>
      </c>
      <c r="G29" s="3"/>
      <c r="H29" s="3"/>
      <c r="I29" s="3">
        <v>32</v>
      </c>
      <c r="J29" s="3" t="s">
        <v>42</v>
      </c>
      <c r="K29" s="3" t="s">
        <v>138</v>
      </c>
      <c r="L29" s="3" t="s">
        <v>188</v>
      </c>
      <c r="M29" s="2" t="s">
        <v>46</v>
      </c>
      <c r="N29" s="2" t="s">
        <v>256</v>
      </c>
      <c r="O29" s="5">
        <v>0.06</v>
      </c>
      <c r="P29" s="5">
        <v>0.11</v>
      </c>
      <c r="Q29" s="6">
        <f t="shared" si="42"/>
        <v>0.84</v>
      </c>
      <c r="R29" s="6">
        <f t="shared" si="6"/>
        <v>1.54</v>
      </c>
      <c r="S29" s="4"/>
      <c r="T29" s="4" t="str">
        <f t="shared" si="24"/>
        <v>14,1.00KXBK-ND</v>
      </c>
      <c r="U29" s="4" t="str">
        <f t="shared" si="25"/>
        <v>13,1.00KXBK-ND</v>
      </c>
      <c r="V29" t="str">
        <f t="shared" ref="V29:V35" si="43">"Resistor - " &amp; A29&amp;"x "&amp;E29</f>
        <v>Resistor - 14x 1k</v>
      </c>
      <c r="W29" t="str">
        <f t="shared" si="39"/>
        <v>603-MFR-25FBF52-1K|14</v>
      </c>
      <c r="X29" t="str">
        <f t="shared" si="40"/>
        <v>MFR-25FBF52-1K 14</v>
      </c>
    </row>
    <row r="30" spans="1:24" ht="16.5" thickBot="1">
      <c r="A30" s="18">
        <f>LEN(C30)-LEN(SUBSTITUTE(C30,",",""))+1</f>
        <v>3</v>
      </c>
      <c r="B30" s="18">
        <f t="shared" si="41"/>
        <v>2</v>
      </c>
      <c r="C30" s="12" t="s">
        <v>211</v>
      </c>
      <c r="D30" s="23" t="s">
        <v>199</v>
      </c>
      <c r="E30" s="13">
        <v>680</v>
      </c>
      <c r="F30" s="7" t="s">
        <v>115</v>
      </c>
      <c r="G30" s="3"/>
      <c r="H30" s="13"/>
      <c r="I30" s="13"/>
      <c r="J30" s="13" t="s">
        <v>116</v>
      </c>
      <c r="K30" s="13" t="s">
        <v>138</v>
      </c>
      <c r="L30" s="7" t="s">
        <v>186</v>
      </c>
      <c r="M30" s="2" t="s">
        <v>114</v>
      </c>
      <c r="N30" s="2" t="s">
        <v>166</v>
      </c>
      <c r="O30" s="14">
        <v>0.22</v>
      </c>
      <c r="P30" s="14">
        <v>0.15</v>
      </c>
      <c r="Q30" s="6">
        <f t="shared" si="42"/>
        <v>0.66</v>
      </c>
      <c r="R30" s="6">
        <f t="shared" si="6"/>
        <v>0.44999999999999996</v>
      </c>
      <c r="S30" s="12" t="s">
        <v>87</v>
      </c>
      <c r="T30" s="4" t="str">
        <f t="shared" si="24"/>
        <v>3,A105963CT-ND</v>
      </c>
      <c r="U30" s="4" t="str">
        <f t="shared" si="25"/>
        <v>2,A105963CT-ND</v>
      </c>
      <c r="V30" t="str">
        <f t="shared" si="43"/>
        <v>Resistor - 3x 680</v>
      </c>
      <c r="W30" t="str">
        <f t="shared" si="39"/>
        <v>279-LR1F680R|3</v>
      </c>
      <c r="X30" t="str">
        <f t="shared" si="40"/>
        <v>1622545-1 3</v>
      </c>
    </row>
    <row r="31" spans="1:24" ht="26.25" thickBot="1">
      <c r="A31" s="18">
        <f>LEN(C31)-LEN(SUBSTITUTE(C31,",",""))+1</f>
        <v>6</v>
      </c>
      <c r="B31" s="18">
        <f t="shared" si="41"/>
        <v>6</v>
      </c>
      <c r="C31" s="4" t="s">
        <v>184</v>
      </c>
      <c r="D31" s="4" t="s">
        <v>136</v>
      </c>
      <c r="E31" s="3">
        <v>470</v>
      </c>
      <c r="F31" s="3" t="s">
        <v>47</v>
      </c>
      <c r="G31" s="3"/>
      <c r="H31" s="3"/>
      <c r="I31" s="3">
        <v>9</v>
      </c>
      <c r="J31" s="3" t="s">
        <v>48</v>
      </c>
      <c r="K31" s="3" t="s">
        <v>138</v>
      </c>
      <c r="L31" s="7" t="s">
        <v>49</v>
      </c>
      <c r="M31" s="2" t="s">
        <v>50</v>
      </c>
      <c r="N31" s="2" t="s">
        <v>167</v>
      </c>
      <c r="O31" s="5">
        <v>0.11</v>
      </c>
      <c r="P31" s="14">
        <v>0.15</v>
      </c>
      <c r="Q31" s="6">
        <f t="shared" si="42"/>
        <v>0.66</v>
      </c>
      <c r="R31" s="6">
        <f t="shared" si="6"/>
        <v>0.89999999999999991</v>
      </c>
      <c r="S31" s="4"/>
      <c r="T31" s="4" t="str">
        <f t="shared" si="24"/>
        <v>6,RNF14FTD470RCT-ND</v>
      </c>
      <c r="U31" s="4" t="str">
        <f t="shared" si="25"/>
        <v>6,RNF14FTD470RCT-ND</v>
      </c>
      <c r="V31" t="str">
        <f t="shared" si="43"/>
        <v>Resistor - 6x 470</v>
      </c>
      <c r="W31" t="str">
        <f t="shared" si="39"/>
        <v>279-LR1F470R|6</v>
      </c>
      <c r="X31" t="str">
        <f t="shared" si="40"/>
        <v>RNF14FTD470R 6</v>
      </c>
    </row>
    <row r="32" spans="1:24" ht="26.25" thickBot="1">
      <c r="A32" s="18">
        <f t="shared" si="41"/>
        <v>5</v>
      </c>
      <c r="B32" s="18">
        <f t="shared" si="41"/>
        <v>5</v>
      </c>
      <c r="C32" s="4" t="s">
        <v>217</v>
      </c>
      <c r="D32" s="4" t="s">
        <v>200</v>
      </c>
      <c r="E32" s="3" t="s">
        <v>191</v>
      </c>
      <c r="F32" s="3" t="s">
        <v>192</v>
      </c>
      <c r="G32" s="3" t="s">
        <v>51</v>
      </c>
      <c r="H32" s="3"/>
      <c r="I32" s="3">
        <v>3</v>
      </c>
      <c r="J32" s="3" t="s">
        <v>42</v>
      </c>
      <c r="K32" s="3" t="s">
        <v>138</v>
      </c>
      <c r="L32" s="3" t="s">
        <v>193</v>
      </c>
      <c r="M32" s="2" t="s">
        <v>190</v>
      </c>
      <c r="N32" s="2" t="s">
        <v>194</v>
      </c>
      <c r="O32" s="5">
        <v>0.14000000000000001</v>
      </c>
      <c r="P32" s="5">
        <v>0.16</v>
      </c>
      <c r="Q32" s="6">
        <f t="shared" si="42"/>
        <v>0.70000000000000007</v>
      </c>
      <c r="R32" s="6">
        <f t="shared" si="6"/>
        <v>0.8</v>
      </c>
      <c r="S32" s="4"/>
      <c r="T32" s="4" t="str">
        <f t="shared" si="24"/>
        <v>5,2.49KXBK-ND</v>
      </c>
      <c r="U32" s="4" t="str">
        <f t="shared" si="25"/>
        <v>5,2.49KXBK-ND</v>
      </c>
      <c r="V32" t="str">
        <f t="shared" si="43"/>
        <v>Resistor - 5x 1% 2.49k</v>
      </c>
      <c r="W32" t="str">
        <f t="shared" si="39"/>
        <v>603-MFR-25FBF52-2K49|5</v>
      </c>
      <c r="X32" t="str">
        <f t="shared" si="40"/>
        <v>MFR-25FBF52-2K49 5</v>
      </c>
    </row>
    <row r="33" spans="1:24" ht="16.5" thickBot="1">
      <c r="A33" s="18">
        <v>1</v>
      </c>
      <c r="B33" s="18">
        <f t="shared" si="41"/>
        <v>1</v>
      </c>
      <c r="C33" s="4" t="s">
        <v>71</v>
      </c>
      <c r="D33" s="4" t="s">
        <v>71</v>
      </c>
      <c r="E33" s="3" t="s">
        <v>99</v>
      </c>
      <c r="F33" s="3" t="s">
        <v>52</v>
      </c>
      <c r="G33" s="3"/>
      <c r="H33" s="3"/>
      <c r="I33" s="3">
        <v>1</v>
      </c>
      <c r="J33" s="3" t="s">
        <v>42</v>
      </c>
      <c r="K33" s="3" t="s">
        <v>138</v>
      </c>
      <c r="L33" s="3" t="s">
        <v>53</v>
      </c>
      <c r="M33" s="2" t="s">
        <v>54</v>
      </c>
      <c r="N33" s="2" t="s">
        <v>168</v>
      </c>
      <c r="O33" s="5">
        <v>0.46</v>
      </c>
      <c r="P33" s="5">
        <v>1.1000000000000001</v>
      </c>
      <c r="Q33" s="6">
        <f t="shared" si="42"/>
        <v>0.46</v>
      </c>
      <c r="R33" s="6">
        <f t="shared" si="6"/>
        <v>1.1000000000000001</v>
      </c>
      <c r="S33" s="4" t="s">
        <v>86</v>
      </c>
      <c r="T33" s="4" t="str">
        <f t="shared" si="24"/>
        <v>1,3.9KADCT-ND</v>
      </c>
      <c r="U33" s="4" t="str">
        <f t="shared" si="25"/>
        <v>1,3.9KADCT-ND</v>
      </c>
      <c r="V33" t="str">
        <f t="shared" si="43"/>
        <v>Resistor - 1x 0.1% 3.9k</v>
      </c>
      <c r="W33" t="str">
        <f t="shared" si="39"/>
        <v>279-H83K9BDA|1</v>
      </c>
      <c r="X33" t="str">
        <f t="shared" si="40"/>
        <v>MFP-25BRD52-3K9 1</v>
      </c>
    </row>
    <row r="34" spans="1:24" ht="16.5" thickBot="1">
      <c r="A34" s="18">
        <f t="shared" ref="A34" si="44">LEN(C34)-LEN(SUBSTITUTE(C34,",",""))+1</f>
        <v>10</v>
      </c>
      <c r="B34" s="18">
        <f>LEN(D34)-LEN(SUBSTITUTE(D34,",",""))+1</f>
        <v>8</v>
      </c>
      <c r="C34" s="4" t="s">
        <v>216</v>
      </c>
      <c r="D34" s="22" t="s">
        <v>112</v>
      </c>
      <c r="E34" s="3" t="s">
        <v>55</v>
      </c>
      <c r="F34" s="3" t="s">
        <v>56</v>
      </c>
      <c r="G34" s="3"/>
      <c r="H34" s="3"/>
      <c r="I34" s="3">
        <v>17</v>
      </c>
      <c r="J34" s="3" t="s">
        <v>42</v>
      </c>
      <c r="K34" s="3" t="s">
        <v>138</v>
      </c>
      <c r="L34" s="3" t="s">
        <v>209</v>
      </c>
      <c r="M34" s="2" t="s">
        <v>57</v>
      </c>
      <c r="N34" s="2" t="s">
        <v>210</v>
      </c>
      <c r="O34" s="5">
        <v>0.1</v>
      </c>
      <c r="P34" s="5">
        <v>0.1</v>
      </c>
      <c r="Q34" s="6">
        <f t="shared" si="42"/>
        <v>1</v>
      </c>
      <c r="R34" s="6">
        <f t="shared" si="6"/>
        <v>1</v>
      </c>
      <c r="S34" s="4"/>
      <c r="T34" s="4" t="str">
        <f t="shared" si="24"/>
        <v>10,100KXBK-ND</v>
      </c>
      <c r="U34" s="4" t="str">
        <f t="shared" si="25"/>
        <v>8,100KXBK-ND</v>
      </c>
      <c r="V34" t="str">
        <f t="shared" si="43"/>
        <v>Resistor - 10x 100k</v>
      </c>
      <c r="W34" t="str">
        <f t="shared" si="39"/>
        <v>603-FMF-25FTF52100K|10</v>
      </c>
      <c r="X34" t="str">
        <f t="shared" si="40"/>
        <v>MFR-25FBF52-100K 10</v>
      </c>
    </row>
    <row r="35" spans="1:24" ht="16.5" thickBot="1">
      <c r="A35" s="18">
        <f>LEN(C35)-LEN(SUBSTITUTE(C35,",",""))+1</f>
        <v>3</v>
      </c>
      <c r="B35" s="18">
        <f>LEN(D35)-LEN(SUBSTITUTE(D35,",",""))+1</f>
        <v>2</v>
      </c>
      <c r="C35" s="4" t="s">
        <v>214</v>
      </c>
      <c r="D35" s="22" t="s">
        <v>110</v>
      </c>
      <c r="E35" s="3">
        <v>160</v>
      </c>
      <c r="F35" s="3" t="s">
        <v>58</v>
      </c>
      <c r="G35" s="3"/>
      <c r="H35" s="3"/>
      <c r="I35" s="3">
        <v>4</v>
      </c>
      <c r="J35" s="3" t="s">
        <v>42</v>
      </c>
      <c r="K35" s="3" t="s">
        <v>138</v>
      </c>
      <c r="L35" s="3" t="s">
        <v>59</v>
      </c>
      <c r="M35" s="2" t="s">
        <v>60</v>
      </c>
      <c r="N35" s="2" t="s">
        <v>169</v>
      </c>
      <c r="O35" s="5">
        <v>0.27</v>
      </c>
      <c r="P35" s="5">
        <v>0.23</v>
      </c>
      <c r="Q35" s="6">
        <f t="shared" si="42"/>
        <v>0.81</v>
      </c>
      <c r="R35" s="6">
        <f t="shared" si="6"/>
        <v>0.69000000000000006</v>
      </c>
      <c r="S35" s="4"/>
      <c r="T35" s="4" t="str">
        <f t="shared" si="24"/>
        <v>3,160YCT-ND</v>
      </c>
      <c r="U35" s="4" t="str">
        <f t="shared" si="25"/>
        <v>2,160YCT-ND</v>
      </c>
      <c r="V35" t="str">
        <f t="shared" si="43"/>
        <v>Resistor - 3x 160</v>
      </c>
      <c r="W35" t="str">
        <f t="shared" si="39"/>
        <v>594-5083NW160R0J|3</v>
      </c>
      <c r="X35" t="str">
        <f t="shared" si="40"/>
        <v>FMP200FRF52-160R 3</v>
      </c>
    </row>
    <row r="36" spans="1:24" ht="26.25" thickBot="1">
      <c r="A36" s="18">
        <f>LEN(C36)-LEN(SUBSTITUTE(C36,",",""))+1</f>
        <v>1</v>
      </c>
      <c r="B36" s="18">
        <f>LEN(D36)-LEN(SUBSTITUTE(D36,",",""))+1</f>
        <v>2</v>
      </c>
      <c r="C36" s="4" t="s">
        <v>219</v>
      </c>
      <c r="D36" s="22" t="s">
        <v>110</v>
      </c>
      <c r="E36" s="3" t="s">
        <v>220</v>
      </c>
      <c r="F36" s="3" t="s">
        <v>221</v>
      </c>
      <c r="G36" s="3"/>
      <c r="H36" s="3"/>
      <c r="I36" s="3">
        <v>4</v>
      </c>
      <c r="J36" s="3" t="s">
        <v>42</v>
      </c>
      <c r="K36" s="3" t="s">
        <v>138</v>
      </c>
      <c r="L36" s="3" t="s">
        <v>222</v>
      </c>
      <c r="M36" s="2"/>
      <c r="N36" s="2" t="s">
        <v>223</v>
      </c>
      <c r="O36" s="5"/>
      <c r="P36" s="5">
        <v>0.1</v>
      </c>
      <c r="Q36" s="6">
        <f t="shared" ref="Q36" si="45">O36*A36</f>
        <v>0</v>
      </c>
      <c r="R36" s="6">
        <f t="shared" ref="R36" si="46">P36*A36</f>
        <v>0.1</v>
      </c>
      <c r="S36" s="4"/>
      <c r="T36" s="4" t="str">
        <f t="shared" ref="T36" si="47">IF(NOT(M36=""),A36&amp;","&amp;M36,"")</f>
        <v/>
      </c>
      <c r="U36" s="4" t="str">
        <f t="shared" ref="U36" si="48">IF(NOT(M36=""),B36&amp;","&amp;M36,"")</f>
        <v/>
      </c>
      <c r="V36" t="str">
        <f t="shared" ref="V36" si="49">"Resistor - " &amp; A36&amp;"x "&amp;E36</f>
        <v>Resistor - 1x 7.5k</v>
      </c>
      <c r="W36" t="str">
        <f t="shared" ref="W36" si="50">IF(NOT(N36=""),N36&amp;"|"&amp;A36,"")</f>
        <v>603-MFR-25FBF52-7K5
|1</v>
      </c>
      <c r="X36" t="str">
        <f t="shared" ref="X36" si="51">L36&amp;" "&amp;A36</f>
        <v>MFR-25FBF52-7K5 1</v>
      </c>
    </row>
    <row r="37" spans="1:24" ht="16.5" thickBot="1">
      <c r="A37" s="16"/>
      <c r="B37" s="16"/>
      <c r="C37" s="4"/>
      <c r="D37" s="4"/>
      <c r="E37" s="3"/>
      <c r="F37" s="3"/>
      <c r="G37" s="3"/>
      <c r="H37" s="3"/>
      <c r="I37" s="3"/>
      <c r="J37" s="3"/>
      <c r="K37" s="3"/>
      <c r="L37" s="3"/>
      <c r="M37" s="2"/>
      <c r="N37" s="2"/>
      <c r="O37" s="3"/>
      <c r="P37" s="3"/>
      <c r="Q37" s="3"/>
      <c r="R37" s="6"/>
      <c r="S37" s="4"/>
      <c r="T37" s="4" t="str">
        <f t="shared" si="24"/>
        <v/>
      </c>
      <c r="U37" s="4" t="str">
        <f>IF(NOT(M37=""),B37&amp;","&amp;M37,"")</f>
        <v/>
      </c>
      <c r="W37" t="str">
        <f>IF(NOT(N37=""),N37&amp;"|"&amp;A37,"")</f>
        <v/>
      </c>
      <c r="X37" t="str">
        <f>L37&amp;" "&amp;A37</f>
        <v xml:space="preserve"> </v>
      </c>
    </row>
    <row r="38" spans="1:24" ht="26.25" thickBot="1">
      <c r="A38" s="18">
        <v>1</v>
      </c>
      <c r="B38" s="18">
        <f t="shared" ref="B38:B40" si="52">LEN(D38)-LEN(SUBSTITUTE(D38,",",""))+1</f>
        <v>1</v>
      </c>
      <c r="C38" s="4" t="s">
        <v>61</v>
      </c>
      <c r="D38" s="4" t="s">
        <v>61</v>
      </c>
      <c r="E38" s="3" t="s">
        <v>63</v>
      </c>
      <c r="F38" s="3" t="s">
        <v>64</v>
      </c>
      <c r="G38" s="3" t="s">
        <v>65</v>
      </c>
      <c r="H38" s="3"/>
      <c r="I38" s="3">
        <v>2</v>
      </c>
      <c r="J38" s="3" t="s">
        <v>66</v>
      </c>
      <c r="K38" s="3" t="s">
        <v>138</v>
      </c>
      <c r="L38" s="3" t="s">
        <v>63</v>
      </c>
      <c r="M38" s="2" t="s">
        <v>63</v>
      </c>
      <c r="N38" s="2" t="s">
        <v>165</v>
      </c>
      <c r="O38" s="5">
        <v>1.68</v>
      </c>
      <c r="P38" s="5">
        <v>1.67</v>
      </c>
      <c r="Q38" s="6">
        <f>O38*A38</f>
        <v>1.68</v>
      </c>
      <c r="R38" s="6">
        <f t="shared" si="6"/>
        <v>1.67</v>
      </c>
      <c r="S38" s="4"/>
      <c r="T38" s="4" t="str">
        <f t="shared" si="24"/>
        <v>1,LM2940T-5.0/NOPB</v>
      </c>
      <c r="U38" s="4" t="str">
        <f>IF(NOT(M38=""),B38&amp;","&amp;M38,"")</f>
        <v>1,LM2940T-5.0/NOPB</v>
      </c>
      <c r="V38" t="str">
        <f>A38&amp;"x "&amp;E38</f>
        <v>1x LM2940T-5.0/NOPB</v>
      </c>
      <c r="W38" t="str">
        <f>IF(NOT(N38=""),N38&amp;"|"&amp;A38,"")</f>
        <v>926-LM2940T-5.0/NOPB|1</v>
      </c>
      <c r="X38" t="str">
        <f>L38&amp;" "&amp;A38</f>
        <v>LM2940T-5.0/NOPB 1</v>
      </c>
    </row>
    <row r="39" spans="1:24" ht="26.25" thickBot="1">
      <c r="A39" s="18">
        <v>1</v>
      </c>
      <c r="B39" s="18">
        <f t="shared" si="52"/>
        <v>1</v>
      </c>
      <c r="C39" s="4" t="s">
        <v>79</v>
      </c>
      <c r="D39" s="4" t="s">
        <v>79</v>
      </c>
      <c r="E39" s="3" t="s">
        <v>218</v>
      </c>
      <c r="F39" s="3" t="s">
        <v>78</v>
      </c>
      <c r="G39" s="3" t="s">
        <v>77</v>
      </c>
      <c r="H39" s="3"/>
      <c r="I39" s="3">
        <v>1</v>
      </c>
      <c r="J39" s="3" t="s">
        <v>62</v>
      </c>
      <c r="K39" s="3"/>
      <c r="L39" s="3" t="s">
        <v>151</v>
      </c>
      <c r="M39" s="2" t="s">
        <v>76</v>
      </c>
      <c r="N39" s="2" t="s">
        <v>152</v>
      </c>
      <c r="O39" s="6">
        <v>15.41</v>
      </c>
      <c r="P39" s="6">
        <v>15.37</v>
      </c>
      <c r="Q39" s="6">
        <f>O39*A39</f>
        <v>15.41</v>
      </c>
      <c r="R39" s="6">
        <f t="shared" si="6"/>
        <v>15.37</v>
      </c>
      <c r="S39" s="4"/>
      <c r="T39" s="4" t="str">
        <f t="shared" si="24"/>
        <v>1,MPX4250AP-ND</v>
      </c>
      <c r="U39" s="4" t="str">
        <f>IF(NOT(M39=""),B39&amp;","&amp;M39,"")</f>
        <v>1,MPX4250AP-ND</v>
      </c>
      <c r="V39" t="str">
        <f>A39&amp;"x "&amp;E39</f>
        <v>1x 2.5-Bar MAP sensor</v>
      </c>
      <c r="W39" t="str">
        <f>IF(NOT(N39=""),N39&amp;"|"&amp;A39,"")</f>
        <v>841-MPX4250AP|1</v>
      </c>
      <c r="X39" t="str">
        <f>L39&amp;" "&amp;A39</f>
        <v>MPX4250AP 1</v>
      </c>
    </row>
    <row r="40" spans="1:24" ht="26.25" thickBot="1">
      <c r="A40" s="18">
        <v>2</v>
      </c>
      <c r="B40" s="18">
        <f t="shared" si="52"/>
        <v>1</v>
      </c>
      <c r="C40" s="12" t="s">
        <v>185</v>
      </c>
      <c r="D40" s="12" t="s">
        <v>111</v>
      </c>
      <c r="E40" s="13" t="s">
        <v>102</v>
      </c>
      <c r="F40" s="13" t="s">
        <v>103</v>
      </c>
      <c r="G40" s="3" t="s">
        <v>104</v>
      </c>
      <c r="H40" s="13"/>
      <c r="I40" s="13">
        <v>2</v>
      </c>
      <c r="J40" s="13" t="s">
        <v>67</v>
      </c>
      <c r="K40" s="13" t="s">
        <v>138</v>
      </c>
      <c r="L40" s="13" t="s">
        <v>102</v>
      </c>
      <c r="M40" s="13" t="s">
        <v>105</v>
      </c>
      <c r="N40" s="13" t="s">
        <v>153</v>
      </c>
      <c r="O40" s="20">
        <v>2.92</v>
      </c>
      <c r="P40" s="20">
        <v>2.92</v>
      </c>
      <c r="Q40" s="6">
        <f>O40*A40</f>
        <v>5.84</v>
      </c>
      <c r="R40" s="6">
        <f t="shared" si="6"/>
        <v>5.84</v>
      </c>
      <c r="S40" s="12"/>
      <c r="T40" s="4" t="str">
        <f t="shared" si="24"/>
        <v>2,TC4424EPA-ND</v>
      </c>
      <c r="U40" s="4" t="str">
        <f>IF(NOT(M40=""),B40&amp;","&amp;M40,"")</f>
        <v>1,TC4424EPA-ND</v>
      </c>
      <c r="V40" t="str">
        <f>A40&amp;"x "&amp;E40</f>
        <v>2x TC4424EPA</v>
      </c>
      <c r="W40" t="str">
        <f>IF(NOT(N40=""),N40&amp;"|"&amp;A40,"")</f>
        <v>579-TC4424EPA|2</v>
      </c>
      <c r="X40" t="str">
        <f>L40&amp;" "&amp;A40</f>
        <v>TC4424EPA 2</v>
      </c>
    </row>
    <row r="41" spans="1:24" ht="16.5" thickBot="1">
      <c r="A41" s="18">
        <v>1</v>
      </c>
      <c r="B41" s="27">
        <v>1</v>
      </c>
      <c r="C41" s="12" t="s">
        <v>144</v>
      </c>
      <c r="D41" s="12" t="s">
        <v>144</v>
      </c>
      <c r="E41" s="13" t="s">
        <v>175</v>
      </c>
      <c r="F41" s="3" t="s">
        <v>176</v>
      </c>
      <c r="G41" s="3" t="s">
        <v>104</v>
      </c>
      <c r="H41" s="13"/>
      <c r="I41" s="13">
        <v>1</v>
      </c>
      <c r="J41" s="13" t="s">
        <v>177</v>
      </c>
      <c r="K41" s="26" t="s">
        <v>138</v>
      </c>
      <c r="L41" s="13" t="s">
        <v>175</v>
      </c>
      <c r="M41" s="13" t="s">
        <v>178</v>
      </c>
      <c r="N41" s="2" t="s">
        <v>179</v>
      </c>
      <c r="O41" s="6">
        <v>2.4</v>
      </c>
      <c r="P41" s="6">
        <v>2.4</v>
      </c>
      <c r="Q41" s="6">
        <f>O41*A41</f>
        <v>2.4</v>
      </c>
      <c r="R41" s="6">
        <f t="shared" ref="R41:R43" si="53">P41*A41</f>
        <v>2.4</v>
      </c>
      <c r="S41" s="4"/>
      <c r="T41" s="4" t="str">
        <f t="shared" ref="T41:T43" si="54">IF(NOT(M41=""),A41&amp;","&amp;M41,"")</f>
        <v>1,F2720-ND</v>
      </c>
      <c r="U41" s="4" t="str">
        <f t="shared" ref="U41:U43" si="55">IF(NOT(M41=""),B41&amp;","&amp;M41,"")</f>
        <v>1,F2720-ND</v>
      </c>
      <c r="V41" t="str">
        <f t="shared" ref="V41:V43" si="56">A41&amp;"x "&amp;E41</f>
        <v>1x SP721APP</v>
      </c>
      <c r="W41" t="str">
        <f t="shared" ref="W41:W43" si="57">IF(NOT(N41=""),N41&amp;"|"&amp;A41,"")</f>
        <v>576-SP721APP|1</v>
      </c>
      <c r="X41" t="str">
        <f>L41&amp;" "&amp;A41</f>
        <v>SP721APP 1</v>
      </c>
    </row>
    <row r="42" spans="1:24" ht="16.5" thickBot="1">
      <c r="A42" s="16"/>
      <c r="B42" s="27"/>
      <c r="C42" s="12"/>
      <c r="D42" s="12"/>
      <c r="E42" s="13"/>
      <c r="F42" s="3"/>
      <c r="G42" s="3"/>
      <c r="H42" s="13"/>
      <c r="I42" s="13"/>
      <c r="J42" s="13"/>
      <c r="K42" s="26"/>
      <c r="L42" s="13"/>
      <c r="M42" s="13"/>
      <c r="N42" s="2"/>
      <c r="O42" s="6"/>
      <c r="P42" s="6"/>
      <c r="Q42" s="6"/>
      <c r="R42" s="6"/>
      <c r="S42" s="4"/>
      <c r="T42" s="4"/>
      <c r="U42" s="4"/>
    </row>
    <row r="43" spans="1:24" ht="16.5" thickBot="1">
      <c r="A43" s="16"/>
      <c r="B43" s="16"/>
      <c r="C43" s="4" t="s">
        <v>262</v>
      </c>
      <c r="D43" s="4"/>
      <c r="E43" s="3"/>
      <c r="F43" s="3"/>
      <c r="G43" s="3"/>
      <c r="H43" s="3"/>
      <c r="I43" s="4"/>
      <c r="J43" s="4"/>
      <c r="K43" s="4"/>
      <c r="L43" s="9"/>
      <c r="M43" s="3"/>
      <c r="N43" s="3"/>
      <c r="O43" s="1"/>
      <c r="P43" s="1"/>
      <c r="Q43" s="10"/>
      <c r="R43" s="6"/>
      <c r="S43" s="10"/>
      <c r="T43" s="4" t="str">
        <f>IF(NOT(M43=""),A43&amp;","&amp;M43,"")</f>
        <v/>
      </c>
      <c r="U43" s="4" t="str">
        <f>IF(NOT(M43=""),B43&amp;","&amp;M43,"")</f>
        <v/>
      </c>
      <c r="W43" t="str">
        <f>IF(NOT(N43=""),N43&amp;"|"&amp;A43,"")</f>
        <v/>
      </c>
    </row>
    <row r="44" spans="1:24" ht="16.5" thickBot="1">
      <c r="A44" s="18">
        <v>14</v>
      </c>
      <c r="B44" s="27">
        <v>1</v>
      </c>
      <c r="C44" s="12" t="s">
        <v>263</v>
      </c>
      <c r="D44" s="12" t="s">
        <v>144</v>
      </c>
      <c r="E44" s="13" t="s">
        <v>270</v>
      </c>
      <c r="F44" s="3" t="s">
        <v>272</v>
      </c>
      <c r="G44" s="3"/>
      <c r="H44" s="13"/>
      <c r="I44" s="13">
        <v>1</v>
      </c>
      <c r="J44" s="13" t="s">
        <v>267</v>
      </c>
      <c r="K44" s="26" t="s">
        <v>138</v>
      </c>
      <c r="L44" s="13" t="s">
        <v>266</v>
      </c>
      <c r="M44" s="13" t="s">
        <v>269</v>
      </c>
      <c r="N44" s="2" t="s">
        <v>268</v>
      </c>
      <c r="O44" s="6">
        <v>0.55000000000000004</v>
      </c>
      <c r="P44" s="6">
        <v>0.67300000000000004</v>
      </c>
      <c r="Q44" s="6">
        <f>O44*A44</f>
        <v>7.7000000000000011</v>
      </c>
      <c r="R44" s="6">
        <f t="shared" ref="R44" si="58">P44*A44</f>
        <v>9.4220000000000006</v>
      </c>
      <c r="S44" s="4"/>
      <c r="T44" s="4" t="str">
        <f t="shared" ref="T44" si="59">IF(NOT(M44=""),A44&amp;","&amp;M44,"")</f>
        <v>14,53-77-9ACG-ND</v>
      </c>
      <c r="U44" s="4" t="str">
        <f t="shared" ref="U44" si="60">IF(NOT(M44=""),B44&amp;","&amp;M44,"")</f>
        <v>1,53-77-9ACG-ND</v>
      </c>
      <c r="V44" t="str">
        <f t="shared" ref="V44" si="61">A44&amp;"x "&amp;E44</f>
        <v>14x Thermal pad</v>
      </c>
      <c r="W44" t="str">
        <f t="shared" ref="W44" si="62">IF(NOT(N44=""),N44&amp;"|"&amp;A44,"")</f>
        <v>532-53-77-9ACG|14</v>
      </c>
      <c r="X44" t="str">
        <f>L44&amp;" "&amp;A44</f>
        <v>53-77-9ACG 14</v>
      </c>
    </row>
    <row r="45" spans="1:24" ht="16.5" thickBot="1">
      <c r="A45" s="18">
        <v>1</v>
      </c>
      <c r="B45" s="27">
        <v>1</v>
      </c>
      <c r="C45" s="12" t="s">
        <v>265</v>
      </c>
      <c r="D45" s="12" t="s">
        <v>144</v>
      </c>
      <c r="E45" s="13" t="s">
        <v>271</v>
      </c>
      <c r="F45" s="3" t="s">
        <v>278</v>
      </c>
      <c r="G45" s="3"/>
      <c r="H45" s="13"/>
      <c r="I45" s="13">
        <v>1</v>
      </c>
      <c r="J45" s="13" t="s">
        <v>233</v>
      </c>
      <c r="K45" s="26" t="s">
        <v>138</v>
      </c>
      <c r="L45" s="13" t="s">
        <v>273</v>
      </c>
      <c r="M45" s="13" t="s">
        <v>275</v>
      </c>
      <c r="N45" s="2" t="s">
        <v>274</v>
      </c>
      <c r="O45" s="6">
        <v>0.27</v>
      </c>
      <c r="P45" s="6">
        <v>0.312</v>
      </c>
      <c r="Q45" s="6">
        <f>O45*A45</f>
        <v>0.27</v>
      </c>
      <c r="R45" s="6">
        <f t="shared" ref="R45" si="63">P45*A45</f>
        <v>0.312</v>
      </c>
      <c r="S45" s="4"/>
      <c r="T45" s="4" t="str">
        <f t="shared" ref="T45" si="64">IF(NOT(M45=""),A45&amp;","&amp;M45,"")</f>
        <v>1,WM3701-ND</v>
      </c>
      <c r="U45" s="4" t="str">
        <f t="shared" ref="U45" si="65">IF(NOT(M45=""),B45&amp;","&amp;M45,"")</f>
        <v>1,WM3701-ND</v>
      </c>
      <c r="V45" t="str">
        <f t="shared" ref="V45" si="66">A45&amp;"x "&amp;E45</f>
        <v>1x 4-POS connector</v>
      </c>
      <c r="W45" t="str">
        <f t="shared" ref="W45" si="67">IF(NOT(N45=""),N45&amp;"|"&amp;A45,"")</f>
        <v>538-39-01-2040|1</v>
      </c>
      <c r="X45" t="str">
        <f>L45&amp;" "&amp;A45</f>
        <v>39-01-2040 1</v>
      </c>
    </row>
    <row r="46" spans="1:24" ht="16.5" thickBot="1">
      <c r="A46" s="18">
        <v>4</v>
      </c>
      <c r="B46" s="27">
        <v>1</v>
      </c>
      <c r="C46" s="12" t="s">
        <v>264</v>
      </c>
      <c r="D46" s="12" t="s">
        <v>144</v>
      </c>
      <c r="E46" s="13" t="s">
        <v>281</v>
      </c>
      <c r="F46" s="3" t="s">
        <v>277</v>
      </c>
      <c r="G46" s="3"/>
      <c r="H46" s="13"/>
      <c r="I46" s="13">
        <v>1</v>
      </c>
      <c r="J46" s="13" t="s">
        <v>233</v>
      </c>
      <c r="K46" s="26" t="s">
        <v>138</v>
      </c>
      <c r="L46" s="13" t="s">
        <v>276</v>
      </c>
      <c r="M46" s="13" t="s">
        <v>280</v>
      </c>
      <c r="N46" s="2" t="s">
        <v>279</v>
      </c>
      <c r="O46" s="6">
        <v>0.16</v>
      </c>
      <c r="P46" s="6">
        <v>0.18099999999999999</v>
      </c>
      <c r="Q46" s="6">
        <f>O46*A46</f>
        <v>0.64</v>
      </c>
      <c r="R46" s="6">
        <f t="shared" ref="R46" si="68">P46*A46</f>
        <v>0.72399999999999998</v>
      </c>
      <c r="S46" s="4"/>
      <c r="T46" s="4" t="str">
        <f t="shared" ref="T46" si="69">IF(NOT(M46=""),A46&amp;","&amp;M46,"")</f>
        <v>4,WM9154-ND</v>
      </c>
      <c r="U46" s="4" t="str">
        <f t="shared" ref="U46" si="70">IF(NOT(M46=""),B46&amp;","&amp;M46,"")</f>
        <v>1,WM9154-ND</v>
      </c>
      <c r="V46" t="str">
        <f t="shared" ref="V46" si="71">A46&amp;"x "&amp;E46</f>
        <v>4x Female pin</v>
      </c>
      <c r="W46" t="str">
        <f t="shared" ref="W46" si="72">IF(NOT(N46=""),N46&amp;"|"&amp;A46,"")</f>
        <v>538-39-00-0078|4</v>
      </c>
      <c r="X46" t="str">
        <f>L46&amp;" "&amp;A46</f>
        <v>39-00-0078 4</v>
      </c>
    </row>
    <row r="47" spans="1:24" ht="16.5" thickBot="1">
      <c r="A47" s="16"/>
      <c r="B47" s="16"/>
      <c r="C47" s="4"/>
      <c r="D47" s="4"/>
      <c r="E47" s="3"/>
      <c r="F47" s="3"/>
      <c r="G47" s="3"/>
      <c r="H47" s="21"/>
      <c r="I47" s="8"/>
      <c r="J47" s="4"/>
      <c r="K47" s="8"/>
      <c r="L47" s="32" t="s">
        <v>70</v>
      </c>
      <c r="M47" s="33"/>
      <c r="N47" s="24"/>
      <c r="O47" s="1" t="s">
        <v>68</v>
      </c>
      <c r="P47" s="1"/>
      <c r="Q47" s="11">
        <f>SUM(Q2:Q46)</f>
        <v>86.800000000000011</v>
      </c>
      <c r="R47" s="11">
        <f>SUM(R2:R46)</f>
        <v>99.559000000000012</v>
      </c>
      <c r="S47" s="10" t="s">
        <v>69</v>
      </c>
    </row>
  </sheetData>
  <mergeCells count="1">
    <mergeCell ref="L47:M47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8" r:id="rId4" xr:uid="{00000000-0004-0000-0000-000003000000}"/>
    <hyperlink ref="M32" r:id="rId5" display="985-1047-1-ND" xr:uid="{00000000-0004-0000-0000-000004000000}"/>
    <hyperlink ref="M33" r:id="rId6" xr:uid="{00000000-0004-0000-0000-000005000000}"/>
    <hyperlink ref="M39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4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2019-03-20T08:03:09Z</dcterms:modified>
</cp:coreProperties>
</file>