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0,m40,m60 Pnp\Rev 2.2\"/>
    </mc:Choice>
  </mc:AlternateContent>
  <xr:revisionPtr revIDLastSave="0" documentId="13_ncr:1_{35A7CCB2-525E-46E2-AE54-92F57D37CFF9}" xr6:coauthVersionLast="46" xr6:coauthVersionMax="46" xr10:uidLastSave="{00000000-0000-0000-0000-000000000000}"/>
  <bookViews>
    <workbookView xWindow="495" yWindow="735" windowWidth="28650" windowHeight="1485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1" i="1" l="1"/>
  <c r="R21" i="1"/>
  <c r="Q21" i="1"/>
  <c r="P21" i="1"/>
  <c r="N21" i="1"/>
  <c r="M21" i="1"/>
  <c r="A46" i="1"/>
  <c r="S46" i="1" s="1"/>
  <c r="S52" i="1"/>
  <c r="R52" i="1"/>
  <c r="Q52" i="1"/>
  <c r="P52" i="1"/>
  <c r="N52" i="1"/>
  <c r="M52" i="1"/>
  <c r="S51" i="1"/>
  <c r="R51" i="1"/>
  <c r="Q51" i="1"/>
  <c r="P51" i="1"/>
  <c r="N51" i="1"/>
  <c r="M51" i="1"/>
  <c r="M46" i="1" l="1"/>
  <c r="N46" i="1"/>
  <c r="P46" i="1"/>
  <c r="Q46" i="1"/>
  <c r="R46" i="1"/>
  <c r="A32" i="1" l="1"/>
  <c r="A41" i="1" l="1"/>
  <c r="A42" i="1"/>
  <c r="A43" i="1"/>
  <c r="A44" i="1"/>
  <c r="A45" i="1"/>
  <c r="A47" i="1"/>
  <c r="A36" i="1"/>
  <c r="A10" i="1" l="1"/>
  <c r="R10" i="1" s="1"/>
  <c r="S10" i="1" l="1"/>
  <c r="Q10" i="1"/>
  <c r="N10" i="1"/>
  <c r="M10" i="1"/>
  <c r="P10" i="1"/>
  <c r="A27" i="1" l="1"/>
  <c r="R27" i="1" l="1"/>
  <c r="P27" i="1"/>
  <c r="S27" i="1"/>
  <c r="N27" i="1"/>
  <c r="Q27" i="1"/>
  <c r="M27" i="1"/>
  <c r="R49" i="1"/>
  <c r="P49" i="1"/>
  <c r="S43" i="1" l="1"/>
  <c r="R43" i="1"/>
  <c r="Q43" i="1"/>
  <c r="P43" i="1"/>
  <c r="N43" i="1"/>
  <c r="M43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A26" i="1"/>
  <c r="R26" i="1" s="1"/>
  <c r="A39" i="1"/>
  <c r="S39" i="1" s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A30" i="1"/>
  <c r="S30" i="1" s="1"/>
  <c r="N32" i="1"/>
  <c r="A33" i="1"/>
  <c r="S33" i="1" s="1"/>
  <c r="A34" i="1"/>
  <c r="R34" i="1" s="1"/>
  <c r="A35" i="1"/>
  <c r="S35" i="1" s="1"/>
  <c r="S36" i="1"/>
  <c r="A37" i="1"/>
  <c r="P37" i="1" s="1"/>
  <c r="A38" i="1"/>
  <c r="P38" i="1" s="1"/>
  <c r="S40" i="1"/>
  <c r="S41" i="1"/>
  <c r="S44" i="1"/>
  <c r="S45" i="1"/>
  <c r="S47" i="1"/>
  <c r="A3" i="1"/>
  <c r="S3" i="1" s="1"/>
  <c r="M18" i="1"/>
  <c r="M20" i="1"/>
  <c r="M36" i="1"/>
  <c r="M41" i="1"/>
  <c r="M44" i="1"/>
  <c r="M45" i="1"/>
  <c r="M47" i="1"/>
  <c r="R47" i="1"/>
  <c r="Q47" i="1"/>
  <c r="P47" i="1"/>
  <c r="N47" i="1"/>
  <c r="R12" i="1"/>
  <c r="R17" i="1"/>
  <c r="R18" i="1"/>
  <c r="R19" i="1"/>
  <c r="R20" i="1"/>
  <c r="R24" i="1"/>
  <c r="R36" i="1"/>
  <c r="R40" i="1"/>
  <c r="R41" i="1"/>
  <c r="R44" i="1"/>
  <c r="R45" i="1"/>
  <c r="R48" i="1"/>
  <c r="N18" i="1"/>
  <c r="N20" i="1"/>
  <c r="N36" i="1"/>
  <c r="N41" i="1"/>
  <c r="N44" i="1"/>
  <c r="N45" i="1"/>
  <c r="Q45" i="1"/>
  <c r="P45" i="1"/>
  <c r="Q44" i="1"/>
  <c r="Q41" i="1"/>
  <c r="Q36" i="1"/>
  <c r="Q18" i="1"/>
  <c r="Q20" i="1"/>
  <c r="P12" i="1"/>
  <c r="P17" i="1"/>
  <c r="P18" i="1"/>
  <c r="P19" i="1"/>
  <c r="P20" i="1"/>
  <c r="P24" i="1"/>
  <c r="P36" i="1"/>
  <c r="P40" i="1"/>
  <c r="P41" i="1"/>
  <c r="P44" i="1"/>
  <c r="P48" i="1"/>
  <c r="P2" i="1"/>
  <c r="P39" i="1" l="1"/>
  <c r="S28" i="1"/>
  <c r="R28" i="1"/>
  <c r="P28" i="1"/>
  <c r="P7" i="1"/>
  <c r="N30" i="1"/>
  <c r="Q7" i="1"/>
  <c r="M4" i="1"/>
  <c r="N4" i="1"/>
  <c r="N15" i="1"/>
  <c r="N6" i="1"/>
  <c r="Q4" i="1"/>
  <c r="P4" i="1"/>
  <c r="P9" i="1"/>
  <c r="P25" i="1"/>
  <c r="Q5" i="1"/>
  <c r="N9" i="1"/>
  <c r="N37" i="1"/>
  <c r="N25" i="1"/>
  <c r="N14" i="1"/>
  <c r="R5" i="1"/>
  <c r="P5" i="1"/>
  <c r="Q37" i="1"/>
  <c r="Q9" i="1"/>
  <c r="N5" i="1"/>
  <c r="R9" i="1"/>
  <c r="M37" i="1"/>
  <c r="M7" i="1"/>
  <c r="N26" i="1"/>
  <c r="S26" i="1"/>
  <c r="Q25" i="1"/>
  <c r="R25" i="1"/>
  <c r="M25" i="1"/>
  <c r="R37" i="1"/>
  <c r="R6" i="1"/>
  <c r="M38" i="1"/>
  <c r="M6" i="1"/>
  <c r="S6" i="1"/>
  <c r="S4" i="1"/>
  <c r="P33" i="1"/>
  <c r="P15" i="1"/>
  <c r="P6" i="1"/>
  <c r="N7" i="1"/>
  <c r="R33" i="1"/>
  <c r="M13" i="1"/>
  <c r="M3" i="1"/>
  <c r="S37" i="1"/>
  <c r="S7" i="1"/>
  <c r="S5" i="1"/>
  <c r="M39" i="1"/>
  <c r="R39" i="1"/>
  <c r="Q26" i="1"/>
  <c r="P11" i="1"/>
  <c r="N11" i="1"/>
  <c r="M11" i="1"/>
  <c r="R11" i="1"/>
  <c r="Q11" i="1"/>
  <c r="S8" i="1"/>
  <c r="R35" i="1"/>
  <c r="M32" i="1"/>
  <c r="S9" i="1"/>
  <c r="Q8" i="1"/>
  <c r="N8" i="1"/>
  <c r="R8" i="1"/>
  <c r="P8" i="1"/>
  <c r="P35" i="1"/>
  <c r="R38" i="1"/>
  <c r="P3" i="1"/>
  <c r="N35" i="1"/>
  <c r="N13" i="1"/>
  <c r="N3" i="1"/>
  <c r="P30" i="1"/>
  <c r="P16" i="1"/>
  <c r="Q38" i="1"/>
  <c r="Q33" i="1"/>
  <c r="Q15" i="1"/>
  <c r="N38" i="1"/>
  <c r="N33" i="1"/>
  <c r="M15" i="1"/>
  <c r="S38" i="1"/>
  <c r="P13" i="1"/>
  <c r="Q30" i="1"/>
  <c r="Q35" i="1"/>
  <c r="Q3" i="1"/>
  <c r="Q13" i="1"/>
  <c r="R30" i="1"/>
  <c r="R16" i="1"/>
  <c r="M28" i="1"/>
  <c r="Q28" i="1"/>
  <c r="N28" i="1"/>
  <c r="P14" i="1"/>
  <c r="N16" i="1"/>
  <c r="M34" i="1"/>
  <c r="R14" i="1"/>
  <c r="P32" i="1"/>
  <c r="Q32" i="1"/>
  <c r="Q16" i="1"/>
  <c r="N34" i="1"/>
  <c r="R3" i="1"/>
  <c r="R32" i="1"/>
  <c r="R13" i="1"/>
  <c r="M33" i="1"/>
  <c r="M14" i="1"/>
  <c r="S34" i="1"/>
  <c r="S32" i="1"/>
  <c r="S16" i="1"/>
  <c r="S14" i="1"/>
  <c r="N39" i="1"/>
  <c r="Q39" i="1"/>
  <c r="M26" i="1"/>
  <c r="P34" i="1"/>
  <c r="Q34" i="1"/>
  <c r="R15" i="1"/>
  <c r="M35" i="1"/>
  <c r="M30" i="1"/>
  <c r="P26" i="1"/>
  <c r="M54" i="1" l="1"/>
  <c r="N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4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5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<sst xmlns="http://schemas.openxmlformats.org/spreadsheetml/2006/main" count="340" uniqueCount="297">
  <si>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</si>
  <si>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</si>
  <si>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</si>
  <si>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</si>
  <si>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</si>
  <si>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</si>
  <si>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</si>
  <si>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</si>
  <si>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</si>
  <si>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</si>
  <si>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</si>
  <si>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</si>
  <si>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</si>
  <si>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</si>
  <si>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</si>
  <si>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</si>
  <si>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</si>
  <si>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</si>
  <si>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</si>
  <si>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</si>
  <si>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</si>
  <si>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</si>
  <si>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</si>
  <si>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</si>
  <si>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</si>
  <si>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</si>
  <si>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</si>
  <si>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</si>
  <si>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</si>
  <si>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</si>
  <si>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</si>
  <si>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</si>
  <si>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</si>
  <si>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</si>
  <si>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</si>
  <si>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</si>
  <si>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</si>
  <si>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</si>
  <si>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</si>
  <si>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</si>
  <si>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</si>
  <si>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</si>
  <si>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</si>
  <si>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</si>
  <si>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</si>
  <si>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</si>
  <si>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</si>
  <si>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</si>
  <si>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</si>
  <si>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</si>
  <si>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</si>
  <si>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</si>
  <si>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</si>
  <si>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</si>
  <si>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</si>
  <si>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</si>
  <si>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</si>
  <si>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</si>
  <si>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</si>
  <si>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</si>
  <si>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</si>
  <si>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</si>
  <si>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</si>
  <si>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</si>
  <si>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</si>
  <si>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</si>
  <si>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</si>
  <si>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</si>
  <si>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</si>
  <si>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</si>
  <si>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</si>
  <si>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</si>
  <si>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</si>
  <si>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</si>
  <si>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</si>
  <si>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</si>
  <si>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</si>
  <si>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</si>
  <si>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</si>
  <si>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</si>
  <si>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</si>
  <si>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</si>
  <si>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</si>
  <si>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</si>
  <si>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</si>
  <si>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</si>
  <si>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</si>
  <si>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</si>
  <si>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</si>
  <si>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</si>
  <si>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</si>
  <si>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</si>
  <si>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</si>
  <si>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</si>
  <si>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</si>
  <si>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</si>
  <si>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</si>
  <si>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</si>
  <si>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</si>
  <si>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</si>
  <si>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</si>
  <si>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</si>
  <si>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</si>
  <si>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</si>
  <si>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</si>
  <si>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</si>
  <si>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</si>
  <si>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</si>
  <si>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</si>
  <si>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</si>
  <si>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</si>
  <si>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</si>
  <si>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</si>
  <si>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</si>
  <si>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</si>
  <si>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</si>
  <si>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</si>
  <si>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</si>
  <si>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</si>
  <si>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</si>
  <si>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</si>
  <si>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</si>
  <si>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</si>
  <si>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</si>
  <si>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</si>
  <si>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</si>
  <si>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</si>
  <si>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</si>
  <si>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</si>
  <si>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</si>
  <si>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</si>
  <si>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</si>
  <si>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</si>
  <si>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</si>
  <si>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</si>
  <si>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</si>
  <si>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</si>
  <si>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</si>
  <si>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</si>
  <si>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</si>
  <si>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</si>
  <si>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</si>
  <si>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</si>
  <si>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</si>
  <si>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</si>
  <si>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</si>
  <si>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</si>
  <si>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</si>
  <si>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</si>
  <si>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</si>
  <si>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</si>
  <si>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</si>
  <si>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Littelfuse Inc.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</si>
  <si>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</si>
  <si>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</si>
  <si>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</si>
  <si>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</si>
  <si>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</si>
  <si>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</si>
  <si>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</si>
  <si>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</si>
  <si>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</si>
  <si>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</si>
  <si>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</si>
  <si>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</si>
  <si>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</si>
  <si>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</si>
  <si>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</si>
  <si>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</si>
  <si>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</si>
  <si>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</si>
  <si>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</si>
  <si>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</si>
  <si>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</si>
  <si>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</si>
  <si>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</si>
  <si>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</si>
  <si>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</si>
  <si>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</si>
  <si>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</si>
  <si>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</si>
  <si>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</si>
  <si>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</si>
  <si>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</si>
  <si>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</si>
  <si>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</si>
  <si>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</si>
  <si>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</si>
  <si>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</si>
  <si>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</si>
  <si>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</si>
  <si>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</si>
  <si>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</si>
  <si>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</si>
  <si>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</si>
  <si>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</si>
  <si>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</si>
  <si>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</si>
  <si>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</si>
  <si>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</si>
  <si>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</si>
  <si>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</si>
  <si>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</si>
  <si>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</si>
  <si>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</si>
  <si>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</si>
  <si>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</si>
  <si>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</si>
  <si>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</si>
  <si>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</si>
  <si>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</si>
  <si>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</si>
  <si>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</si>
  <si>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</si>
  <si>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</si>
  <si>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</si>
  <si>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</si>
  <si>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External connector</t>
  </si>
  <si>
    <t>Pins for external connector</t>
  </si>
  <si>
    <t>Female pin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</si>
  <si>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</si>
  <si>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</si>
  <si>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</si>
  <si>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</si>
  <si>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</si>
  <si>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</si>
  <si>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</si>
  <si>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</si>
  <si>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</si>
  <si>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</si>
  <si>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</si>
  <si>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</si>
  <si>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</si>
  <si>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</si>
  <si>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</si>
  <si>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</si>
  <si>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</si>
  <si>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</si>
  <si>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</si>
  <si>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</si>
  <si>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</si>
  <si>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</si>
  <si>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</si>
  <si>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</si>
  <si>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</si>
  <si>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</si>
  <si>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</si>
  <si>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</si>
  <si>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</si>
  <si>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</si>
  <si>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</si>
  <si>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</si>
  <si>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</si>
  <si>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</si>
  <si>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</si>
  <si>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</si>
  <si>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</si>
  <si>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</si>
  <si>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</si>
  <si>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</si>
  <si>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</si>
  <si>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</si>
  <si>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</si>
  <si>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</si>
  <si>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</si>
  <si>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R25,R27,R31,R32</t>
  </si>
  <si>
    <t>Q11,Q12,Q13,Q14</t>
  </si>
  <si>
    <t>NOTE! Do not install R39,R40,R60 and R59 unless you plan to use Hall type crank/cam sensor. Stock sensors are VR-type.</t>
  </si>
  <si>
    <t>Q1,Q3</t>
  </si>
  <si>
    <t>R9,R12</t>
  </si>
  <si>
    <t>LED1,LED2,LED5,LED6,LED7,LED10</t>
  </si>
  <si>
    <t>R11,R14,R35,R36,R37,R38,R48,R49,R55,R56</t>
  </si>
  <si>
    <t>16-POS connector</t>
  </si>
  <si>
    <t>16 CKT RCPT HOUSING</t>
  </si>
  <si>
    <t>43025-1600</t>
  </si>
  <si>
    <t>WM2490-ND</t>
  </si>
  <si>
    <t>538-43025-1600</t>
  </si>
  <si>
    <t>SOCKET 18 AWG BULK</t>
  </si>
  <si>
    <t>43030-0038</t>
  </si>
  <si>
    <t>WM13070CT-ND</t>
  </si>
  <si>
    <t>538-43030-0038</t>
  </si>
  <si>
    <t>SP720APP</t>
  </si>
  <si>
    <t>TVS ARRAY ESD 14 INPUT 30V 16-DIP</t>
  </si>
  <si>
    <t>F2718-ND</t>
  </si>
  <si>
    <t>576-SP720APP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</si>
  <si>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,R62,R79</t>
    </r>
  </si>
  <si>
    <r>
      <t>R2,R4,R6,R8,R22,R41,</t>
    </r>
    <r>
      <rPr>
        <sz val="10"/>
        <color rgb="FFFF0000"/>
        <rFont val="Liberation Sans"/>
      </rPr>
      <t>R64</t>
    </r>
    <r>
      <rPr>
        <sz val="10"/>
        <color theme="1"/>
        <rFont val="Liberation Sans"/>
      </rPr>
      <t>,R72,R77,R78</t>
    </r>
  </si>
  <si>
    <t>R1,R3,R5,R26,R28,R33,R34,R61,R69,R76</t>
  </si>
  <si>
    <r>
      <t>C19,C24,</t>
    </r>
    <r>
      <rPr>
        <sz val="10"/>
        <color rgb="FFFF0000"/>
        <rFont val="Liberation Sans"/>
      </rPr>
      <t>C27</t>
    </r>
  </si>
  <si>
    <t>16 POS Header</t>
  </si>
  <si>
    <t>HEADER 16P MICROFIT</t>
  </si>
  <si>
    <t>43045-1600</t>
  </si>
  <si>
    <t>WM4724-ND</t>
  </si>
  <si>
    <t>538-43045-1600</t>
  </si>
  <si>
    <r>
      <t>D2,D5,D6,D7,D9,D10,D18,</t>
    </r>
    <r>
      <rPr>
        <sz val="10"/>
        <color rgb="FF0070C0"/>
        <rFont val="Liberation Sans"/>
      </rPr>
      <t>D20</t>
    </r>
  </si>
  <si>
    <t>IC2,IC5</t>
  </si>
  <si>
    <t>C1,C3,C5,C7,C9,C13,C15,C21,C22,C29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</si>
</sst>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13" zoomScaleNormal="113" workbookViewId="0">
      <selection activeCell="B5" sqref="B5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1.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8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8" si="4">IF(NOT(J3=""),J3&amp;"|"&amp;A3,"")</f>
        <v>80-T356G106K035AT|1</v>
      </c>
      <c r="S3" t="str">
        <f t="shared" ref="S3:S28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193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163</v>
      </c>
      <c r="I4" s="2" t="s">
        <v>164</v>
      </c>
      <c r="J4" s="2" t="s">
        <v>165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10</v>
      </c>
      <c r="B5" s="4" t="s">
        <v>296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3.2</v>
      </c>
      <c r="N5" s="6">
        <f t="shared" si="2"/>
        <v>3.2</v>
      </c>
      <c r="O5" s="4"/>
      <c r="P5" s="4" t="str">
        <f t="shared" si="0"/>
        <v>10,399-9879-1-ND</v>
      </c>
      <c r="Q5" t="str">
        <f t="shared" si="3"/>
        <v>Capacitor - 10x 0.1uF / 100nF</v>
      </c>
      <c r="R5" t="str">
        <f t="shared" si="4"/>
        <v>80-C322C104M5R-TR|10</v>
      </c>
      <c r="S5" t="str">
        <f t="shared" si="5"/>
        <v>C322C104M5R5TA7301 10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211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3</v>
      </c>
      <c r="B8" s="4" t="s">
        <v>288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0.72</v>
      </c>
      <c r="N8" s="6">
        <f t="shared" si="2"/>
        <v>0.72</v>
      </c>
      <c r="O8" s="4"/>
      <c r="P8" s="4" t="str">
        <f t="shared" si="0"/>
        <v>3,399-4206-ND</v>
      </c>
      <c r="Q8" t="str">
        <f t="shared" si="3"/>
        <v>Capacitor - 3x 0.01uF</v>
      </c>
      <c r="R8" t="str">
        <f t="shared" si="4"/>
        <v>80-C317C103K5R|3</v>
      </c>
      <c r="S8" t="str">
        <f t="shared" si="5"/>
        <v>C317C103K5R5TA 3</v>
      </c>
    </row>
    <row r="9" spans="1:19" ht="16.5" thickBot="1">
      <c r="A9" s="17">
        <f t="shared" si="6"/>
        <v>5</v>
      </c>
      <c r="B9" s="4" t="s">
        <v>264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247</v>
      </c>
      <c r="C10" s="3" t="s">
        <v>248</v>
      </c>
      <c r="D10" s="3" t="s">
        <v>250</v>
      </c>
      <c r="E10" s="3" t="s">
        <v>11</v>
      </c>
      <c r="F10" s="3"/>
      <c r="G10" s="3" t="s">
        <v>9</v>
      </c>
      <c r="H10" s="3" t="s">
        <v>249</v>
      </c>
      <c r="I10" s="2" t="s">
        <v>252</v>
      </c>
      <c r="J10" s="32" t="s">
        <v>251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225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228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6</v>
      </c>
      <c r="B15" s="4" t="s">
        <v>270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154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 t="shared" si="0"/>
        <v>6,160-1139-ND</v>
      </c>
      <c r="Q15" t="str">
        <f>"Diode - " &amp;A15&amp;"x "&amp;C15</f>
        <v>Diode - 6x LED-Red</v>
      </c>
      <c r="R15" t="str">
        <f t="shared" si="4"/>
        <v>859-LTL-4221N|6</v>
      </c>
      <c r="S15" t="str">
        <f t="shared" si="5"/>
        <v>LTL-4221N 6</v>
      </c>
    </row>
    <row r="16" spans="1:19" ht="26.25" thickBot="1">
      <c r="A16" s="17">
        <f>LEN(B16)-LEN(SUBSTITUTE(B16,",",""))+1</f>
        <v>8</v>
      </c>
      <c r="B16" s="4" t="s">
        <v>294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0.88</v>
      </c>
      <c r="N16" s="6">
        <f>L16*A16</f>
        <v>0.88</v>
      </c>
      <c r="O16" s="4"/>
      <c r="P16" s="4" t="str">
        <f t="shared" si="0"/>
        <v>8,1N4004-TPMSCT-ND</v>
      </c>
      <c r="Q16" t="str">
        <f>"Diode - " &amp;A16&amp;"x "&amp;C16</f>
        <v>Diode - 8x 1N4004</v>
      </c>
      <c r="R16" t="str">
        <f t="shared" si="4"/>
        <v>833-1N4004-TP|8</v>
      </c>
      <c r="S16" t="str">
        <f t="shared" si="5"/>
        <v>1N4004-TP 8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8:Q28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169</v>
      </c>
      <c r="I20" s="2" t="s">
        <v>80</v>
      </c>
      <c r="J20" s="2" t="s">
        <v>170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183</v>
      </c>
      <c r="C21" s="3" t="s">
        <v>289</v>
      </c>
      <c r="D21" s="3" t="s">
        <v>290</v>
      </c>
      <c r="E21" s="3"/>
      <c r="F21" s="3"/>
      <c r="G21" s="3" t="s">
        <v>185</v>
      </c>
      <c r="H21" s="23" t="s">
        <v>291</v>
      </c>
      <c r="I21" s="26" t="s">
        <v>292</v>
      </c>
      <c r="J21" s="2" t="s">
        <v>293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1,WM4724-ND</v>
      </c>
      <c r="Q21" t="str">
        <f t="shared" si="7"/>
        <v>1x 16 POS Header</v>
      </c>
      <c r="R21" t="str">
        <f t="shared" si="4"/>
        <v>538-43045-1600|1</v>
      </c>
      <c r="S21" t="str">
        <f t="shared" si="5"/>
        <v>43045-1600 1</v>
      </c>
    </row>
    <row r="22" spans="1:19" ht="16.5" thickBot="1">
      <c r="A22" s="17">
        <v>1</v>
      </c>
      <c r="B22" s="4" t="s">
        <v>194</v>
      </c>
      <c r="C22" s="3" t="s">
        <v>184</v>
      </c>
      <c r="D22" s="3" t="s">
        <v>196</v>
      </c>
      <c r="E22" s="3"/>
      <c r="F22" s="3"/>
      <c r="G22" s="3" t="s">
        <v>198</v>
      </c>
      <c r="H22" s="23" t="s">
        <v>199</v>
      </c>
      <c r="I22" s="26" t="s">
        <v>204</v>
      </c>
      <c r="J22" s="2" t="s">
        <v>203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 t="shared" si="0"/>
        <v>1,SAM1213-04-ND</v>
      </c>
      <c r="Q22" t="str">
        <f t="shared" si="7"/>
        <v>1x 4 POS Header</v>
      </c>
      <c r="R22" t="str">
        <f t="shared" si="4"/>
        <v>200-SSW10401TS|1</v>
      </c>
      <c r="S22" t="str">
        <f t="shared" si="5"/>
        <v>SSW-104-01-T-S 1</v>
      </c>
    </row>
    <row r="23" spans="1:19" ht="16.5" thickBot="1">
      <c r="A23" s="17">
        <v>2</v>
      </c>
      <c r="B23" s="4" t="s">
        <v>194</v>
      </c>
      <c r="C23" s="3" t="s">
        <v>195</v>
      </c>
      <c r="D23" s="3" t="s">
        <v>197</v>
      </c>
      <c r="E23" s="3"/>
      <c r="F23" s="3"/>
      <c r="G23" s="3" t="s">
        <v>198</v>
      </c>
      <c r="H23" s="23" t="s">
        <v>200</v>
      </c>
      <c r="I23" s="26" t="s">
        <v>202</v>
      </c>
      <c r="J23" s="2" t="s">
        <v>201</v>
      </c>
      <c r="K23" s="6">
        <v>0.23</v>
      </c>
      <c r="L23" s="24">
        <v>0.49</v>
      </c>
      <c r="M23" s="6">
        <f>K23*A23</f>
        <v>0.46</v>
      </c>
      <c r="N23" s="6">
        <f>L23*A23</f>
        <v>0.98</v>
      </c>
      <c r="O23" s="4"/>
      <c r="P23" s="4" t="str">
        <f t="shared" si="0"/>
        <v>2,SAM1213-02-ND</v>
      </c>
      <c r="Q23" t="str">
        <f t="shared" si="7"/>
        <v>2x 2 POS Header</v>
      </c>
      <c r="R23" t="str">
        <f t="shared" si="4"/>
        <v>200-SSW10201TS|2</v>
      </c>
      <c r="S23" t="str">
        <f t="shared" si="5"/>
        <v>SSW-102-01-T-S 2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 t="shared" si="0"/>
        <v/>
      </c>
      <c r="R24" t="str">
        <f t="shared" si="4"/>
        <v/>
      </c>
      <c r="S24" t="str">
        <f t="shared" si="5"/>
        <v xml:space="preserve"> </v>
      </c>
    </row>
    <row r="25" spans="1:19" ht="26.25" thickBot="1">
      <c r="A25" s="17">
        <f>LEN(B25)-LEN(SUBSTITUTE(B25,",",""))+1</f>
        <v>2</v>
      </c>
      <c r="B25" s="4" t="s">
        <v>268</v>
      </c>
      <c r="C25" s="3" t="s">
        <v>89</v>
      </c>
      <c r="D25" s="3" t="s">
        <v>168</v>
      </c>
      <c r="E25" s="3" t="s">
        <v>61</v>
      </c>
      <c r="F25" s="3"/>
      <c r="G25" s="3" t="s">
        <v>38</v>
      </c>
      <c r="H25" s="3" t="s">
        <v>166</v>
      </c>
      <c r="I25" s="2" t="s">
        <v>167</v>
      </c>
      <c r="J25" s="2" t="s">
        <v>142</v>
      </c>
      <c r="K25" s="6">
        <v>1.51</v>
      </c>
      <c r="L25" s="6">
        <v>1.51</v>
      </c>
      <c r="M25" s="6">
        <f>K25*A25</f>
        <v>3.02</v>
      </c>
      <c r="N25" s="6">
        <f>L25*A25</f>
        <v>3.02</v>
      </c>
      <c r="O25" s="4"/>
      <c r="P25" s="4" t="str">
        <f t="shared" si="0"/>
        <v>2,497-5981-5-ND</v>
      </c>
      <c r="Q25" t="str">
        <f t="shared" si="7"/>
        <v>2x 62A MOSFET N-CH</v>
      </c>
      <c r="R25" t="str">
        <f t="shared" si="4"/>
        <v>511-STP62NS04Z|2</v>
      </c>
      <c r="S25" t="str">
        <f t="shared" si="5"/>
        <v>STP75NS04Z 2</v>
      </c>
    </row>
    <row r="26" spans="1:19" ht="26.25" thickBot="1">
      <c r="A26" s="17">
        <f>LEN(B26)-LEN(SUBSTITUTE(B26,",",""))+1</f>
        <v>4</v>
      </c>
      <c r="B26" s="4" t="s">
        <v>266</v>
      </c>
      <c r="C26" s="3" t="s">
        <v>178</v>
      </c>
      <c r="D26" s="3" t="s">
        <v>179</v>
      </c>
      <c r="E26" s="3" t="s">
        <v>180</v>
      </c>
      <c r="F26" s="3"/>
      <c r="G26" s="3" t="s">
        <v>20</v>
      </c>
      <c r="H26" s="3" t="s">
        <v>181</v>
      </c>
      <c r="I26" s="25" t="s">
        <v>191</v>
      </c>
      <c r="J26" s="2" t="s">
        <v>182</v>
      </c>
      <c r="K26" s="6">
        <v>2.62</v>
      </c>
      <c r="L26" s="6">
        <v>2.9</v>
      </c>
      <c r="M26" s="6">
        <f>K26*A26</f>
        <v>10.48</v>
      </c>
      <c r="N26" s="6">
        <f>L26*A26</f>
        <v>11.6</v>
      </c>
      <c r="O26" s="4"/>
      <c r="P26" s="4" t="str">
        <f t="shared" si="0"/>
        <v>4,ISL9V5036P3-F085-ND</v>
      </c>
      <c r="Q26" t="str">
        <f t="shared" si="7"/>
        <v>4x Ignition IGBT</v>
      </c>
      <c r="R26" t="str">
        <f t="shared" si="4"/>
        <v>512-ISL9V5036P3-F085
|4</v>
      </c>
      <c r="S26" t="str">
        <f t="shared" si="5"/>
        <v>ISL9V5036P3-F085 4</v>
      </c>
    </row>
    <row r="27" spans="1:19" ht="16.5" thickBot="1">
      <c r="A27" s="17">
        <f>LEN(B27)-LEN(SUBSTITUTE(B27,",",""))+1</f>
        <v>1</v>
      </c>
      <c r="B27" s="28" t="s">
        <v>229</v>
      </c>
      <c r="C27" s="3" t="s">
        <v>230</v>
      </c>
      <c r="D27" s="3" t="s">
        <v>231</v>
      </c>
      <c r="E27" s="3" t="s">
        <v>188</v>
      </c>
      <c r="F27" s="3"/>
      <c r="G27" s="3" t="s">
        <v>20</v>
      </c>
      <c r="H27" s="3" t="s">
        <v>232</v>
      </c>
      <c r="I27" s="26" t="s">
        <v>234</v>
      </c>
      <c r="J27" s="2" t="s">
        <v>233</v>
      </c>
      <c r="K27" s="6">
        <v>0.25</v>
      </c>
      <c r="L27" s="6">
        <v>0.28999999999999998</v>
      </c>
      <c r="M27" s="6">
        <f>K27*A27</f>
        <v>0.25</v>
      </c>
      <c r="N27" s="6">
        <f>L27*A27</f>
        <v>0.28999999999999998</v>
      </c>
      <c r="O27" s="4"/>
      <c r="P27" s="4" t="str">
        <f t="shared" si="0"/>
        <v>1,PN2907ABUFS-ND</v>
      </c>
      <c r="Q27" t="str">
        <f t="shared" si="7"/>
        <v>1x PNP transistor</v>
      </c>
      <c r="R27" t="str">
        <f t="shared" si="4"/>
        <v>512-PN2907ABU|1</v>
      </c>
      <c r="S27" t="str">
        <f t="shared" si="5"/>
        <v>PN2907ABU 1</v>
      </c>
    </row>
    <row r="28" spans="1:19" ht="16.5" thickBot="1">
      <c r="A28" s="17">
        <f>LEN(B28)-LEN(SUBSTITUTE(B28,",",""))+1</f>
        <v>1</v>
      </c>
      <c r="B28" s="4" t="s">
        <v>205</v>
      </c>
      <c r="C28" s="3" t="s">
        <v>187</v>
      </c>
      <c r="D28" s="3" t="s">
        <v>186</v>
      </c>
      <c r="E28" s="3" t="s">
        <v>188</v>
      </c>
      <c r="F28" s="3"/>
      <c r="G28" s="3" t="s">
        <v>20</v>
      </c>
      <c r="H28" s="3" t="s">
        <v>189</v>
      </c>
      <c r="I28" s="26" t="s">
        <v>192</v>
      </c>
      <c r="J28" s="2" t="s">
        <v>190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1,PN2222AFS-ND</v>
      </c>
      <c r="Q28" t="str">
        <f t="shared" si="7"/>
        <v>1x NPN transistor</v>
      </c>
      <c r="R28" t="str">
        <f t="shared" si="4"/>
        <v>512-PN2222ABU|1</v>
      </c>
      <c r="S28" t="str">
        <f t="shared" si="5"/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K29" s="3"/>
      <c r="L29" s="3"/>
      <c r="M29" s="3"/>
      <c r="N29" s="6"/>
      <c r="O29" s="4"/>
      <c r="P29" s="4"/>
    </row>
    <row r="30" spans="1:19" ht="16.5" thickBot="1">
      <c r="A30" s="17">
        <f>LEN(B30)-LEN(SUBSTITUTE(B30,",",""))+1</f>
        <v>1</v>
      </c>
      <c r="B30" s="4" t="s">
        <v>162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156</v>
      </c>
      <c r="I30" s="2" t="s">
        <v>42</v>
      </c>
      <c r="J30" s="2" t="s">
        <v>206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/>
      <c r="B31" s="31" t="s">
        <v>267</v>
      </c>
      <c r="C31" s="3"/>
      <c r="D31" s="3"/>
      <c r="E31" s="3"/>
      <c r="F31" s="3"/>
      <c r="G31" s="3"/>
      <c r="H31" s="3"/>
      <c r="I31" s="2"/>
      <c r="J31" s="2"/>
      <c r="K31" s="5"/>
      <c r="L31" s="5"/>
      <c r="M31" s="6"/>
      <c r="N31" s="6"/>
      <c r="O31" s="4"/>
      <c r="P31" s="4"/>
    </row>
    <row r="32" spans="1:19" ht="26.25" thickBot="1">
      <c r="A32" s="17">
        <f>LEN(B32)-LEN(SUBSTITUTE(B32,",",""))+1</f>
        <v>17</v>
      </c>
      <c r="B32" s="4" t="s">
        <v>285</v>
      </c>
      <c r="C32" s="3" t="s">
        <v>43</v>
      </c>
      <c r="D32" s="3" t="s">
        <v>44</v>
      </c>
      <c r="E32" s="3"/>
      <c r="F32" s="3"/>
      <c r="G32" s="3" t="s">
        <v>41</v>
      </c>
      <c r="H32" s="3" t="s">
        <v>155</v>
      </c>
      <c r="I32" s="2" t="s">
        <v>45</v>
      </c>
      <c r="J32" s="2" t="s">
        <v>207</v>
      </c>
      <c r="K32" s="5">
        <v>0.06</v>
      </c>
      <c r="L32" s="5">
        <v>0.11</v>
      </c>
      <c r="M32" s="6">
        <f t="shared" ref="M32:M39" si="8">K32*A32</f>
        <v>1.02</v>
      </c>
      <c r="N32" s="6">
        <f t="shared" ref="N32:N39" si="9">L32*A32</f>
        <v>1.87</v>
      </c>
      <c r="O32" s="4"/>
      <c r="P32" s="4" t="str">
        <f t="shared" ref="P32:P41" si="10">IF(NOT(I32=""),A32&amp;","&amp;I32,"")</f>
        <v>17,1.00KXBK-ND</v>
      </c>
      <c r="Q32" t="str">
        <f t="shared" ref="Q32:Q39" si="11">"Resistor - " &amp; A32&amp;"x "&amp;C32</f>
        <v>Resistor - 17x 1k</v>
      </c>
      <c r="R32" t="str">
        <f t="shared" ref="R32:R41" si="12">IF(NOT(J32=""),J32&amp;"|"&amp;A32,"")</f>
        <v>603-MFR-25FBF52-1K|17</v>
      </c>
      <c r="S32" t="str">
        <f t="shared" ref="S32:S41" si="13">H32&amp;" "&amp;A32</f>
        <v>MFR-25FBF52-1K 17</v>
      </c>
    </row>
    <row r="33" spans="1:19" ht="16.5" thickBot="1">
      <c r="A33" s="17">
        <f>LEN(B33)-LEN(SUBSTITUTE(B33,",",""))+1</f>
        <v>2</v>
      </c>
      <c r="B33" s="11" t="s">
        <v>269</v>
      </c>
      <c r="C33" s="12">
        <v>680</v>
      </c>
      <c r="D33" s="7" t="s">
        <v>100</v>
      </c>
      <c r="E33" s="3"/>
      <c r="F33" s="12"/>
      <c r="G33" s="12" t="s">
        <v>101</v>
      </c>
      <c r="H33" s="7" t="s">
        <v>153</v>
      </c>
      <c r="I33" s="2" t="s">
        <v>99</v>
      </c>
      <c r="J33" s="2" t="s">
        <v>144</v>
      </c>
      <c r="K33" s="13">
        <v>0.22</v>
      </c>
      <c r="L33" s="13">
        <v>0.15</v>
      </c>
      <c r="M33" s="6">
        <f t="shared" si="8"/>
        <v>0.44</v>
      </c>
      <c r="N33" s="6">
        <f t="shared" si="9"/>
        <v>0.3</v>
      </c>
      <c r="O33" s="11" t="s">
        <v>79</v>
      </c>
      <c r="P33" s="4" t="str">
        <f t="shared" si="10"/>
        <v>2,A105963CT-ND</v>
      </c>
      <c r="Q33" t="str">
        <f t="shared" si="11"/>
        <v>Resistor - 2x 680</v>
      </c>
      <c r="R33" t="str">
        <f t="shared" si="12"/>
        <v>279-LR1F680R|2</v>
      </c>
      <c r="S33" t="str">
        <f t="shared" si="13"/>
        <v>1622545-1 2</v>
      </c>
    </row>
    <row r="34" spans="1:19" ht="26.25" thickBot="1">
      <c r="A34" s="17">
        <f>LEN(B34)-LEN(SUBSTITUTE(B34,",",""))+1</f>
        <v>10</v>
      </c>
      <c r="B34" s="4" t="s">
        <v>286</v>
      </c>
      <c r="C34" s="3">
        <v>470</v>
      </c>
      <c r="D34" s="3" t="s">
        <v>46</v>
      </c>
      <c r="E34" s="3"/>
      <c r="F34" s="3"/>
      <c r="G34" s="3" t="s">
        <v>47</v>
      </c>
      <c r="H34" s="7" t="s">
        <v>48</v>
      </c>
      <c r="I34" s="2" t="s">
        <v>49</v>
      </c>
      <c r="J34" s="2" t="s">
        <v>145</v>
      </c>
      <c r="K34" s="5">
        <v>0.11</v>
      </c>
      <c r="L34" s="13">
        <v>0.15</v>
      </c>
      <c r="M34" s="6">
        <f t="shared" si="8"/>
        <v>1.1000000000000001</v>
      </c>
      <c r="N34" s="6">
        <f t="shared" si="9"/>
        <v>1.5</v>
      </c>
      <c r="O34" s="4"/>
      <c r="P34" s="4" t="str">
        <f t="shared" si="10"/>
        <v>10,RNF14FTD470RCT-ND</v>
      </c>
      <c r="Q34" t="str">
        <f t="shared" si="11"/>
        <v>Resistor - 10x 470</v>
      </c>
      <c r="R34" t="str">
        <f t="shared" si="12"/>
        <v>279-LR1F470R|10</v>
      </c>
      <c r="S34" t="str">
        <f t="shared" si="13"/>
        <v>RNF14FTD470R 10</v>
      </c>
    </row>
    <row r="35" spans="1:19" ht="26.25" thickBot="1">
      <c r="A35" s="17">
        <f t="shared" ref="A35:A36" si="14">LEN(B35)-LEN(SUBSTITUTE(B35,",",""))+1</f>
        <v>10</v>
      </c>
      <c r="B35" s="4" t="s">
        <v>287</v>
      </c>
      <c r="C35" s="3" t="s">
        <v>158</v>
      </c>
      <c r="D35" s="3" t="s">
        <v>159</v>
      </c>
      <c r="E35" s="3" t="s">
        <v>50</v>
      </c>
      <c r="F35" s="3"/>
      <c r="G35" s="3" t="s">
        <v>41</v>
      </c>
      <c r="H35" s="3" t="s">
        <v>160</v>
      </c>
      <c r="I35" s="2" t="s">
        <v>157</v>
      </c>
      <c r="J35" s="2" t="s">
        <v>161</v>
      </c>
      <c r="K35" s="5">
        <v>0.14000000000000001</v>
      </c>
      <c r="L35" s="5">
        <v>0.16</v>
      </c>
      <c r="M35" s="6">
        <f t="shared" si="8"/>
        <v>1.4000000000000001</v>
      </c>
      <c r="N35" s="6">
        <f t="shared" si="9"/>
        <v>1.6</v>
      </c>
      <c r="O35" s="4"/>
      <c r="P35" s="4" t="str">
        <f t="shared" si="10"/>
        <v>10,2.49KXBK-ND</v>
      </c>
      <c r="Q35" t="str">
        <f t="shared" si="11"/>
        <v>Resistor - 10x 1% 2.49k</v>
      </c>
      <c r="R35" t="str">
        <f t="shared" si="12"/>
        <v>603-MFR-25FBF52-2K49|10</v>
      </c>
      <c r="S35" t="str">
        <f t="shared" si="13"/>
        <v>MFR-25FBF52-2K49 10</v>
      </c>
    </row>
    <row r="36" spans="1:19" ht="16.5" thickBot="1">
      <c r="A36" s="17">
        <f t="shared" si="14"/>
        <v>3</v>
      </c>
      <c r="B36" s="4" t="s">
        <v>226</v>
      </c>
      <c r="C36" s="3" t="s">
        <v>91</v>
      </c>
      <c r="D36" s="3" t="s">
        <v>51</v>
      </c>
      <c r="E36" s="3"/>
      <c r="F36" s="3"/>
      <c r="G36" s="3" t="s">
        <v>41</v>
      </c>
      <c r="H36" s="3" t="s">
        <v>52</v>
      </c>
      <c r="I36" s="2" t="s">
        <v>53</v>
      </c>
      <c r="J36" s="2" t="s">
        <v>146</v>
      </c>
      <c r="K36" s="5">
        <v>0.46</v>
      </c>
      <c r="L36" s="5">
        <v>1.1000000000000001</v>
      </c>
      <c r="M36" s="6">
        <f t="shared" si="8"/>
        <v>1.3800000000000001</v>
      </c>
      <c r="N36" s="6">
        <f t="shared" si="9"/>
        <v>3.3000000000000003</v>
      </c>
      <c r="O36" s="4" t="s">
        <v>78</v>
      </c>
      <c r="P36" s="4" t="str">
        <f t="shared" si="10"/>
        <v>3,3.9KADCT-ND</v>
      </c>
      <c r="Q36" t="str">
        <f t="shared" si="11"/>
        <v>Resistor - 3x 0.1% 3.9k</v>
      </c>
      <c r="R36" t="str">
        <f t="shared" si="12"/>
        <v>279-H83K9BDA|3</v>
      </c>
      <c r="S36" t="str">
        <f t="shared" si="13"/>
        <v>MFP-25BRD52-3K9 3</v>
      </c>
    </row>
    <row r="37" spans="1:19" ht="16.5" thickBot="1">
      <c r="A37" s="17">
        <f t="shared" ref="A37" si="15">LEN(B37)-LEN(SUBSTITUTE(B37,",",""))+1</f>
        <v>10</v>
      </c>
      <c r="B37" s="4" t="s">
        <v>271</v>
      </c>
      <c r="C37" s="3" t="s">
        <v>54</v>
      </c>
      <c r="D37" s="3" t="s">
        <v>55</v>
      </c>
      <c r="E37" s="3"/>
      <c r="F37" s="3"/>
      <c r="G37" s="3" t="s">
        <v>41</v>
      </c>
      <c r="H37" s="3" t="s">
        <v>171</v>
      </c>
      <c r="I37" s="2" t="s">
        <v>56</v>
      </c>
      <c r="J37" s="2" t="s">
        <v>172</v>
      </c>
      <c r="K37" s="5">
        <v>0.1</v>
      </c>
      <c r="L37" s="5">
        <v>0.1</v>
      </c>
      <c r="M37" s="6">
        <f t="shared" si="8"/>
        <v>1</v>
      </c>
      <c r="N37" s="6">
        <f t="shared" si="9"/>
        <v>1</v>
      </c>
      <c r="O37" s="4"/>
      <c r="P37" s="4" t="str">
        <f t="shared" si="10"/>
        <v>10,100KXBK-ND</v>
      </c>
      <c r="Q37" t="str">
        <f t="shared" si="11"/>
        <v>Resistor - 10x 100k</v>
      </c>
      <c r="R37" t="str">
        <f t="shared" si="12"/>
        <v>603-FMF-25FTF52100K|10</v>
      </c>
      <c r="S37" t="str">
        <f t="shared" si="13"/>
        <v>MFR-25FBF52-100K 10</v>
      </c>
    </row>
    <row r="38" spans="1:19" ht="16.5" thickBot="1">
      <c r="A38" s="17">
        <f>LEN(B38)-LEN(SUBSTITUTE(B38,",",""))+1</f>
        <v>4</v>
      </c>
      <c r="B38" s="4" t="s">
        <v>265</v>
      </c>
      <c r="C38" s="3">
        <v>150</v>
      </c>
      <c r="D38" s="3" t="s">
        <v>258</v>
      </c>
      <c r="E38" s="3"/>
      <c r="F38" s="3"/>
      <c r="G38" s="3" t="s">
        <v>259</v>
      </c>
      <c r="H38" s="3" t="s">
        <v>261</v>
      </c>
      <c r="I38" s="2" t="s">
        <v>262</v>
      </c>
      <c r="J38" s="2" t="s">
        <v>260</v>
      </c>
      <c r="K38" s="5">
        <v>0.27</v>
      </c>
      <c r="L38" s="5">
        <v>0.23</v>
      </c>
      <c r="M38" s="6">
        <f t="shared" si="8"/>
        <v>1.08</v>
      </c>
      <c r="N38" s="6">
        <f t="shared" si="9"/>
        <v>0.92</v>
      </c>
      <c r="O38" s="4"/>
      <c r="P38" s="4" t="str">
        <f t="shared" si="10"/>
        <v>4,PPC150W-1CT-ND</v>
      </c>
      <c r="Q38" t="str">
        <f t="shared" si="11"/>
        <v>Resistor - 4x 150</v>
      </c>
      <c r="R38" t="str">
        <f t="shared" si="12"/>
        <v>594-5073NW150R0J|4</v>
      </c>
      <c r="S38" t="str">
        <f t="shared" si="13"/>
        <v>PR01000101500JR500 4</v>
      </c>
    </row>
    <row r="39" spans="1:19" ht="26.25" thickBot="1">
      <c r="A39" s="17">
        <f>LEN(B39)-LEN(SUBSTITUTE(B39,",",""))+1</f>
        <v>2</v>
      </c>
      <c r="B39" s="4" t="s">
        <v>227</v>
      </c>
      <c r="C39" s="3" t="s">
        <v>174</v>
      </c>
      <c r="D39" s="3" t="s">
        <v>175</v>
      </c>
      <c r="E39" s="3"/>
      <c r="F39" s="3"/>
      <c r="G39" s="3" t="s">
        <v>41</v>
      </c>
      <c r="H39" s="3" t="s">
        <v>176</v>
      </c>
      <c r="I39" s="2" t="s">
        <v>263</v>
      </c>
      <c r="J39" s="2" t="s">
        <v>177</v>
      </c>
      <c r="K39" s="5"/>
      <c r="L39" s="5">
        <v>0.1</v>
      </c>
      <c r="M39" s="6">
        <f t="shared" si="8"/>
        <v>0</v>
      </c>
      <c r="N39" s="6">
        <f t="shared" si="9"/>
        <v>0.2</v>
      </c>
      <c r="O39" s="4"/>
      <c r="P39" s="4" t="str">
        <f t="shared" si="10"/>
        <v xml:space="preserve">2,7.50KXBK-ND	</v>
      </c>
      <c r="Q39" t="str">
        <f t="shared" si="11"/>
        <v>Resistor - 2x 7.5k</v>
      </c>
      <c r="R39" t="str">
        <f t="shared" si="12"/>
        <v>603-MFR-25FBF52-7K5
|2</v>
      </c>
      <c r="S39" t="str">
        <f t="shared" si="13"/>
        <v>MFR-25FBF52-7K5 2</v>
      </c>
    </row>
    <row r="40" spans="1:19" ht="16.5" thickBot="1">
      <c r="A40" s="17"/>
      <c r="B40" s="4"/>
      <c r="C40" s="3"/>
      <c r="D40" s="3"/>
      <c r="E40" s="3"/>
      <c r="F40" s="3"/>
      <c r="G40" s="3"/>
      <c r="H40" s="3"/>
      <c r="I40" s="2"/>
      <c r="J40" s="2"/>
      <c r="K40" s="3"/>
      <c r="L40" s="3"/>
      <c r="M40" s="3"/>
      <c r="N40" s="6"/>
      <c r="O40" s="4"/>
      <c r="P40" s="4" t="str">
        <f t="shared" si="10"/>
        <v/>
      </c>
      <c r="R40" t="str">
        <f t="shared" si="12"/>
        <v/>
      </c>
      <c r="S40" t="str">
        <f t="shared" si="13"/>
        <v xml:space="preserve"> </v>
      </c>
    </row>
    <row r="41" spans="1:19" ht="26.25" thickBot="1">
      <c r="A41" s="17">
        <f t="shared" ref="A41:A47" si="16">LEN(B41)-LEN(SUBSTITUTE(B41,",",""))+1</f>
        <v>1</v>
      </c>
      <c r="B41" s="4" t="s">
        <v>57</v>
      </c>
      <c r="C41" s="3" t="s">
        <v>59</v>
      </c>
      <c r="D41" s="3" t="s">
        <v>60</v>
      </c>
      <c r="E41" s="3" t="s">
        <v>61</v>
      </c>
      <c r="F41" s="3"/>
      <c r="G41" s="3" t="s">
        <v>62</v>
      </c>
      <c r="H41" s="3" t="s">
        <v>59</v>
      </c>
      <c r="I41" s="2" t="s">
        <v>59</v>
      </c>
      <c r="J41" s="2" t="s">
        <v>143</v>
      </c>
      <c r="K41" s="5">
        <v>1.68</v>
      </c>
      <c r="L41" s="5">
        <v>1.67</v>
      </c>
      <c r="M41" s="6">
        <f>K41*A41</f>
        <v>1.68</v>
      </c>
      <c r="N41" s="6">
        <f>L41*A41</f>
        <v>1.67</v>
      </c>
      <c r="O41" s="4"/>
      <c r="P41" s="4" t="str">
        <f t="shared" si="10"/>
        <v>1,LM2940T-5.0/NOPB</v>
      </c>
      <c r="Q41" t="str">
        <f>A41&amp;"x "&amp;C41</f>
        <v>1x LM2940T-5.0/NOPB</v>
      </c>
      <c r="R41" t="str">
        <f t="shared" si="12"/>
        <v>926-LM2940T-5.0/NOPB|1</v>
      </c>
      <c r="S41" t="str">
        <f t="shared" si="13"/>
        <v>LM2940T-5.0/NOPB 1</v>
      </c>
    </row>
    <row r="42" spans="1:19" ht="16.5" thickBot="1">
      <c r="A42" s="17">
        <f t="shared" si="16"/>
        <v>1</v>
      </c>
      <c r="B42" s="4" t="s">
        <v>235</v>
      </c>
      <c r="C42" s="3" t="s">
        <v>236</v>
      </c>
      <c r="D42" s="3" t="s">
        <v>237</v>
      </c>
      <c r="E42" s="3" t="s">
        <v>238</v>
      </c>
      <c r="F42" s="3"/>
      <c r="G42" s="3" t="s">
        <v>38</v>
      </c>
      <c r="H42" s="3" t="s">
        <v>236</v>
      </c>
      <c r="I42" s="30" t="s">
        <v>239</v>
      </c>
      <c r="J42" s="2" t="s">
        <v>240</v>
      </c>
      <c r="K42" s="5">
        <v>0.59</v>
      </c>
      <c r="L42" s="5">
        <v>0.56999999999999995</v>
      </c>
      <c r="M42" s="6">
        <v>0.59</v>
      </c>
      <c r="N42" s="6">
        <v>0.56999999999999995</v>
      </c>
      <c r="O42" s="4"/>
      <c r="P42" s="4" t="s">
        <v>241</v>
      </c>
      <c r="Q42" t="s">
        <v>242</v>
      </c>
      <c r="R42" t="s">
        <v>243</v>
      </c>
      <c r="S42" t="s">
        <v>244</v>
      </c>
    </row>
    <row r="43" spans="1:19" ht="26.25" thickBot="1">
      <c r="A43" s="17">
        <f t="shared" si="16"/>
        <v>1</v>
      </c>
      <c r="B43" s="21" t="s">
        <v>216</v>
      </c>
      <c r="C43" s="3" t="s">
        <v>208</v>
      </c>
      <c r="D43" s="3" t="s">
        <v>209</v>
      </c>
      <c r="E43" s="3" t="s">
        <v>210</v>
      </c>
      <c r="F43" s="3"/>
      <c r="G43" s="3" t="s">
        <v>58</v>
      </c>
      <c r="H43" s="3" t="s">
        <v>213</v>
      </c>
      <c r="I43" s="27" t="s">
        <v>214</v>
      </c>
      <c r="J43" s="2" t="s">
        <v>215</v>
      </c>
      <c r="K43" s="6">
        <v>12.79</v>
      </c>
      <c r="L43" s="6">
        <v>19.739999999999998</v>
      </c>
      <c r="M43" s="6">
        <f>K43*A43</f>
        <v>12.79</v>
      </c>
      <c r="N43" s="6">
        <f>L43*A43</f>
        <v>19.739999999999998</v>
      </c>
      <c r="O43" s="4"/>
      <c r="P43" s="4" t="str">
        <f t="shared" ref="P43:P49" si="17">IF(NOT(I43=""),A43&amp;","&amp;I43,"")</f>
        <v>1,MPXH6115A6U-ND</v>
      </c>
      <c r="Q43" t="str">
        <f>A43&amp;"x "&amp;C43</f>
        <v>1x Baro sensor</v>
      </c>
      <c r="R43" t="str">
        <f t="shared" ref="R43:R49" si="18">IF(NOT(J43=""),J43&amp;"|"&amp;A43,"")</f>
        <v>841-MPXH6115A6U|1</v>
      </c>
      <c r="S43" t="str">
        <f>H43&amp;" "&amp;A43</f>
        <v>MPXH6115A6U 1</v>
      </c>
    </row>
    <row r="44" spans="1:19" ht="26.25" thickBot="1">
      <c r="A44" s="17">
        <f t="shared" si="16"/>
        <v>1</v>
      </c>
      <c r="B44" s="4" t="s">
        <v>73</v>
      </c>
      <c r="C44" s="3" t="s">
        <v>173</v>
      </c>
      <c r="D44" s="3" t="s">
        <v>72</v>
      </c>
      <c r="E44" s="3" t="s">
        <v>71</v>
      </c>
      <c r="F44" s="3"/>
      <c r="G44" s="3" t="s">
        <v>58</v>
      </c>
      <c r="H44" s="3" t="s">
        <v>129</v>
      </c>
      <c r="I44" s="2" t="s">
        <v>70</v>
      </c>
      <c r="J44" s="2" t="s">
        <v>130</v>
      </c>
      <c r="K44" s="6">
        <v>15.41</v>
      </c>
      <c r="L44" s="6">
        <v>15.37</v>
      </c>
      <c r="M44" s="6">
        <f>K44*A44</f>
        <v>15.41</v>
      </c>
      <c r="N44" s="6">
        <f>L44*A44</f>
        <v>15.37</v>
      </c>
      <c r="O44" s="4"/>
      <c r="P44" s="4" t="str">
        <f t="shared" si="17"/>
        <v>1,MPX4250AP-ND</v>
      </c>
      <c r="Q44" t="str">
        <f>A44&amp;"x "&amp;C44</f>
        <v>1x 2.5-Bar MAP sensor</v>
      </c>
      <c r="R44" t="str">
        <f t="shared" si="18"/>
        <v>841-MPX4250AP|1</v>
      </c>
      <c r="S44" t="str">
        <f>H44&amp;" "&amp;A44</f>
        <v>MPX4250AP 1</v>
      </c>
    </row>
    <row r="45" spans="1:19" ht="26.25" thickBot="1">
      <c r="A45" s="17">
        <f t="shared" si="16"/>
        <v>2</v>
      </c>
      <c r="B45" s="11" t="s">
        <v>295</v>
      </c>
      <c r="C45" s="12" t="s">
        <v>94</v>
      </c>
      <c r="D45" s="12" t="s">
        <v>95</v>
      </c>
      <c r="E45" s="3" t="s">
        <v>96</v>
      </c>
      <c r="F45" s="12"/>
      <c r="G45" s="12" t="s">
        <v>63</v>
      </c>
      <c r="H45" s="12" t="s">
        <v>94</v>
      </c>
      <c r="I45" s="12" t="s">
        <v>97</v>
      </c>
      <c r="J45" s="12" t="s">
        <v>131</v>
      </c>
      <c r="K45" s="19">
        <v>2.92</v>
      </c>
      <c r="L45" s="19">
        <v>2.92</v>
      </c>
      <c r="M45" s="6">
        <f>K45*A45</f>
        <v>5.84</v>
      </c>
      <c r="N45" s="6">
        <f>L45*A45</f>
        <v>5.84</v>
      </c>
      <c r="O45" s="11"/>
      <c r="P45" s="4" t="str">
        <f t="shared" si="17"/>
        <v>2,TC4424EPA-ND</v>
      </c>
      <c r="Q45" t="str">
        <f>A45&amp;"x "&amp;C45</f>
        <v>2x TC4424EPA</v>
      </c>
      <c r="R45" t="str">
        <f t="shared" si="18"/>
        <v>579-TC4424EPA|2</v>
      </c>
      <c r="S45" t="str">
        <f>H45&amp;" "&amp;A45</f>
        <v>TC4424EPA 2</v>
      </c>
    </row>
    <row r="46" spans="1:19" ht="16.5" thickBot="1">
      <c r="A46" s="17">
        <f t="shared" si="16"/>
        <v>1</v>
      </c>
      <c r="B46" s="11" t="s">
        <v>123</v>
      </c>
      <c r="C46" s="12" t="s">
        <v>281</v>
      </c>
      <c r="D46" s="3" t="s">
        <v>282</v>
      </c>
      <c r="E46" s="3" t="s">
        <v>238</v>
      </c>
      <c r="F46" s="12"/>
      <c r="G46" s="12" t="s">
        <v>152</v>
      </c>
      <c r="H46" s="12" t="s">
        <v>281</v>
      </c>
      <c r="I46" s="12" t="s">
        <v>283</v>
      </c>
      <c r="J46" s="2" t="s">
        <v>284</v>
      </c>
      <c r="K46" s="6">
        <v>2.4</v>
      </c>
      <c r="L46" s="6">
        <v>2.4</v>
      </c>
      <c r="M46" s="6">
        <f>K46*A46</f>
        <v>2.4</v>
      </c>
      <c r="N46" s="6">
        <f>L46*A46</f>
        <v>2.4</v>
      </c>
      <c r="O46" s="4"/>
      <c r="P46" s="4" t="str">
        <f t="shared" si="17"/>
        <v>1,F2718-ND</v>
      </c>
      <c r="Q46" t="str">
        <f>A46&amp;"x "&amp;C46</f>
        <v>1x SP720APP</v>
      </c>
      <c r="R46" t="str">
        <f t="shared" si="18"/>
        <v>576-SP720APP|1</v>
      </c>
      <c r="S46" t="str">
        <f>H46&amp;" "&amp;A46</f>
        <v>SP720APP 1</v>
      </c>
    </row>
    <row r="47" spans="1:19" ht="16.5" thickBot="1">
      <c r="A47" s="17">
        <f t="shared" si="16"/>
        <v>2</v>
      </c>
      <c r="B47" s="11" t="s">
        <v>257</v>
      </c>
      <c r="C47" s="12" t="s">
        <v>254</v>
      </c>
      <c r="D47" s="3" t="s">
        <v>253</v>
      </c>
      <c r="E47" s="3" t="s">
        <v>210</v>
      </c>
      <c r="F47" s="12"/>
      <c r="G47" s="12" t="s">
        <v>38</v>
      </c>
      <c r="H47" s="12" t="s">
        <v>254</v>
      </c>
      <c r="I47" s="12" t="s">
        <v>255</v>
      </c>
      <c r="J47" s="2" t="s">
        <v>256</v>
      </c>
      <c r="K47" s="6">
        <v>1.41</v>
      </c>
      <c r="L47" s="6">
        <v>1.54</v>
      </c>
      <c r="M47" s="6">
        <f>K47*A47</f>
        <v>2.82</v>
      </c>
      <c r="N47" s="6">
        <f>L47*A47</f>
        <v>3.08</v>
      </c>
      <c r="O47" s="4"/>
      <c r="P47" s="4" t="str">
        <f t="shared" si="17"/>
        <v>2,497-14323-1-ND</v>
      </c>
      <c r="Q47" t="str">
        <f>A47&amp;"x "&amp;C47</f>
        <v>2x VNLD5090TR-E</v>
      </c>
      <c r="R47" t="str">
        <f t="shared" si="18"/>
        <v>511-VNLD5090TR-E|2</v>
      </c>
      <c r="S47" t="str">
        <f>H47&amp;" "&amp;A47</f>
        <v>VNLD5090TR-E 2</v>
      </c>
    </row>
    <row r="48" spans="1:19" ht="16.5" thickBot="1">
      <c r="A48" s="15"/>
      <c r="B48" s="4"/>
      <c r="C48" s="3"/>
      <c r="D48" s="3"/>
      <c r="E48" s="3"/>
      <c r="F48" s="3"/>
      <c r="G48" s="4"/>
      <c r="H48" s="8"/>
      <c r="I48" s="3"/>
      <c r="J48" s="3"/>
      <c r="K48" s="1"/>
      <c r="L48" s="1"/>
      <c r="M48" s="9"/>
      <c r="N48" s="6"/>
      <c r="O48" s="9"/>
      <c r="P48" s="4" t="str">
        <f t="shared" si="17"/>
        <v/>
      </c>
      <c r="R48" t="str">
        <f t="shared" si="18"/>
        <v/>
      </c>
    </row>
    <row r="49" spans="1:19" ht="16.5" thickBot="1">
      <c r="A49" s="15"/>
      <c r="B49" s="4" t="s">
        <v>220</v>
      </c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25.5" customHeight="1" thickBot="1">
      <c r="A50" s="17">
        <v>1</v>
      </c>
      <c r="B50" s="11" t="s">
        <v>222</v>
      </c>
      <c r="C50" s="12" t="s">
        <v>223</v>
      </c>
      <c r="D50" s="3" t="s">
        <v>221</v>
      </c>
      <c r="E50" s="3" t="s">
        <v>96</v>
      </c>
      <c r="F50" s="12"/>
      <c r="G50" s="12"/>
      <c r="H50" s="12"/>
      <c r="I50" s="12"/>
      <c r="J50" s="2"/>
      <c r="K50" s="6"/>
      <c r="L50" s="6"/>
      <c r="M50" s="6"/>
      <c r="N50" s="6"/>
      <c r="O50" s="4"/>
      <c r="P50" s="4"/>
    </row>
    <row r="51" spans="1:19" ht="16.5" thickBot="1">
      <c r="A51" s="17">
        <v>1</v>
      </c>
      <c r="B51" s="11" t="s">
        <v>217</v>
      </c>
      <c r="C51" s="12" t="s">
        <v>272</v>
      </c>
      <c r="D51" s="3" t="s">
        <v>273</v>
      </c>
      <c r="E51" s="3"/>
      <c r="F51" s="12"/>
      <c r="G51" s="12" t="s">
        <v>185</v>
      </c>
      <c r="H51" s="12" t="s">
        <v>274</v>
      </c>
      <c r="I51" s="12" t="s">
        <v>275</v>
      </c>
      <c r="J51" s="2" t="s">
        <v>276</v>
      </c>
      <c r="K51" s="6">
        <v>0.33</v>
      </c>
      <c r="L51" s="6">
        <v>0.38200000000000001</v>
      </c>
      <c r="M51" s="6">
        <f>K51*A51</f>
        <v>0.33</v>
      </c>
      <c r="N51" s="6">
        <f>L51*A51</f>
        <v>0.38200000000000001</v>
      </c>
      <c r="O51" s="4"/>
      <c r="P51" s="4" t="str">
        <f>IF(NOT(I51=""),A51&amp;","&amp;I51,"")</f>
        <v>1,WM2490-ND</v>
      </c>
      <c r="Q51" t="str">
        <f>A51&amp;"x "&amp;C51</f>
        <v>1x 16-POS connector</v>
      </c>
      <c r="R51" t="str">
        <f>IF(NOT(J51=""),J51&amp;"|"&amp;A51,"")</f>
        <v>538-43025-1600|1</v>
      </c>
      <c r="S51" t="str">
        <f>H51&amp;" "&amp;A51</f>
        <v>43025-1600 1</v>
      </c>
    </row>
    <row r="52" spans="1:19" ht="16.5" thickBot="1">
      <c r="A52" s="17">
        <v>17</v>
      </c>
      <c r="B52" s="11" t="s">
        <v>218</v>
      </c>
      <c r="C52" s="12" t="s">
        <v>219</v>
      </c>
      <c r="D52" s="3" t="s">
        <v>277</v>
      </c>
      <c r="E52" s="3"/>
      <c r="F52" s="12"/>
      <c r="G52" s="12" t="s">
        <v>185</v>
      </c>
      <c r="H52" s="12" t="s">
        <v>278</v>
      </c>
      <c r="I52" s="12" t="s">
        <v>279</v>
      </c>
      <c r="J52" s="2" t="s">
        <v>280</v>
      </c>
      <c r="K52" s="6">
        <v>0.16</v>
      </c>
      <c r="L52" s="6">
        <v>0.18099999999999999</v>
      </c>
      <c r="M52" s="6">
        <f>K52*A52</f>
        <v>2.72</v>
      </c>
      <c r="N52" s="6">
        <f>L52*A52</f>
        <v>3.077</v>
      </c>
      <c r="O52" s="4"/>
      <c r="P52" s="4" t="str">
        <f>IF(NOT(I52=""),A52&amp;","&amp;I52,"")</f>
        <v>17,WM13070CT-ND</v>
      </c>
      <c r="Q52" t="str">
        <f>A52&amp;"x "&amp;C52</f>
        <v>17x Female pin</v>
      </c>
      <c r="R52" t="str">
        <f>IF(NOT(J52=""),J52&amp;"|"&amp;A52,"")</f>
        <v>538-43030-0038|17</v>
      </c>
      <c r="S52" t="str">
        <f>H52&amp;" "&amp;A52</f>
        <v>43030-0038 17</v>
      </c>
    </row>
    <row r="53" spans="1:19" ht="16.5" thickBot="1">
      <c r="A53" s="15"/>
      <c r="B53" s="11"/>
      <c r="C53" s="12"/>
      <c r="D53" s="3"/>
      <c r="E53" s="3"/>
      <c r="F53" s="12"/>
      <c r="G53" s="12"/>
      <c r="H53" s="12"/>
      <c r="I53" s="12"/>
      <c r="J53" s="2"/>
      <c r="K53" s="6"/>
      <c r="L53" s="6"/>
      <c r="M53" s="6"/>
      <c r="N53" s="6"/>
      <c r="O53" s="4"/>
      <c r="P53" s="4"/>
    </row>
    <row r="54" spans="1:19" ht="24" customHeight="1" thickBot="1">
      <c r="A54" s="15"/>
      <c r="B54" s="4"/>
      <c r="C54" s="3"/>
      <c r="D54" s="3"/>
      <c r="E54" s="3"/>
      <c r="F54" s="20"/>
      <c r="G54" s="4"/>
      <c r="H54" s="33" t="s">
        <v>66</v>
      </c>
      <c r="I54" s="34"/>
      <c r="J54" s="29"/>
      <c r="K54" s="1" t="s">
        <v>64</v>
      </c>
      <c r="L54" s="1"/>
      <c r="M54" s="10">
        <f>SUM(M3:M52)</f>
        <v>92.009999999999991</v>
      </c>
      <c r="N54" s="10">
        <f>SUM(N3:N52)</f>
        <v>111.81100000000002</v>
      </c>
      <c r="O54" s="9" t="s">
        <v>65</v>
      </c>
    </row>
    <row r="58" spans="1:19">
      <c r="B58" t="s">
        <v>212</v>
      </c>
    </row>
    <row r="59" spans="1:19">
      <c r="B59" t="s">
        <v>246</v>
      </c>
    </row>
    <row r="60" spans="1:19">
      <c r="B60" t="s">
        <v>224</v>
      </c>
    </row>
    <row r="61" spans="1:19">
      <c r="B61" t="s">
        <v>245</v>
      </c>
    </row>
  </sheetData>
  <mergeCells count="1">
    <mergeCell ref="H54:I54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5" r:id="rId5" display="985-1047-1-ND" xr:uid="{00000000-0004-0000-0000-000004000000}"/>
    <hyperlink ref="I36" r:id="rId6" xr:uid="{00000000-0004-0000-0000-000005000000}"/>
    <hyperlink ref="I44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7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2021-08-24T06:36:46Z</dcterms:modified>
</cp:coreProperties>
</file>