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3\"/>
    </mc:Choice>
  </mc:AlternateContent>
  <xr:revisionPtr revIDLastSave="0" documentId="13_ncr:1_{4618C875-267D-4FD8-8492-752064866CCF}" xr6:coauthVersionLast="46" xr6:coauthVersionMax="46" xr10:uidLastSave="{00000000-0000-0000-0000-000000000000}"/>
  <bookViews>
    <workbookView xWindow="495" yWindow="735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" i="1" l="1"/>
  <c r="S46" i="1" s="1"/>
  <c r="M46" i="1" l="1"/>
  <c r="N46" i="1"/>
  <c r="P46" i="1"/>
  <c r="Q46" i="1"/>
  <c r="R46" i="1"/>
  <c r="S21" i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Q27" i="1" l="1"/>
  <c r="P27" i="1"/>
  <c r="R27" i="1"/>
  <c r="S27" i="1"/>
  <c r="N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7" i="1"/>
  <c r="Q18" i="1"/>
  <c r="Q19" i="1"/>
  <c r="Q20" i="1"/>
  <c r="Q24" i="1"/>
  <c r="Q2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Q28" i="1"/>
  <c r="P28" i="1"/>
  <c r="R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5" i="1" l="1"/>
  <c r="N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<sst xmlns="http://schemas.openxmlformats.org/spreadsheetml/2006/main" count="341" uniqueCount="298">
  <si>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</si>
  <si>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</si>
  <si>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</si>
  <si>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</si>
  <si>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</si>
  <si>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</si>
  <si>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</si>
  <si>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</si>
  <si>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</si>
  <si>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</si>
  <si>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</si>
  <si>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</si>
  <si>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</si>
  <si>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</si>
  <si>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</si>
  <si>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</si>
  <si>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</si>
  <si>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</si>
  <si>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</si>
  <si>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</si>
  <si>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</si>
  <si>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</si>
  <si>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</si>
  <si>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</si>
  <si>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</si>
  <si>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</si>
  <si>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</si>
  <si>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</si>
  <si>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</si>
  <si>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</si>
  <si>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</si>
  <si>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</si>
  <si>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</si>
  <si>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</si>
  <si>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</si>
  <si>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</si>
  <si>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</si>
  <si>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</si>
  <si>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</si>
  <si>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</si>
  <si>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</si>
  <si>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</si>
  <si>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</si>
  <si>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</si>
  <si>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</si>
  <si>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</si>
  <si>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</si>
  <si>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</si>
  <si>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</si>
  <si>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</si>
  <si>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</si>
  <si>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</si>
  <si>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</si>
  <si>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</si>
  <si>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</si>
  <si>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</si>
  <si>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</si>
  <si>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</si>
  <si>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</si>
  <si>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</si>
  <si>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</si>
  <si>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</si>
  <si>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</si>
  <si>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</si>
  <si>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</si>
  <si>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</si>
  <si>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</si>
  <si>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</si>
  <si>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</si>
  <si>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</si>
  <si>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</si>
  <si>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</si>
  <si>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</si>
  <si>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</si>
  <si>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</si>
  <si>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</si>
  <si>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</si>
  <si>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</si>
  <si>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</si>
  <si>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</si>
  <si>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</si>
  <si>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</si>
  <si>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</si>
  <si>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</si>
  <si>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</si>
  <si>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</si>
  <si>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</si>
  <si>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</si>
  <si>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</si>
  <si>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</si>
  <si>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</si>
  <si>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</si>
  <si>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</si>
  <si>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</si>
  <si>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</si>
  <si>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</si>
  <si>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</si>
  <si>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</si>
  <si>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</si>
  <si>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</si>
  <si>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</si>
  <si>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</si>
  <si>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</si>
  <si>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</si>
  <si>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</si>
  <si>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</si>
  <si>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</si>
  <si>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</si>
  <si>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</si>
  <si>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</si>
  <si>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</si>
  <si>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</si>
  <si>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</si>
  <si>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</si>
  <si>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</si>
  <si>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</si>
  <si>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</si>
  <si>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</si>
  <si>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</si>
  <si>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</si>
  <si>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</si>
  <si>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</si>
  <si>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</si>
  <si>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</si>
  <si>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</si>
  <si>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</si>
  <si>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</si>
  <si>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</si>
  <si>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</si>
  <si>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</si>
  <si>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</si>
  <si>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</si>
  <si>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</si>
  <si>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</si>
  <si>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</si>
  <si>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</si>
  <si>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</si>
  <si>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</si>
  <si>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</si>
  <si>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</si>
  <si>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</si>
  <si>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</si>
  <si>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</si>
  <si>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</si>
  <si>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</si>
  <si>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</si>
  <si>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</si>
  <si>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</si>
  <si>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</si>
  <si>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</si>
  <si>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</si>
  <si>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</si>
  <si>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</si>
  <si>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</si>
  <si>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</si>
  <si>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</si>
  <si>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</si>
  <si>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</si>
  <si>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</si>
  <si>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</si>
  <si>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</si>
  <si>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</si>
  <si>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</si>
  <si>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</si>
  <si>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</si>
  <si>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</si>
  <si>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</si>
  <si>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</si>
  <si>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</si>
  <si>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</si>
  <si>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</si>
  <si>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</si>
  <si>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</si>
  <si>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</si>
  <si>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</si>
  <si>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</si>
  <si>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</si>
  <si>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</si>
  <si>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</si>
  <si>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</si>
  <si>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</si>
  <si>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</si>
  <si>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</si>
  <si>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</si>
  <si>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</si>
  <si>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</si>
  <si>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</si>
  <si>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</si>
  <si>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</si>
  <si>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</si>
  <si>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</si>
  <si>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</si>
  <si>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</si>
  <si>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</si>
  <si>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</si>
  <si>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</si>
  <si>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</si>
  <si>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</si>
  <si>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</si>
  <si>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</si>
  <si>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</si>
  <si>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</si>
  <si>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</si>
  <si>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</si>
  <si>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</si>
  <si>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</si>
  <si>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</si>
  <si>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</si>
  <si>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</si>
  <si>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</si>
  <si>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</si>
  <si>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</si>
  <si>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</si>
  <si>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</si>
  <si>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</si>
  <si>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</si>
  <si>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</si>
  <si>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</si>
  <si>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</si>
  <si>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</si>
  <si>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</si>
  <si>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</si>
  <si>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</si>
  <si>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</si>
  <si>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</si>
  <si>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</si>
  <si>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</si>
  <si>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</si>
  <si>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</si>
  <si>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</si>
  <si>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</si>
  <si>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</si>
  <si>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</si>
  <si>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</si>
  <si>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</si>
  <si>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</si>
  <si>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</si>
  <si>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</si>
  <si>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</si>
  <si>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</si>
  <si>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</si>
  <si>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</si>
  <si>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</si>
  <si>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</si>
  <si>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</si>
  <si>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</si>
  <si>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</si>
  <si>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</si>
  <si>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</si>
  <si>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</si>
  <si>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</si>
  <si>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</si>
  <si>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</si>
  <si>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</si>
  <si>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</si>
  <si>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</si>
  <si>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</si>
  <si>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</si>
  <si>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</si>
  <si>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</si>
  <si>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</si>
  <si>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</si>
  <si>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</si>
  <si>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</si>
  <si>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</si>
  <si>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</si>
  <si>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</si>
  <si>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</si>
  <si>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Q11,Q12,Q13,Q14,Q15,Q16,Q17,Q18</t>
  </si>
  <si>
    <t>Q1,Q2,Q3,Q4</t>
  </si>
  <si>
    <t>R9,R12,R15,R18</t>
  </si>
  <si>
    <t>R25,R27,R31,R32</t>
  </si>
  <si>
    <t>R11,R14,R17,R20,R35,R36,R37,R38,R48,R49,R55,R56</t>
  </si>
  <si>
    <t>LED1,LED2,LED3,LED4,LED5,LED6,LED7,LED10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</si>
  <si>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</si>
  <si>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</si>
  <si>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</si>
  <si>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</si>
  <si>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</si>
  <si>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</si>
  <si>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</si>
  <si>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</si>
  <si>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</si>
  <si>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</si>
  <si>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</si>
  <si>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</si>
  <si>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</si>
  <si>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</si>
  <si>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</t>
    </r>
    <r>
      <rPr>
        <sz val="10"/>
        <color theme="1"/>
        <rFont val="Liberation Sans"/>
      </rPr>
      <t>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</si>
  <si>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</si>
  <si>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R1,R3,R5,R26,R28,R33,R34,R61,R69</t>
  </si>
  <si>
    <t>SP720APP</t>
  </si>
  <si>
    <t>TVS ARRAY ESD 14 INPUT 30V 16-DIP</t>
  </si>
  <si>
    <t>F2718-ND</t>
  </si>
  <si>
    <t>576-SP720APP</t>
  </si>
  <si>
    <r>
      <t>D2,D5,D6,D7,D9,D10,D11,D12,D18,</t>
    </r>
    <r>
      <rPr>
        <sz val="10"/>
        <color rgb="FF0070C0"/>
        <rFont val="Liberation Sans"/>
      </rPr>
      <t>D20</t>
    </r>
  </si>
  <si>
    <t>IC2,IC5</t>
  </si>
  <si>
    <t>C1,C3,C5,C7,C9,C13,C15,C21,C22,C29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</si>
</sst>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"/>
  <sheetViews>
    <sheetView tabSelected="1" zoomScale="113" zoomScaleNormal="113" workbookViewId="0">
      <selection activeCell="B5" sqref="B5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9.2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193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211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221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267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250</v>
      </c>
      <c r="C10" s="3" t="s">
        <v>251</v>
      </c>
      <c r="D10" s="3" t="s">
        <v>253</v>
      </c>
      <c r="E10" s="3" t="s">
        <v>11</v>
      </c>
      <c r="F10" s="3"/>
      <c r="G10" s="3" t="s">
        <v>9</v>
      </c>
      <c r="H10" s="3" t="s">
        <v>252</v>
      </c>
      <c r="I10" s="2" t="s">
        <v>255</v>
      </c>
      <c r="J10" s="32" t="s">
        <v>254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273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10</v>
      </c>
      <c r="B16" s="4" t="s">
        <v>295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1.1000000000000001</v>
      </c>
      <c r="N16" s="6">
        <f>L16*A16</f>
        <v>1.1000000000000001</v>
      </c>
      <c r="O16" s="4"/>
      <c r="P16" s="4" t="str">
        <f t="shared" si="0"/>
        <v>10,1N4004-TPMSCT-ND</v>
      </c>
      <c r="Q16" t="str">
        <f>"Diode - " &amp;A16&amp;"x "&amp;C16</f>
        <v>Diode - 10x 1N4004</v>
      </c>
      <c r="R16" t="str">
        <f t="shared" si="4"/>
        <v>833-1N4004-TP|10</v>
      </c>
      <c r="S16" t="str">
        <f t="shared" si="5"/>
        <v>1N4004-TP 10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8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183</v>
      </c>
      <c r="C21" s="3" t="s">
        <v>283</v>
      </c>
      <c r="D21" s="3" t="s">
        <v>284</v>
      </c>
      <c r="E21" s="3"/>
      <c r="F21" s="3"/>
      <c r="G21" s="3" t="s">
        <v>185</v>
      </c>
      <c r="H21" s="23" t="s">
        <v>285</v>
      </c>
      <c r="I21" s="26" t="s">
        <v>286</v>
      </c>
      <c r="J21" s="2" t="s">
        <v>287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194</v>
      </c>
      <c r="C22" s="3" t="s">
        <v>184</v>
      </c>
      <c r="D22" s="3" t="s">
        <v>196</v>
      </c>
      <c r="E22" s="3"/>
      <c r="F22" s="3"/>
      <c r="G22" s="3" t="s">
        <v>198</v>
      </c>
      <c r="H22" s="23" t="s">
        <v>199</v>
      </c>
      <c r="I22" s="26" t="s">
        <v>204</v>
      </c>
      <c r="J22" s="2" t="s">
        <v>203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194</v>
      </c>
      <c r="C23" s="3" t="s">
        <v>195</v>
      </c>
      <c r="D23" s="3" t="s">
        <v>197</v>
      </c>
      <c r="E23" s="3"/>
      <c r="F23" s="3"/>
      <c r="G23" s="3" t="s">
        <v>198</v>
      </c>
      <c r="H23" s="23" t="s">
        <v>200</v>
      </c>
      <c r="I23" s="26" t="s">
        <v>202</v>
      </c>
      <c r="J23" s="2" t="s">
        <v>201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Q24" t="str">
        <f t="shared" si="7"/>
        <v xml:space="preserve">x </v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269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8</v>
      </c>
      <c r="B26" s="4" t="s">
        <v>268</v>
      </c>
      <c r="C26" s="3" t="s">
        <v>178</v>
      </c>
      <c r="D26" s="3" t="s">
        <v>179</v>
      </c>
      <c r="E26" s="3" t="s">
        <v>180</v>
      </c>
      <c r="F26" s="3"/>
      <c r="G26" s="3" t="s">
        <v>20</v>
      </c>
      <c r="H26" s="3" t="s">
        <v>181</v>
      </c>
      <c r="I26" s="25" t="s">
        <v>191</v>
      </c>
      <c r="J26" s="2" t="s">
        <v>182</v>
      </c>
      <c r="K26" s="6">
        <v>2.62</v>
      </c>
      <c r="L26" s="6">
        <v>2.9</v>
      </c>
      <c r="M26" s="6">
        <f>K26*A26</f>
        <v>20.96</v>
      </c>
      <c r="N26" s="6">
        <f>L26*A26</f>
        <v>23.2</v>
      </c>
      <c r="O26" s="4"/>
      <c r="P26" s="4" t="str">
        <f t="shared" si="0"/>
        <v>8,ISL9V5036P3-F085-ND</v>
      </c>
      <c r="Q26" t="str">
        <f t="shared" si="7"/>
        <v>8x Ignition IGBT</v>
      </c>
      <c r="R26" t="str">
        <f t="shared" si="4"/>
        <v>512-ISL9V5036P3-F085
|8</v>
      </c>
      <c r="S26" t="str">
        <f t="shared" si="5"/>
        <v>ISL9V5036P3-F085 8</v>
      </c>
    </row>
    <row r="27" spans="1:19" ht="16.5" thickBot="1">
      <c r="A27" s="17">
        <f>LEN(B27)-LEN(SUBSTITUTE(B27,",",""))+1</f>
        <v>1</v>
      </c>
      <c r="B27" s="28" t="s">
        <v>230</v>
      </c>
      <c r="C27" s="3" t="s">
        <v>231</v>
      </c>
      <c r="D27" s="3" t="s">
        <v>232</v>
      </c>
      <c r="E27" s="3" t="s">
        <v>188</v>
      </c>
      <c r="F27" s="3"/>
      <c r="G27" s="3" t="s">
        <v>20</v>
      </c>
      <c r="H27" s="3" t="s">
        <v>233</v>
      </c>
      <c r="I27" s="26" t="s">
        <v>235</v>
      </c>
      <c r="J27" s="2" t="s">
        <v>234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205</v>
      </c>
      <c r="C28" s="3" t="s">
        <v>187</v>
      </c>
      <c r="D28" s="3" t="s">
        <v>186</v>
      </c>
      <c r="E28" s="3" t="s">
        <v>188</v>
      </c>
      <c r="F28" s="3"/>
      <c r="G28" s="3" t="s">
        <v>20</v>
      </c>
      <c r="H28" s="3" t="s">
        <v>189</v>
      </c>
      <c r="I28" s="26" t="s">
        <v>192</v>
      </c>
      <c r="J28" s="2" t="s">
        <v>190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206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249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17</v>
      </c>
      <c r="B32" s="4" t="s">
        <v>288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207</v>
      </c>
      <c r="K32" s="5">
        <v>0.06</v>
      </c>
      <c r="L32" s="5">
        <v>0.11</v>
      </c>
      <c r="M32" s="6">
        <f t="shared" ref="M32:M39" si="8">K32*A32</f>
        <v>1.02</v>
      </c>
      <c r="N32" s="6">
        <f t="shared" ref="N32:N39" si="9">L32*A32</f>
        <v>1.87</v>
      </c>
      <c r="O32" s="4"/>
      <c r="P32" s="4" t="str">
        <f t="shared" ref="P32:P41" si="10">IF(NOT(I32=""),A32&amp;","&amp;I32,"")</f>
        <v>17,1.00KXBK-ND</v>
      </c>
      <c r="Q32" t="str">
        <f t="shared" ref="Q32:Q39" si="11">"Resistor - " &amp; A32&amp;"x "&amp;C32</f>
        <v>Resistor - 17x 1k</v>
      </c>
      <c r="R32" t="str">
        <f t="shared" ref="R32:R41" si="12">IF(NOT(J32=""),J32&amp;"|"&amp;A32,"")</f>
        <v>603-MFR-25FBF52-1K|17</v>
      </c>
      <c r="S32" t="str">
        <f t="shared" ref="S32:S41" si="13">H32&amp;" "&amp;A32</f>
        <v>MFR-25FBF52-1K 17</v>
      </c>
    </row>
    <row r="33" spans="1:19" ht="16.5" thickBot="1">
      <c r="A33" s="17">
        <f>LEN(B33)-LEN(SUBSTITUTE(B33,",",""))+1</f>
        <v>4</v>
      </c>
      <c r="B33" s="11" t="s">
        <v>270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79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289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290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227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272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271</v>
      </c>
      <c r="C38" s="3">
        <v>150</v>
      </c>
      <c r="D38" s="3" t="s">
        <v>261</v>
      </c>
      <c r="E38" s="3"/>
      <c r="F38" s="3"/>
      <c r="G38" s="3" t="s">
        <v>262</v>
      </c>
      <c r="H38" s="3" t="s">
        <v>264</v>
      </c>
      <c r="I38" s="2" t="s">
        <v>265</v>
      </c>
      <c r="J38" s="2" t="s">
        <v>263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228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266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236</v>
      </c>
      <c r="C42" s="3" t="s">
        <v>237</v>
      </c>
      <c r="D42" s="3" t="s">
        <v>238</v>
      </c>
      <c r="E42" s="3" t="s">
        <v>239</v>
      </c>
      <c r="F42" s="3"/>
      <c r="G42" s="3" t="s">
        <v>38</v>
      </c>
      <c r="H42" s="3" t="s">
        <v>237</v>
      </c>
      <c r="I42" s="30" t="s">
        <v>240</v>
      </c>
      <c r="J42" s="2" t="s">
        <v>241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242</v>
      </c>
      <c r="Q42" t="s">
        <v>243</v>
      </c>
      <c r="R42" t="s">
        <v>244</v>
      </c>
      <c r="S42" t="s">
        <v>245</v>
      </c>
    </row>
    <row r="43" spans="1:19" ht="26.25" thickBot="1">
      <c r="A43" s="17">
        <f t="shared" si="16"/>
        <v>1</v>
      </c>
      <c r="B43" s="21" t="s">
        <v>216</v>
      </c>
      <c r="C43" s="3" t="s">
        <v>208</v>
      </c>
      <c r="D43" s="3" t="s">
        <v>209</v>
      </c>
      <c r="E43" s="3" t="s">
        <v>210</v>
      </c>
      <c r="F43" s="3"/>
      <c r="G43" s="3" t="s">
        <v>58</v>
      </c>
      <c r="H43" s="3" t="s">
        <v>213</v>
      </c>
      <c r="I43" s="27" t="s">
        <v>214</v>
      </c>
      <c r="J43" s="2" t="s">
        <v>215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2</v>
      </c>
      <c r="B45" s="11" t="s">
        <v>296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123</v>
      </c>
      <c r="C46" s="12" t="s">
        <v>291</v>
      </c>
      <c r="D46" s="3" t="s">
        <v>292</v>
      </c>
      <c r="E46" s="3" t="s">
        <v>239</v>
      </c>
      <c r="F46" s="12"/>
      <c r="G46" s="12" t="s">
        <v>152</v>
      </c>
      <c r="H46" s="12" t="s">
        <v>291</v>
      </c>
      <c r="I46" s="12" t="s">
        <v>293</v>
      </c>
      <c r="J46" s="2" t="s">
        <v>294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260</v>
      </c>
      <c r="C47" s="12" t="s">
        <v>257</v>
      </c>
      <c r="D47" s="3" t="s">
        <v>256</v>
      </c>
      <c r="E47" s="3" t="s">
        <v>210</v>
      </c>
      <c r="F47" s="12"/>
      <c r="G47" s="12" t="s">
        <v>38</v>
      </c>
      <c r="H47" s="12" t="s">
        <v>257</v>
      </c>
      <c r="I47" s="12" t="s">
        <v>258</v>
      </c>
      <c r="J47" s="2" t="s">
        <v>259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220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223</v>
      </c>
      <c r="C50" s="12" t="s">
        <v>224</v>
      </c>
      <c r="D50" s="3" t="s">
        <v>222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217</v>
      </c>
      <c r="C51" s="12" t="s">
        <v>274</v>
      </c>
      <c r="D51" s="3" t="s">
        <v>275</v>
      </c>
      <c r="E51" s="3"/>
      <c r="F51" s="12"/>
      <c r="G51" s="12" t="s">
        <v>185</v>
      </c>
      <c r="H51" s="12" t="s">
        <v>276</v>
      </c>
      <c r="I51" s="12" t="s">
        <v>277</v>
      </c>
      <c r="J51" s="2" t="s">
        <v>278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218</v>
      </c>
      <c r="C52" s="12" t="s">
        <v>219</v>
      </c>
      <c r="D52" s="3" t="s">
        <v>279</v>
      </c>
      <c r="E52" s="3"/>
      <c r="F52" s="12"/>
      <c r="G52" s="12" t="s">
        <v>185</v>
      </c>
      <c r="H52" s="12" t="s">
        <v>280</v>
      </c>
      <c r="I52" s="12" t="s">
        <v>281</v>
      </c>
      <c r="J52" s="2" t="s">
        <v>282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246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24" customHeight="1" thickBot="1">
      <c r="A55" s="15"/>
      <c r="B55" s="4"/>
      <c r="C55" s="3"/>
      <c r="D55" s="3"/>
      <c r="E55" s="3"/>
      <c r="F55" s="20"/>
      <c r="G55" s="4"/>
      <c r="H55" s="33" t="s">
        <v>66</v>
      </c>
      <c r="I55" s="34"/>
      <c r="J55" s="29"/>
      <c r="K55" s="1" t="s">
        <v>64</v>
      </c>
      <c r="L55" s="1"/>
      <c r="M55" s="10">
        <f>SUM(M3:M52)</f>
        <v>106.93000000000002</v>
      </c>
      <c r="N55" s="10">
        <f>SUM(N3:N52)</f>
        <v>126.95099999999999</v>
      </c>
      <c r="O55" s="9" t="s">
        <v>65</v>
      </c>
    </row>
    <row r="59" spans="1:19">
      <c r="B59" t="s">
        <v>212</v>
      </c>
    </row>
    <row r="60" spans="1:19">
      <c r="B60" t="s">
        <v>248</v>
      </c>
    </row>
    <row r="61" spans="1:19">
      <c r="B61" t="s">
        <v>225</v>
      </c>
    </row>
    <row r="62" spans="1:19">
      <c r="B62" t="s">
        <v>247</v>
      </c>
    </row>
  </sheetData>
  <mergeCells count="1">
    <mergeCell ref="H55:I55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2021-08-24T06:37:45Z</dcterms:modified>
</cp:coreProperties>
</file>