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 PnP\Rev2.0 documents\"/>
    </mc:Choice>
  </mc:AlternateContent>
  <xr:revisionPtr revIDLastSave="0" documentId="13_ncr:1_{6536DA53-C00E-4732-B81C-BD1D094FE030}" xr6:coauthVersionLast="41" xr6:coauthVersionMax="43" xr10:uidLastSave="{00000000-0000-0000-0000-000000000000}"/>
  <bookViews>
    <workbookView xWindow="16785" yWindow="219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0" i="1" l="1"/>
  <c r="R50" i="1"/>
  <c r="A41" i="1" l="1"/>
  <c r="A42" i="1"/>
  <c r="A43" i="1"/>
  <c r="A44" i="1"/>
  <c r="A45" i="1"/>
  <c r="A46" i="1"/>
  <c r="A47" i="1"/>
  <c r="A36" i="1"/>
  <c r="S46" i="1" l="1"/>
  <c r="R46" i="1"/>
  <c r="Q46" i="1"/>
  <c r="P46" i="1"/>
  <c r="N46" i="1"/>
  <c r="M46" i="1"/>
  <c r="A10" i="1" l="1"/>
  <c r="R10" i="1" s="1"/>
  <c r="S10" i="1" l="1"/>
  <c r="Q10" i="1"/>
  <c r="N10" i="1"/>
  <c r="M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S22" i="1" l="1"/>
  <c r="R22" i="1"/>
  <c r="Q22" i="1"/>
  <c r="P22" i="1"/>
  <c r="N22" i="1"/>
  <c r="M22" i="1"/>
  <c r="M52" i="1"/>
  <c r="N52" i="1"/>
  <c r="P52" i="1"/>
  <c r="Q52" i="1"/>
  <c r="R52" i="1"/>
  <c r="S52" i="1"/>
  <c r="A28" i="1" l="1"/>
  <c r="S28" i="1" s="1"/>
  <c r="N28" i="1" l="1"/>
  <c r="Q28" i="1"/>
  <c r="R28" i="1"/>
  <c r="M28" i="1"/>
  <c r="P28" i="1"/>
  <c r="S51" i="1"/>
  <c r="R51" i="1"/>
  <c r="Q51" i="1"/>
  <c r="P51" i="1"/>
  <c r="N51" i="1"/>
  <c r="M51" i="1"/>
  <c r="R49" i="1"/>
  <c r="P49" i="1"/>
  <c r="S43" i="1" l="1"/>
  <c r="R43" i="1"/>
  <c r="Q43" i="1"/>
  <c r="P43" i="1"/>
  <c r="N43" i="1"/>
  <c r="M43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39" i="1"/>
  <c r="S39" i="1" s="1"/>
  <c r="P39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5" i="1"/>
  <c r="R30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6" i="1"/>
  <c r="P40" i="1"/>
  <c r="P41" i="1"/>
  <c r="P44" i="1"/>
  <c r="P48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7" i="1"/>
  <c r="N26" i="1"/>
  <c r="N14" i="1"/>
  <c r="R5" i="1"/>
  <c r="P5" i="1"/>
  <c r="Q37" i="1"/>
  <c r="Q9" i="1"/>
  <c r="N5" i="1"/>
  <c r="R9" i="1"/>
  <c r="M37" i="1"/>
  <c r="M7" i="1"/>
  <c r="N27" i="1"/>
  <c r="S27" i="1"/>
  <c r="Q26" i="1"/>
  <c r="R26" i="1"/>
  <c r="M26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7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1" i="1"/>
  <c r="P16" i="1"/>
  <c r="Q38" i="1"/>
  <c r="Q33" i="1"/>
  <c r="Q15" i="1"/>
  <c r="N38" i="1"/>
  <c r="N33" i="1"/>
  <c r="M15" i="1"/>
  <c r="S38" i="1"/>
  <c r="P13" i="1"/>
  <c r="Q31" i="1"/>
  <c r="Q35" i="1"/>
  <c r="Q3" i="1"/>
  <c r="Q13" i="1"/>
  <c r="R31" i="1"/>
  <c r="R16" i="1"/>
  <c r="M29" i="1"/>
  <c r="Q29" i="1"/>
  <c r="N29" i="1"/>
  <c r="S29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7" i="1"/>
  <c r="P34" i="1"/>
  <c r="Q34" i="1"/>
  <c r="R15" i="1"/>
  <c r="M35" i="1"/>
  <c r="M31" i="1"/>
  <c r="P27" i="1"/>
  <c r="P29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<sst xmlns="http://schemas.openxmlformats.org/spreadsheetml/2006/main" count="358" uniqueCount="294">
  <si>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</si>
  <si>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</si>
  <si>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</si>
  <si>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</si>
  <si>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</si>
  <si>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</si>
  <si>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</si>
  <si>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</si>
  <si>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</si>
  <si>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</si>
  <si>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</si>
  <si>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</si>
  <si>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</si>
  <si>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</si>
  <si>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</si>
  <si>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</si>
  <si>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</si>
  <si>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</si>
  <si>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</si>
  <si>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</si>
  <si>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</si>
  <si>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</si>
  <si>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</si>
  <si>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</si>
  <si>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</si>
  <si>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</si>
  <si>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</si>
  <si>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</si>
  <si>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</si>
  <si>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</si>
  <si>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</si>
  <si>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</si>
  <si>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</si>
  <si>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</si>
  <si>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</si>
  <si>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</si>
  <si>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</si>
  <si>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</si>
  <si>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</si>
  <si>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</si>
  <si>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</si>
  <si>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</si>
  <si>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</si>
  <si>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</si>
  <si>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</si>
  <si>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</si>
  <si>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</si>
  <si>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</si>
  <si>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</si>
  <si>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</si>
  <si>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</si>
  <si>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</si>
  <si>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</si>
  <si>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</si>
  <si>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</si>
  <si>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</si>
  <si>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</si>
  <si>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</si>
  <si>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</si>
  <si>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</si>
  <si>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</si>
  <si>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</si>
  <si>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</si>
  <si>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</si>
  <si>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</si>
  <si>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</si>
  <si>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</si>
  <si>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</si>
  <si>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</si>
  <si>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</si>
  <si>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</si>
  <si>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</si>
  <si>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</si>
  <si>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</si>
  <si>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</si>
  <si>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</si>
  <si>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</si>
  <si>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</si>
  <si>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</si>
  <si>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</si>
  <si>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</si>
  <si>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</si>
  <si>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</si>
  <si>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</si>
  <si>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</si>
  <si>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</si>
  <si>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</si>
  <si>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</si>
  <si>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</si>
  <si>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</si>
  <si>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</si>
  <si>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</si>
  <si>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</si>
  <si>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</si>
  <si>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</si>
  <si>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</si>
  <si>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</si>
  <si>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</si>
  <si>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</si>
  <si>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</si>
  <si>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</si>
  <si>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</si>
  <si>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</si>
  <si>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</si>
  <si>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</si>
  <si>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</si>
  <si>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</si>
  <si>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</si>
  <si>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</si>
  <si>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</si>
  <si>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</si>
  <si>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</si>
  <si>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</si>
  <si>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</si>
  <si>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</si>
  <si>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</si>
  <si>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</si>
  <si>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</si>
  <si>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</si>
  <si>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</si>
  <si>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</si>
  <si>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</si>
  <si>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</si>
  <si>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</si>
  <si>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</si>
  <si>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</si>
  <si>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</si>
  <si>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</si>
  <si>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</si>
  <si>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</si>
  <si>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</si>
  <si>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</si>
  <si>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</si>
  <si>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</si>
  <si>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</si>
  <si>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</si>
  <si>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</si>
  <si>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</si>
  <si>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</si>
  <si>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</si>
  <si>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</si>
  <si>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</si>
  <si>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</si>
  <si>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</si>
  <si>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</si>
  <si>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</si>
  <si>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</si>
  <si>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</si>
  <si>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</si>
  <si>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</si>
  <si>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</si>
  <si>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</si>
  <si>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</si>
  <si>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</si>
  <si>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</si>
  <si>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</si>
  <si>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</si>
  <si>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</si>
  <si>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</si>
  <si>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</si>
  <si>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</si>
  <si>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</si>
  <si>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</si>
  <si>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</si>
  <si>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</si>
  <si>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</si>
  <si>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</si>
  <si>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</si>
  <si>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</si>
  <si>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</si>
  <si>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</si>
  <si>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</si>
  <si>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</si>
  <si>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</si>
  <si>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</si>
  <si>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</si>
  <si>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</si>
  <si>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</si>
  <si>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</si>
  <si>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</si>
  <si>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</si>
  <si>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</si>
  <si>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</si>
  <si>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</si>
  <si>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</si>
  <si>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</si>
  <si>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</si>
  <si>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</si>
  <si>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</si>
  <si>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</si>
  <si>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</si>
  <si>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</si>
  <si>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</si>
  <si>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</si>
  <si>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</si>
  <si>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</si>
  <si>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</si>
  <si>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</si>
  <si>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</si>
  <si>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</si>
  <si>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</si>
  <si>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</si>
  <si>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</si>
  <si>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</si>
  <si>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</si>
  <si>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</si>
  <si>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</si>
  <si>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</si>
  <si>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</si>
  <si>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</si>
  <si>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</si>
  <si>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</si>
  <si>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</si>
  <si>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</si>
  <si>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</si>
  <si>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</si>
  <si>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</si>
  <si>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</si>
  <si>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</si>
  <si>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</si>
  <si>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</si>
  <si>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</si>
  <si>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</si>
  <si>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</si>
  <si>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</si>
  <si>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</si>
  <si>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</si>
  <si>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</si>
  <si>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</si>
  <si>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</si>
  <si>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</si>
  <si>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</si>
  <si>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</si>
  <si>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</si>
  <si>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</si>
  <si>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</si>
  <si>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</si>
  <si>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</si>
  <si>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</si>
  <si>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</si>
  <si>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</si>
  <si>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r>
      <t>C19,</t>
    </r>
    <r>
      <rPr>
        <sz val="10"/>
        <color rgb="FFFF0000"/>
        <rFont val="Liberation Sans"/>
      </rPr>
      <t>C27</t>
    </r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</si>
  <si>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</si>
  <si>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</si>
  <si>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</si>
  <si>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</si>
  <si>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</si>
  <si>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</si>
  <si>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</si>
  <si>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</si>
  <si>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</si>
  <si>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</si>
  <si>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</si>
  <si>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</si>
  <si>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</si>
  <si>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</si>
  <si>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</si>
  <si>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</si>
  <si>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</si>
  <si>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</si>
  <si>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</si>
  <si>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</si>
  <si>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</si>
  <si>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</si>
  <si>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</si>
  <si>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</si>
  <si>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</si>
  <si>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</si>
  <si>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</si>
  <si>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</si>
  <si>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</si>
  <si>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</si>
  <si>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IC1,IC2,IC3</t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</si>
  <si>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</si>
  <si>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</si>
  <si>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</si>
  <si>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</si>
  <si>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</si>
  <si>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</si>
  <si>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</si>
  <si>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</si>
  <si>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</si>
  <si>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</si>
  <si>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</si>
  <si>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</si>
  <si>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</si>
  <si>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</si>
  <si>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</si>
  <si>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</si>
  <si>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</si>
  <si>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</si>
  <si>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r>
      <t>R10,R13,R16,R19,R21,R23,R24,R29,R30,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theme="1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</si>
  <si>
    <t>Q1,Q2,Q3,Q4,Q5,Q6</t>
  </si>
  <si>
    <t>Hardware for ms41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</si>
</sst>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A41" zoomScale="113" zoomScaleNormal="113" workbookViewId="0">
      <selection activeCell="A50" sqref="A50:XFD50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290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266</v>
      </c>
      <c r="C10" s="3" t="s">
        <v>267</v>
      </c>
      <c r="D10" s="3" t="s">
        <v>269</v>
      </c>
      <c r="E10" s="3" t="s">
        <v>11</v>
      </c>
      <c r="F10" s="3"/>
      <c r="G10" s="3" t="s">
        <v>9</v>
      </c>
      <c r="H10" s="3" t="s">
        <v>268</v>
      </c>
      <c r="I10" s="2" t="s">
        <v>271</v>
      </c>
      <c r="J10" s="33" t="s">
        <v>270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243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246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274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278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6</v>
      </c>
      <c r="B26" s="4" t="s">
        <v>292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 t="shared" si="0"/>
        <v>6,497-5981-5-ND</v>
      </c>
      <c r="Q26" t="str">
        <f t="shared" si="7"/>
        <v>6x 62A MOSFET N-CH</v>
      </c>
      <c r="R26" t="str">
        <f t="shared" si="4"/>
        <v>511-STP62NS04Z|6</v>
      </c>
      <c r="S26" t="str">
        <f t="shared" si="5"/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247</v>
      </c>
      <c r="C28" s="3" t="s">
        <v>248</v>
      </c>
      <c r="D28" s="3" t="s">
        <v>249</v>
      </c>
      <c r="E28" s="3" t="s">
        <v>195</v>
      </c>
      <c r="F28" s="3"/>
      <c r="G28" s="3" t="s">
        <v>20</v>
      </c>
      <c r="H28" s="3" t="s">
        <v>250</v>
      </c>
      <c r="I28" s="26" t="s">
        <v>252</v>
      </c>
      <c r="J28" s="2" t="s">
        <v>251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>LEN(B32)-LEN(SUBSTITUTE(B32,",",""))+1</f>
        <v>22</v>
      </c>
      <c r="B32" s="4" t="s">
        <v>291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161</v>
      </c>
      <c r="I32" s="2" t="s">
        <v>45</v>
      </c>
      <c r="J32" s="2" t="s">
        <v>214</v>
      </c>
      <c r="K32" s="5">
        <v>0.06</v>
      </c>
      <c r="L32" s="5">
        <v>0.11</v>
      </c>
      <c r="M32" s="6">
        <f t="shared" ref="M32:M39" si="8">K32*A32</f>
        <v>1.3199999999999998</v>
      </c>
      <c r="N32" s="6">
        <f t="shared" ref="N32:N39" si="9">L32*A32</f>
        <v>2.42</v>
      </c>
      <c r="O32" s="4"/>
      <c r="P32" s="4" t="str">
        <f t="shared" ref="P32:P41" si="10">IF(NOT(I32=""),A32&amp;","&amp;I32,"")</f>
        <v>22,1.00KXBK-ND</v>
      </c>
      <c r="Q32" t="str">
        <f t="shared" ref="Q32:Q39" si="11">"Resistor - " &amp; A32&amp;"x "&amp;C32</f>
        <v>Resistor - 22x 1k</v>
      </c>
      <c r="R32" t="str">
        <f t="shared" ref="R32:R41" si="12">IF(NOT(J32=""),J32&amp;"|"&amp;A32,"")</f>
        <v>603-MFR-25FBF52-1K|22</v>
      </c>
      <c r="S32" t="str">
        <f t="shared" ref="S32:S41" si="13">H32&amp;" "&amp;A32</f>
        <v>MFR-25FBF52-1K 22</v>
      </c>
    </row>
    <row r="33" spans="1:19" ht="16.5" thickBot="1">
      <c r="A33" s="17">
        <f>LEN(B33)-LEN(SUBSTITUTE(B33,",",""))+1</f>
        <v>6</v>
      </c>
      <c r="B33" s="11" t="s">
        <v>277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159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6</v>
      </c>
      <c r="B34" s="4" t="s">
        <v>158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0.66</v>
      </c>
      <c r="N34" s="6">
        <f t="shared" si="9"/>
        <v>0.89999999999999991</v>
      </c>
      <c r="O34" s="4"/>
      <c r="P34" s="4" t="str">
        <f t="shared" si="10"/>
        <v>6,RNF14FTD470RCT-ND</v>
      </c>
      <c r="Q34" t="str">
        <f t="shared" si="11"/>
        <v>Resistor - 6x 470</v>
      </c>
      <c r="R34" t="str">
        <f t="shared" si="12"/>
        <v>279-LR1F470R|6</v>
      </c>
      <c r="S34" t="str">
        <f t="shared" si="13"/>
        <v>RNF14FTD470R 6</v>
      </c>
    </row>
    <row r="35" spans="1:19" ht="26.25" thickBot="1">
      <c r="A35" s="17">
        <f t="shared" ref="A35:A36" si="14">LEN(B35)-LEN(SUBSTITUTE(B35,",",""))+1</f>
        <v>9</v>
      </c>
      <c r="B35" s="4" t="s">
        <v>275</v>
      </c>
      <c r="C35" s="3" t="s">
        <v>164</v>
      </c>
      <c r="D35" s="3" t="s">
        <v>165</v>
      </c>
      <c r="E35" s="3" t="s">
        <v>50</v>
      </c>
      <c r="F35" s="3"/>
      <c r="G35" s="3" t="s">
        <v>41</v>
      </c>
      <c r="H35" s="3" t="s">
        <v>166</v>
      </c>
      <c r="I35" s="2" t="s">
        <v>163</v>
      </c>
      <c r="J35" s="2" t="s">
        <v>167</v>
      </c>
      <c r="K35" s="5">
        <v>0.14000000000000001</v>
      </c>
      <c r="L35" s="5">
        <v>0.16</v>
      </c>
      <c r="M35" s="6">
        <f t="shared" si="8"/>
        <v>1.2600000000000002</v>
      </c>
      <c r="N35" s="6">
        <f t="shared" si="9"/>
        <v>1.44</v>
      </c>
      <c r="O35" s="4"/>
      <c r="P35" s="4" t="str">
        <f t="shared" si="10"/>
        <v>9,2.49KXBK-ND</v>
      </c>
      <c r="Q35" t="str">
        <f t="shared" si="11"/>
        <v>Resistor - 9x 1% 2.49k</v>
      </c>
      <c r="R35" t="str">
        <f t="shared" si="12"/>
        <v>603-MFR-25FBF52-2K49|9</v>
      </c>
      <c r="S35" t="str">
        <f t="shared" si="13"/>
        <v>MFR-25FBF52-2K49 9</v>
      </c>
    </row>
    <row r="36" spans="1:19" ht="16.5" thickBot="1">
      <c r="A36" s="17">
        <f t="shared" si="14"/>
        <v>3</v>
      </c>
      <c r="B36" s="4" t="s">
        <v>244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273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177</v>
      </c>
      <c r="I37" s="2" t="s">
        <v>56</v>
      </c>
      <c r="J37" s="2" t="s">
        <v>178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276</v>
      </c>
      <c r="C38" s="3">
        <v>150</v>
      </c>
      <c r="D38" s="3" t="s">
        <v>284</v>
      </c>
      <c r="E38" s="3"/>
      <c r="F38" s="3"/>
      <c r="G38" s="3" t="s">
        <v>285</v>
      </c>
      <c r="H38" s="3" t="s">
        <v>287</v>
      </c>
      <c r="I38" s="2" t="s">
        <v>288</v>
      </c>
      <c r="J38" s="2" t="s">
        <v>286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245</v>
      </c>
      <c r="C39" s="3" t="s">
        <v>180</v>
      </c>
      <c r="D39" s="3" t="s">
        <v>181</v>
      </c>
      <c r="E39" s="3"/>
      <c r="F39" s="3"/>
      <c r="G39" s="3" t="s">
        <v>41</v>
      </c>
      <c r="H39" s="3" t="s">
        <v>182</v>
      </c>
      <c r="I39" s="2" t="s">
        <v>289</v>
      </c>
      <c r="J39" s="2" t="s">
        <v>183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253</v>
      </c>
      <c r="C42" s="3" t="s">
        <v>254</v>
      </c>
      <c r="D42" s="3" t="s">
        <v>255</v>
      </c>
      <c r="E42" s="3" t="s">
        <v>256</v>
      </c>
      <c r="F42" s="3"/>
      <c r="G42" s="3" t="s">
        <v>38</v>
      </c>
      <c r="H42" s="3" t="s">
        <v>254</v>
      </c>
      <c r="I42" s="30" t="s">
        <v>257</v>
      </c>
      <c r="J42" s="2" t="s">
        <v>258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259</v>
      </c>
      <c r="Q42" t="s">
        <v>260</v>
      </c>
      <c r="R42" t="s">
        <v>261</v>
      </c>
      <c r="S42" t="s">
        <v>262</v>
      </c>
    </row>
    <row r="43" spans="1:19" ht="26.25" thickBot="1">
      <c r="A43" s="17">
        <f t="shared" si="16"/>
        <v>1</v>
      </c>
      <c r="B43" s="21" t="s">
        <v>223</v>
      </c>
      <c r="C43" s="3" t="s">
        <v>215</v>
      </c>
      <c r="D43" s="3" t="s">
        <v>216</v>
      </c>
      <c r="E43" s="3" t="s">
        <v>217</v>
      </c>
      <c r="F43" s="3"/>
      <c r="G43" s="3" t="s">
        <v>58</v>
      </c>
      <c r="H43" s="3" t="s">
        <v>220</v>
      </c>
      <c r="I43" s="27" t="s">
        <v>221</v>
      </c>
      <c r="J43" s="2" t="s">
        <v>222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179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272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152</v>
      </c>
      <c r="D46" s="3" t="s">
        <v>153</v>
      </c>
      <c r="E46" s="3" t="s">
        <v>96</v>
      </c>
      <c r="F46" s="12"/>
      <c r="G46" s="12" t="s">
        <v>154</v>
      </c>
      <c r="H46" s="12" t="s">
        <v>152</v>
      </c>
      <c r="I46" s="12" t="s">
        <v>155</v>
      </c>
      <c r="J46" s="2" t="s">
        <v>156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1,F2720-ND</v>
      </c>
      <c r="Q46" t="str">
        <f>A46&amp;"x "&amp;C46</f>
        <v>1x SP721APP</v>
      </c>
      <c r="R46" t="str">
        <f t="shared" si="18"/>
        <v>576-SP721APP|1</v>
      </c>
      <c r="S46" t="str">
        <f>H46&amp;" "&amp;A46</f>
        <v>SP721APP 1</v>
      </c>
    </row>
    <row r="47" spans="1:19" ht="16.5" thickBot="1">
      <c r="A47" s="17">
        <f t="shared" si="16"/>
        <v>2</v>
      </c>
      <c r="B47" s="11" t="s">
        <v>283</v>
      </c>
      <c r="C47" s="12" t="s">
        <v>280</v>
      </c>
      <c r="D47" s="3" t="s">
        <v>279</v>
      </c>
      <c r="E47" s="3" t="s">
        <v>217</v>
      </c>
      <c r="F47" s="12"/>
      <c r="G47" s="12" t="s">
        <v>38</v>
      </c>
      <c r="H47" s="12" t="s">
        <v>280</v>
      </c>
      <c r="I47" s="12" t="s">
        <v>281</v>
      </c>
      <c r="J47" s="2" t="s">
        <v>282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293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293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ref="P50" si="19">IF(NOT(I50=""),A50&amp;","&amp;I50,"")</f>
        <v/>
      </c>
      <c r="R50" t="str">
        <f t="shared" ref="R50" si="20">IF(NOT(J50=""),J50&amp;"|"&amp;A50,"")</f>
        <v/>
      </c>
    </row>
    <row r="51" spans="1:19" ht="16.5" thickBot="1">
      <c r="A51" s="17">
        <v>1</v>
      </c>
      <c r="B51" s="11" t="s">
        <v>229</v>
      </c>
      <c r="C51" s="12" t="s">
        <v>237</v>
      </c>
      <c r="D51" s="3" t="s">
        <v>236</v>
      </c>
      <c r="E51" s="3"/>
      <c r="F51" s="12"/>
      <c r="G51" s="12" t="s">
        <v>192</v>
      </c>
      <c r="H51" s="12" t="s">
        <v>238</v>
      </c>
      <c r="I51" s="12" t="s">
        <v>240</v>
      </c>
      <c r="J51" s="2" t="s">
        <v>239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230</v>
      </c>
      <c r="C52" s="12" t="s">
        <v>231</v>
      </c>
      <c r="D52" s="3" t="s">
        <v>232</v>
      </c>
      <c r="E52" s="3"/>
      <c r="F52" s="12"/>
      <c r="G52" s="12" t="s">
        <v>192</v>
      </c>
      <c r="H52" s="12" t="s">
        <v>233</v>
      </c>
      <c r="I52" s="12" t="s">
        <v>234</v>
      </c>
      <c r="J52" s="2" t="s">
        <v>235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263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229</v>
      </c>
      <c r="C55" s="12" t="s">
        <v>237</v>
      </c>
      <c r="D55" s="3" t="s">
        <v>236</v>
      </c>
      <c r="E55" s="3"/>
      <c r="F55" s="12"/>
      <c r="G55" s="12" t="s">
        <v>192</v>
      </c>
      <c r="H55" s="12" t="s">
        <v>238</v>
      </c>
      <c r="I55" s="12" t="s">
        <v>240</v>
      </c>
      <c r="J55" s="2" t="s">
        <v>239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230</v>
      </c>
      <c r="C56" s="12" t="s">
        <v>231</v>
      </c>
      <c r="D56" s="3" t="s">
        <v>232</v>
      </c>
      <c r="E56" s="3"/>
      <c r="F56" s="12"/>
      <c r="G56" s="12" t="s">
        <v>192</v>
      </c>
      <c r="H56" s="12" t="s">
        <v>233</v>
      </c>
      <c r="I56" s="12" t="s">
        <v>234</v>
      </c>
      <c r="J56" s="2" t="s">
        <v>235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24" customHeight="1" thickBot="1">
      <c r="A57" s="15"/>
      <c r="B57" s="4"/>
      <c r="C57" s="3"/>
      <c r="D57" s="3"/>
      <c r="E57" s="3"/>
      <c r="F57" s="20"/>
      <c r="G57" s="4"/>
      <c r="H57" s="34" t="s">
        <v>66</v>
      </c>
      <c r="I57" s="35"/>
      <c r="J57" s="29"/>
      <c r="K57" s="1" t="s">
        <v>64</v>
      </c>
      <c r="L57" s="1"/>
      <c r="M57" s="10">
        <f>SUM(M3:M52)</f>
        <v>108.58</v>
      </c>
      <c r="N57" s="10">
        <f>SUM(N3:N52)</f>
        <v>125.822</v>
      </c>
      <c r="O57" s="9" t="s">
        <v>65</v>
      </c>
    </row>
    <row r="61" spans="1:19">
      <c r="B61" t="s">
        <v>219</v>
      </c>
    </row>
    <row r="62" spans="1:19">
      <c r="B62" t="s">
        <v>265</v>
      </c>
    </row>
    <row r="63" spans="1:19">
      <c r="B63" t="s">
        <v>242</v>
      </c>
    </row>
    <row r="64" spans="1:19">
      <c r="B64" t="s">
        <v>264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21"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2020-01-11T14:22:13Z</cp:lastPrinted>
  <dcterms:created xsi:type="dcterms:W3CDTF">2014-08-24T22:56:25Z</dcterms:created>
  <dcterms:modified xsi:type="dcterms:W3CDTF">2020-01-11T14:26:20Z</dcterms:modified>
</cp:coreProperties>
</file>