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CAF29D9E-5035-4D55-BBE9-8957C39A127C}" xr6:coauthVersionLast="41" xr6:coauthVersionMax="43" xr10:uidLastSave="{00000000-0000-0000-0000-000000000000}"/>
  <bookViews>
    <workbookView xWindow="750" yWindow="750" windowWidth="23655" windowHeight="1443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X55" i="1" l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1" i="1" l="1"/>
  <c r="W21" i="1"/>
  <c r="V21" i="1"/>
  <c r="U21" i="1"/>
  <c r="T21" i="1"/>
  <c r="R21" i="1"/>
  <c r="Q21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51" i="1"/>
  <c r="W51" i="1"/>
  <c r="V51" i="1"/>
  <c r="U51" i="1"/>
  <c r="T51" i="1"/>
  <c r="R51" i="1"/>
  <c r="Q51" i="1"/>
  <c r="W48" i="1"/>
  <c r="U48" i="1"/>
  <c r="T48" i="1"/>
  <c r="X43" i="1" l="1"/>
  <c r="W43" i="1"/>
  <c r="V43" i="1"/>
  <c r="T43" i="1"/>
  <c r="R43" i="1"/>
  <c r="Q43" i="1"/>
  <c r="B43" i="1"/>
  <c r="U43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7" i="1"/>
  <c r="Q19" i="1"/>
  <c r="Q36" i="1"/>
  <c r="Q41" i="1"/>
  <c r="Q44" i="1"/>
  <c r="Q45" i="1"/>
  <c r="Q46" i="1"/>
  <c r="W46" i="1"/>
  <c r="V46" i="1"/>
  <c r="U46" i="1"/>
  <c r="T46" i="1"/>
  <c r="R46" i="1"/>
  <c r="W11" i="1"/>
  <c r="W16" i="1"/>
  <c r="W17" i="1"/>
  <c r="W18" i="1"/>
  <c r="W19" i="1"/>
  <c r="W24" i="1"/>
  <c r="W29" i="1"/>
  <c r="W36" i="1"/>
  <c r="W40" i="1"/>
  <c r="W41" i="1"/>
  <c r="W44" i="1"/>
  <c r="W45" i="1"/>
  <c r="W47" i="1"/>
  <c r="B30" i="1"/>
  <c r="U30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6" i="1"/>
  <c r="R41" i="1"/>
  <c r="R44" i="1"/>
  <c r="R45" i="1"/>
  <c r="U29" i="1"/>
  <c r="U40" i="1"/>
  <c r="U47" i="1"/>
  <c r="U11" i="1"/>
  <c r="U16" i="1"/>
  <c r="U18" i="1"/>
  <c r="U19" i="1"/>
  <c r="U24" i="1"/>
  <c r="U2" i="1"/>
  <c r="V45" i="1"/>
  <c r="T45" i="1"/>
  <c r="V7" i="1"/>
  <c r="V44" i="1"/>
  <c r="V41" i="1"/>
  <c r="V36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6" i="1"/>
  <c r="T40" i="1"/>
  <c r="T41" i="1"/>
  <c r="T44" i="1"/>
  <c r="T47" i="1"/>
  <c r="T2" i="1"/>
  <c r="R14" i="1" l="1"/>
  <c r="R6" i="1"/>
  <c r="V4" i="1"/>
  <c r="T4" i="1"/>
  <c r="T9" i="1"/>
  <c r="T25" i="1"/>
  <c r="V5" i="1"/>
  <c r="R9" i="1"/>
  <c r="R37" i="1"/>
  <c r="R25" i="1"/>
  <c r="R13" i="1"/>
  <c r="W5" i="1"/>
  <c r="T5" i="1"/>
  <c r="V37" i="1"/>
  <c r="V9" i="1"/>
  <c r="R5" i="1"/>
  <c r="W9" i="1"/>
  <c r="Q37" i="1"/>
  <c r="Q7" i="1"/>
  <c r="R26" i="1"/>
  <c r="X26" i="1"/>
  <c r="V25" i="1"/>
  <c r="W25" i="1"/>
  <c r="Q25" i="1"/>
  <c r="W37" i="1"/>
  <c r="W6" i="1"/>
  <c r="Q38" i="1"/>
  <c r="Q6" i="1"/>
  <c r="X6" i="1"/>
  <c r="X4" i="1"/>
  <c r="T33" i="1"/>
  <c r="T14" i="1"/>
  <c r="T6" i="1"/>
  <c r="R7" i="1"/>
  <c r="W33" i="1"/>
  <c r="Q12" i="1"/>
  <c r="Q3" i="1"/>
  <c r="X37" i="1"/>
  <c r="X7" i="1"/>
  <c r="X5" i="1"/>
  <c r="Q39" i="1"/>
  <c r="W39" i="1"/>
  <c r="V26" i="1"/>
  <c r="T10" i="1"/>
  <c r="R10" i="1"/>
  <c r="Q10" i="1"/>
  <c r="W10" i="1"/>
  <c r="V10" i="1"/>
  <c r="X8" i="1"/>
  <c r="W35" i="1"/>
  <c r="Q32" i="1"/>
  <c r="X9" i="1"/>
  <c r="V8" i="1"/>
  <c r="R8" i="1"/>
  <c r="W8" i="1"/>
  <c r="T8" i="1"/>
  <c r="T35" i="1"/>
  <c r="W38" i="1"/>
  <c r="T3" i="1"/>
  <c r="R35" i="1"/>
  <c r="R12" i="1"/>
  <c r="R3" i="1"/>
  <c r="T30" i="1"/>
  <c r="T15" i="1"/>
  <c r="V38" i="1"/>
  <c r="V33" i="1"/>
  <c r="V14" i="1"/>
  <c r="R38" i="1"/>
  <c r="R33" i="1"/>
  <c r="Q14" i="1"/>
  <c r="X38" i="1"/>
  <c r="T12" i="1"/>
  <c r="V30" i="1"/>
  <c r="V35" i="1"/>
  <c r="V3" i="1"/>
  <c r="V12" i="1"/>
  <c r="W30" i="1"/>
  <c r="W15" i="1"/>
  <c r="Q28" i="1"/>
  <c r="V28" i="1"/>
  <c r="R28" i="1"/>
  <c r="X28" i="1"/>
  <c r="T13" i="1"/>
  <c r="R15" i="1"/>
  <c r="Q34" i="1"/>
  <c r="W13" i="1"/>
  <c r="T32" i="1"/>
  <c r="V32" i="1"/>
  <c r="V15" i="1"/>
  <c r="R34" i="1"/>
  <c r="W3" i="1"/>
  <c r="W32" i="1"/>
  <c r="W12" i="1"/>
  <c r="Q33" i="1"/>
  <c r="Q13" i="1"/>
  <c r="X34" i="1"/>
  <c r="X32" i="1"/>
  <c r="X15" i="1"/>
  <c r="X13" i="1"/>
  <c r="R39" i="1"/>
  <c r="V39" i="1"/>
  <c r="Q26" i="1"/>
  <c r="T34" i="1"/>
  <c r="V34" i="1"/>
  <c r="W14" i="1"/>
  <c r="Q35" i="1"/>
  <c r="Q30" i="1"/>
  <c r="T26" i="1"/>
  <c r="T28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<sst xmlns="http://schemas.openxmlformats.org/spreadsheetml/2006/main" count="431" uniqueCount="315">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</sst>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topLeftCell="A25" zoomScale="113" workbookViewId="0">
      <selection activeCell="C31" sqref="C3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219</v>
      </c>
      <c r="D21" s="4" t="s">
        <v>82</v>
      </c>
      <c r="E21" s="3" t="s">
        <v>220</v>
      </c>
      <c r="F21" s="3" t="s">
        <v>306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307</v>
      </c>
      <c r="M21" s="30" t="s">
        <v>308</v>
      </c>
      <c r="N21" s="2" t="s">
        <v>309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5" si="24">IF(NOT(M24=""),A24&amp;","&amp;M24,"")</f>
        <v/>
      </c>
      <c r="U24" s="4" t="str">
        <f t="shared" ref="U24:U38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297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6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8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8" si="38">IF(NOT(N30=""),N30&amp;"|"&amp;A30,"")</f>
        <v>603-MFR-25FBF52-10K|1</v>
      </c>
      <c r="X30" t="str">
        <f t="shared" ref="X30:X38" si="39">L30&amp;" "&amp;A30</f>
        <v>MFR-25FBF52-10K 1</v>
      </c>
    </row>
    <row r="31" spans="1:24" ht="39" thickBot="1">
      <c r="A31" s="18">
        <f t="shared" ref="A31" si="40">LEN(C31)-LEN(SUBSTITUTE(C31,",",""))+1</f>
        <v>3</v>
      </c>
      <c r="B31" s="18"/>
      <c r="C31" s="37" t="s">
        <v>314</v>
      </c>
      <c r="D31" s="4"/>
      <c r="E31" s="3"/>
      <c r="F31" s="3"/>
      <c r="G31" s="3"/>
      <c r="H31" s="3"/>
      <c r="I31" s="3"/>
      <c r="J31" s="3"/>
      <c r="K31" s="3"/>
      <c r="L31" s="3"/>
      <c r="M31" s="2"/>
      <c r="N31" s="2"/>
      <c r="O31" s="5"/>
      <c r="P31" s="5"/>
      <c r="Q31" s="6"/>
      <c r="R31" s="6"/>
      <c r="S31" s="4"/>
      <c r="T31" s="4"/>
      <c r="U31" s="4"/>
    </row>
    <row r="32" spans="1:24" ht="26.25" thickBot="1">
      <c r="A32" s="18">
        <f>LEN(C32)-LEN(SUBSTITUTE(C32,",",""))+1</f>
        <v>18</v>
      </c>
      <c r="B32" s="18">
        <f t="shared" si="36"/>
        <v>13</v>
      </c>
      <c r="C32" s="4" t="s">
        <v>313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1.08</v>
      </c>
      <c r="R32" s="6">
        <f t="shared" si="6"/>
        <v>1.98</v>
      </c>
      <c r="S32" s="4"/>
      <c r="T32" s="4" t="str">
        <f t="shared" si="24"/>
        <v>18,1.00KXBK-ND</v>
      </c>
      <c r="U32" s="4" t="str">
        <f t="shared" si="25"/>
        <v>13,1.00KXBK-ND</v>
      </c>
      <c r="V32" t="str">
        <f t="shared" ref="V32:V38" si="41">"Resistor - " &amp; A32&amp;"x "&amp;E32</f>
        <v>Resistor - 18x 1k</v>
      </c>
      <c r="W32" t="str">
        <f t="shared" si="38"/>
        <v>603-MFR-25FBF52-1K|18</v>
      </c>
      <c r="X32" t="str">
        <f t="shared" si="39"/>
        <v>MFR-25FBF52-1K 18</v>
      </c>
    </row>
    <row r="33" spans="1:24" ht="16.5" thickBot="1">
      <c r="A33" s="18">
        <f>LEN(C33)-LEN(SUBSTITUTE(C33,",",""))+1</f>
        <v>4</v>
      </c>
      <c r="B33" s="18">
        <f t="shared" si="36"/>
        <v>2</v>
      </c>
      <c r="C33" s="12" t="s">
        <v>299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0.88</v>
      </c>
      <c r="R33" s="6">
        <f t="shared" si="6"/>
        <v>0.6</v>
      </c>
      <c r="S33" s="12" t="s">
        <v>87</v>
      </c>
      <c r="T33" s="4" t="str">
        <f t="shared" si="24"/>
        <v>4,A105963CT-ND</v>
      </c>
      <c r="U33" s="4" t="str">
        <f t="shared" si="25"/>
        <v>2,A105963CT-ND</v>
      </c>
      <c r="V33" t="str">
        <f t="shared" si="41"/>
        <v>Resistor - 4x 680</v>
      </c>
      <c r="W33" t="str">
        <f t="shared" si="38"/>
        <v>279-LR1F680R|4</v>
      </c>
      <c r="X33" t="str">
        <f t="shared" si="39"/>
        <v>1622545-1 4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1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301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1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278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1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2">LEN(C37)-LEN(SUBSTITUTE(C37,",",""))+1</f>
        <v>11</v>
      </c>
      <c r="B37" s="18">
        <f>LEN(D37)-LEN(SUBSTITUTE(D37,",",""))+1</f>
        <v>8</v>
      </c>
      <c r="C37" s="4" t="s">
        <v>312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1.1000000000000001</v>
      </c>
      <c r="R37" s="6">
        <f t="shared" si="6"/>
        <v>1.1000000000000001</v>
      </c>
      <c r="S37" s="4"/>
      <c r="T37" s="4" t="str">
        <f t="shared" si="24"/>
        <v>11,100KXBK-ND</v>
      </c>
      <c r="U37" s="4" t="str">
        <f t="shared" si="25"/>
        <v>8,100KXBK-ND</v>
      </c>
      <c r="V37" t="str">
        <f t="shared" si="41"/>
        <v>Resistor - 11x 100k</v>
      </c>
      <c r="W37" t="str">
        <f t="shared" si="38"/>
        <v>603-FMF-25FTF52100K|11</v>
      </c>
      <c r="X37" t="str">
        <f t="shared" si="39"/>
        <v>MFR-25FBF52-100K 11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302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1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279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3">O39*A39</f>
        <v>0</v>
      </c>
      <c r="R39" s="6">
        <f t="shared" ref="R39" si="44">P39*A39</f>
        <v>0.2</v>
      </c>
      <c r="S39" s="4"/>
      <c r="T39" s="4" t="str">
        <f t="shared" ref="T39" si="45">IF(NOT(M39=""),A39&amp;","&amp;M39,"")</f>
        <v/>
      </c>
      <c r="U39" s="4" t="str">
        <f t="shared" ref="U39" si="46">IF(NOT(M39=""),B39&amp;","&amp;M39,"")</f>
        <v/>
      </c>
      <c r="V39" t="str">
        <f t="shared" ref="V39" si="47">"Resistor - " &amp; A39&amp;"x "&amp;E39</f>
        <v>Resistor - 2x 7.5k</v>
      </c>
      <c r="W39" t="str">
        <f t="shared" ref="W39" si="48">IF(NOT(N39=""),N39&amp;"|"&amp;A39,"")</f>
        <v>603-MFR-25FBF52-7K5
|2</v>
      </c>
      <c r="X39" t="str">
        <f t="shared" ref="X39" si="49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50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287</v>
      </c>
      <c r="D42" s="4" t="s">
        <v>61</v>
      </c>
      <c r="E42" s="3" t="s">
        <v>288</v>
      </c>
      <c r="F42" s="3" t="s">
        <v>289</v>
      </c>
      <c r="G42" s="3" t="s">
        <v>290</v>
      </c>
      <c r="H42" s="3"/>
      <c r="I42" s="3">
        <v>2</v>
      </c>
      <c r="J42" s="3" t="s">
        <v>39</v>
      </c>
      <c r="K42" s="3" t="s">
        <v>138</v>
      </c>
      <c r="L42" s="3" t="s">
        <v>288</v>
      </c>
      <c r="M42" s="33" t="s">
        <v>291</v>
      </c>
      <c r="N42" s="2" t="s">
        <v>292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293</v>
      </c>
      <c r="U42" s="4" t="s">
        <v>293</v>
      </c>
      <c r="V42" t="s">
        <v>294</v>
      </c>
      <c r="W42" t="s">
        <v>295</v>
      </c>
      <c r="X42" t="s">
        <v>296</v>
      </c>
    </row>
    <row r="43" spans="1:24" ht="26.25" thickBot="1">
      <c r="A43" s="18">
        <v>1</v>
      </c>
      <c r="B43" s="18">
        <f t="shared" si="50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1">L43&amp;" "&amp;A43</f>
        <v>MPXH6115A6U 1</v>
      </c>
    </row>
    <row r="44" spans="1:24" ht="26.25" thickBot="1">
      <c r="A44" s="18">
        <v>1</v>
      </c>
      <c r="B44" s="18">
        <f t="shared" si="50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50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2">P46*A46</f>
        <v>2.4</v>
      </c>
      <c r="S46" s="4"/>
      <c r="T46" s="4" t="str">
        <f t="shared" ref="T46" si="53">IF(NOT(M46=""),A46&amp;","&amp;M46,"")</f>
        <v>1,F2720-ND</v>
      </c>
      <c r="U46" s="4" t="str">
        <f t="shared" ref="U46" si="54">IF(NOT(M46=""),B46&amp;","&amp;M46,"")</f>
        <v>1,F2720-ND</v>
      </c>
      <c r="V46" t="str">
        <f t="shared" ref="V46" si="55">A46&amp;"x "&amp;E46</f>
        <v>1x SP721APP</v>
      </c>
      <c r="W46" t="str">
        <f t="shared" ref="W46" si="56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272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274</v>
      </c>
      <c r="D49" s="12"/>
      <c r="E49" s="13" t="s">
        <v>275</v>
      </c>
      <c r="F49" s="3" t="s">
        <v>273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261</v>
      </c>
      <c r="D50" s="12" t="s">
        <v>144</v>
      </c>
      <c r="E50" s="13" t="s">
        <v>262</v>
      </c>
      <c r="F50" s="3" t="s">
        <v>263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264</v>
      </c>
      <c r="M50" s="13" t="s">
        <v>265</v>
      </c>
      <c r="N50" s="2" t="s">
        <v>266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8">
        <v>1</v>
      </c>
      <c r="B51" s="26">
        <v>1</v>
      </c>
      <c r="C51" s="12" t="s">
        <v>260</v>
      </c>
      <c r="D51" s="12" t="s">
        <v>144</v>
      </c>
      <c r="E51" s="13" t="s">
        <v>268</v>
      </c>
      <c r="F51" s="3" t="s">
        <v>267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269</v>
      </c>
      <c r="M51" s="13" t="s">
        <v>271</v>
      </c>
      <c r="N51" s="2" t="s">
        <v>270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310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8">
        <v>1</v>
      </c>
      <c r="B54" s="26">
        <v>1</v>
      </c>
      <c r="C54" s="36" t="s">
        <v>260</v>
      </c>
      <c r="D54" s="12" t="s">
        <v>144</v>
      </c>
      <c r="E54" s="13" t="s">
        <v>268</v>
      </c>
      <c r="F54" s="3" t="s">
        <v>267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269</v>
      </c>
      <c r="M54" s="13" t="s">
        <v>271</v>
      </c>
      <c r="N54" s="2" t="s">
        <v>270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8">
        <v>6</v>
      </c>
      <c r="B55" s="26">
        <v>1</v>
      </c>
      <c r="C55" s="36" t="s">
        <v>261</v>
      </c>
      <c r="D55" s="12" t="s">
        <v>144</v>
      </c>
      <c r="E55" s="13" t="s">
        <v>262</v>
      </c>
      <c r="F55" s="3" t="s">
        <v>263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264</v>
      </c>
      <c r="M55" s="13" t="s">
        <v>265</v>
      </c>
      <c r="N55" s="2" t="s">
        <v>266</v>
      </c>
      <c r="O55" s="6">
        <v>0.16</v>
      </c>
      <c r="P55" s="6">
        <v>0.18099999999999999</v>
      </c>
      <c r="Q55" s="6">
        <f>O55*A55</f>
        <v>0.96</v>
      </c>
      <c r="R55" s="6">
        <f>P55*A55</f>
        <v>1.0859999999999999</v>
      </c>
      <c r="S55" s="4"/>
      <c r="T55" s="4" t="str">
        <f>IF(NOT(M55=""),A55&amp;","&amp;M55,"")</f>
        <v>6,WM9154-ND</v>
      </c>
      <c r="U55" s="4" t="str">
        <f>IF(NOT(M55=""),B55&amp;","&amp;M55,"")</f>
        <v>1,WM9154-ND</v>
      </c>
      <c r="V55" t="str">
        <f>A55&amp;"x "&amp;E55</f>
        <v>6x Female pin</v>
      </c>
      <c r="W55" t="str">
        <f>IF(NOT(N55=""),N55&amp;"|"&amp;A55,"")</f>
        <v>538-39-00-0078|6</v>
      </c>
      <c r="X55" t="str">
        <f>L55&amp;" "&amp;A55</f>
        <v>39-00-0078 6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8" t="s">
        <v>70</v>
      </c>
      <c r="M56" s="39"/>
      <c r="N56" s="34"/>
      <c r="O56" s="1" t="s">
        <v>68</v>
      </c>
      <c r="P56" s="1"/>
      <c r="Q56" s="11">
        <f>SUM(Q3:Q55)</f>
        <v>94.919999999999987</v>
      </c>
      <c r="R56" s="11">
        <f>SUM(R3:R55)</f>
        <v>111.86900000000001</v>
      </c>
      <c r="S56" s="10" t="s">
        <v>69</v>
      </c>
    </row>
    <row r="60" spans="1:24">
      <c r="C60" t="s">
        <v>249</v>
      </c>
    </row>
    <row r="61" spans="1:24">
      <c r="C61" t="s">
        <v>305</v>
      </c>
    </row>
    <row r="62" spans="1:24">
      <c r="C62" t="s">
        <v>276</v>
      </c>
    </row>
    <row r="63" spans="1:24">
      <c r="C63" t="s">
        <v>311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2019-08-12T10:33:55Z</dcterms:modified>
</cp:coreProperties>
</file>