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87FABFB6-184A-4247-AB1E-E5F9A5C41BD6}" xr6:coauthVersionLast="41" xr6:coauthVersionMax="43" xr10:uidLastSave="{00000000-0000-0000-0000-000000000000}"/>
  <bookViews>
    <workbookView xWindow="795" yWindow="1725" windowWidth="23655" windowHeight="1443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" l="1"/>
  <c r="X55" i="1" l="1"/>
  <c r="W55" i="1"/>
  <c r="V55" i="1"/>
  <c r="U55" i="1"/>
  <c r="T55" i="1"/>
  <c r="R55" i="1"/>
  <c r="Q55" i="1"/>
  <c r="X54" i="1"/>
  <c r="W54" i="1"/>
  <c r="V54" i="1"/>
  <c r="U54" i="1"/>
  <c r="T54" i="1"/>
  <c r="R54" i="1"/>
  <c r="Q54" i="1"/>
  <c r="X21" i="1" l="1"/>
  <c r="W21" i="1"/>
  <c r="V21" i="1"/>
  <c r="U21" i="1"/>
  <c r="T21" i="1"/>
  <c r="R21" i="1"/>
  <c r="Q21" i="1"/>
  <c r="Q51" i="1" l="1"/>
  <c r="R51" i="1"/>
  <c r="T51" i="1"/>
  <c r="U51" i="1"/>
  <c r="V51" i="1"/>
  <c r="W51" i="1"/>
  <c r="X51" i="1"/>
  <c r="B27" i="1" l="1"/>
  <c r="U27" i="1" s="1"/>
  <c r="A27" i="1"/>
  <c r="X27" i="1" s="1"/>
  <c r="R27" i="1" l="1"/>
  <c r="V27" i="1"/>
  <c r="W27" i="1"/>
  <c r="Q27" i="1"/>
  <c r="T27" i="1"/>
  <c r="X50" i="1"/>
  <c r="W50" i="1"/>
  <c r="V50" i="1"/>
  <c r="U50" i="1"/>
  <c r="T50" i="1"/>
  <c r="R50" i="1"/>
  <c r="Q50" i="1"/>
  <c r="W48" i="1"/>
  <c r="U48" i="1"/>
  <c r="T48" i="1"/>
  <c r="X43" i="1" l="1"/>
  <c r="W43" i="1"/>
  <c r="V43" i="1"/>
  <c r="T43" i="1"/>
  <c r="R43" i="1"/>
  <c r="Q43" i="1"/>
  <c r="B43" i="1"/>
  <c r="U43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0" i="1"/>
  <c r="W20" i="1"/>
  <c r="V20" i="1"/>
  <c r="U20" i="1"/>
  <c r="T20" i="1"/>
  <c r="R20" i="1"/>
  <c r="Q20" i="1"/>
  <c r="B26" i="1"/>
  <c r="U26" i="1" s="1"/>
  <c r="A39" i="1"/>
  <c r="X39" i="1" s="1"/>
  <c r="B39" i="1"/>
  <c r="U39" i="1"/>
  <c r="T39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4" i="1"/>
  <c r="A25" i="1"/>
  <c r="X25" i="1" s="1"/>
  <c r="X29" i="1"/>
  <c r="A30" i="1"/>
  <c r="X30" i="1" s="1"/>
  <c r="A32" i="1"/>
  <c r="R32" i="1" s="1"/>
  <c r="A33" i="1"/>
  <c r="X33" i="1" s="1"/>
  <c r="A34" i="1"/>
  <c r="W34" i="1" s="1"/>
  <c r="A35" i="1"/>
  <c r="X35" i="1" s="1"/>
  <c r="X36" i="1"/>
  <c r="A37" i="1"/>
  <c r="T37" i="1" s="1"/>
  <c r="A38" i="1"/>
  <c r="T38" i="1" s="1"/>
  <c r="X40" i="1"/>
  <c r="X41" i="1"/>
  <c r="X44" i="1"/>
  <c r="X45" i="1"/>
  <c r="X46" i="1"/>
  <c r="A3" i="1"/>
  <c r="X3" i="1" s="1"/>
  <c r="Q4" i="1"/>
  <c r="Q17" i="1"/>
  <c r="Q19" i="1"/>
  <c r="Q36" i="1"/>
  <c r="Q41" i="1"/>
  <c r="Q44" i="1"/>
  <c r="Q45" i="1"/>
  <c r="Q46" i="1"/>
  <c r="W46" i="1"/>
  <c r="V46" i="1"/>
  <c r="U46" i="1"/>
  <c r="T46" i="1"/>
  <c r="R46" i="1"/>
  <c r="W11" i="1"/>
  <c r="W16" i="1"/>
  <c r="W17" i="1"/>
  <c r="W18" i="1"/>
  <c r="W19" i="1"/>
  <c r="W24" i="1"/>
  <c r="W29" i="1"/>
  <c r="W36" i="1"/>
  <c r="W40" i="1"/>
  <c r="W41" i="1"/>
  <c r="W44" i="1"/>
  <c r="W45" i="1"/>
  <c r="W47" i="1"/>
  <c r="B30" i="1"/>
  <c r="U30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41" i="1"/>
  <c r="U41" i="1" s="1"/>
  <c r="B44" i="1"/>
  <c r="U44" i="1" s="1"/>
  <c r="B45" i="1"/>
  <c r="U45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5" i="1"/>
  <c r="U25" i="1" s="1"/>
  <c r="B3" i="1"/>
  <c r="U3" i="1" s="1"/>
  <c r="R4" i="1"/>
  <c r="R17" i="1"/>
  <c r="R19" i="1"/>
  <c r="R30" i="1"/>
  <c r="R36" i="1"/>
  <c r="R41" i="1"/>
  <c r="R44" i="1"/>
  <c r="R45" i="1"/>
  <c r="U29" i="1"/>
  <c r="U40" i="1"/>
  <c r="U47" i="1"/>
  <c r="U11" i="1"/>
  <c r="U16" i="1"/>
  <c r="U18" i="1"/>
  <c r="U19" i="1"/>
  <c r="U24" i="1"/>
  <c r="U2" i="1"/>
  <c r="V45" i="1"/>
  <c r="T45" i="1"/>
  <c r="V7" i="1"/>
  <c r="V44" i="1"/>
  <c r="V41" i="1"/>
  <c r="V36" i="1"/>
  <c r="V16" i="1"/>
  <c r="V17" i="1"/>
  <c r="V18" i="1"/>
  <c r="V19" i="1"/>
  <c r="V24" i="1"/>
  <c r="V2" i="1"/>
  <c r="T7" i="1"/>
  <c r="T11" i="1"/>
  <c r="T16" i="1"/>
  <c r="T17" i="1"/>
  <c r="T18" i="1"/>
  <c r="T19" i="1"/>
  <c r="T24" i="1"/>
  <c r="T29" i="1"/>
  <c r="T36" i="1"/>
  <c r="T40" i="1"/>
  <c r="T41" i="1"/>
  <c r="T44" i="1"/>
  <c r="T47" i="1"/>
  <c r="T2" i="1"/>
  <c r="R14" i="1" l="1"/>
  <c r="R6" i="1"/>
  <c r="V4" i="1"/>
  <c r="T4" i="1"/>
  <c r="T9" i="1"/>
  <c r="T25" i="1"/>
  <c r="V5" i="1"/>
  <c r="R9" i="1"/>
  <c r="R37" i="1"/>
  <c r="R25" i="1"/>
  <c r="R13" i="1"/>
  <c r="W5" i="1"/>
  <c r="T5" i="1"/>
  <c r="V37" i="1"/>
  <c r="V9" i="1"/>
  <c r="R5" i="1"/>
  <c r="W9" i="1"/>
  <c r="Q37" i="1"/>
  <c r="Q7" i="1"/>
  <c r="R26" i="1"/>
  <c r="X26" i="1"/>
  <c r="V25" i="1"/>
  <c r="W25" i="1"/>
  <c r="Q25" i="1"/>
  <c r="W37" i="1"/>
  <c r="W6" i="1"/>
  <c r="Q38" i="1"/>
  <c r="Q6" i="1"/>
  <c r="X6" i="1"/>
  <c r="X4" i="1"/>
  <c r="T33" i="1"/>
  <c r="T14" i="1"/>
  <c r="T6" i="1"/>
  <c r="R7" i="1"/>
  <c r="W33" i="1"/>
  <c r="Q12" i="1"/>
  <c r="Q3" i="1"/>
  <c r="X37" i="1"/>
  <c r="X7" i="1"/>
  <c r="X5" i="1"/>
  <c r="Q39" i="1"/>
  <c r="W39" i="1"/>
  <c r="V26" i="1"/>
  <c r="T10" i="1"/>
  <c r="R10" i="1"/>
  <c r="Q10" i="1"/>
  <c r="W10" i="1"/>
  <c r="V10" i="1"/>
  <c r="X8" i="1"/>
  <c r="W35" i="1"/>
  <c r="Q32" i="1"/>
  <c r="X9" i="1"/>
  <c r="V8" i="1"/>
  <c r="R8" i="1"/>
  <c r="W8" i="1"/>
  <c r="T8" i="1"/>
  <c r="T35" i="1"/>
  <c r="W38" i="1"/>
  <c r="T3" i="1"/>
  <c r="R35" i="1"/>
  <c r="R12" i="1"/>
  <c r="R3" i="1"/>
  <c r="T30" i="1"/>
  <c r="T15" i="1"/>
  <c r="V38" i="1"/>
  <c r="V33" i="1"/>
  <c r="V14" i="1"/>
  <c r="R38" i="1"/>
  <c r="R33" i="1"/>
  <c r="Q14" i="1"/>
  <c r="X38" i="1"/>
  <c r="T12" i="1"/>
  <c r="V30" i="1"/>
  <c r="V35" i="1"/>
  <c r="V3" i="1"/>
  <c r="V12" i="1"/>
  <c r="W30" i="1"/>
  <c r="W15" i="1"/>
  <c r="Q28" i="1"/>
  <c r="V28" i="1"/>
  <c r="R28" i="1"/>
  <c r="X28" i="1"/>
  <c r="T13" i="1"/>
  <c r="R15" i="1"/>
  <c r="Q34" i="1"/>
  <c r="W13" i="1"/>
  <c r="T32" i="1"/>
  <c r="V32" i="1"/>
  <c r="V15" i="1"/>
  <c r="R34" i="1"/>
  <c r="W3" i="1"/>
  <c r="W32" i="1"/>
  <c r="W12" i="1"/>
  <c r="Q33" i="1"/>
  <c r="Q13" i="1"/>
  <c r="X34" i="1"/>
  <c r="X32" i="1"/>
  <c r="X15" i="1"/>
  <c r="X13" i="1"/>
  <c r="R39" i="1"/>
  <c r="V39" i="1"/>
  <c r="Q26" i="1"/>
  <c r="T34" i="1"/>
  <c r="V34" i="1"/>
  <c r="W14" i="1"/>
  <c r="Q35" i="1"/>
  <c r="Q30" i="1"/>
  <c r="T26" i="1"/>
  <c r="T28" i="1"/>
  <c r="Q56" i="1" l="1"/>
  <c r="R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5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<sst xmlns="http://schemas.openxmlformats.org/spreadsheetml/2006/main" count="431" uniqueCount="315">
  <si>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</si>
  <si>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</si>
  <si>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</si>
  <si>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</si>
  <si>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</si>
  <si>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</si>
  <si>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</si>
  <si>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</si>
  <si>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</si>
  <si>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</si>
  <si>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</si>
  <si>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</si>
  <si>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</si>
  <si>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</si>
  <si>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</si>
  <si>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</si>
  <si>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</si>
  <si>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</si>
  <si>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</si>
  <si>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</si>
  <si>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</si>
  <si>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</si>
  <si>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</si>
  <si>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</si>
  <si>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</si>
  <si>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</si>
  <si>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</si>
  <si>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</si>
  <si>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</si>
  <si>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</si>
  <si>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</si>
  <si>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</si>
  <si>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</si>
  <si>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</si>
  <si>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</si>
  <si>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</si>
  <si>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</si>
  <si>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</si>
  <si>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</si>
  <si>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</si>
  <si>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</si>
  <si>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</si>
  <si>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</si>
  <si>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</si>
  <si>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</si>
  <si>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</si>
  <si>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</si>
  <si>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</si>
  <si>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</si>
  <si>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</si>
  <si>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</si>
  <si>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</si>
  <si>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</si>
  <si>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</si>
  <si>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</si>
  <si>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</si>
  <si>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</si>
  <si>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</si>
  <si>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</si>
  <si>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</si>
  <si>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</si>
  <si>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</si>
  <si>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</si>
  <si>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</si>
  <si>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</si>
  <si>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</si>
  <si>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</si>
  <si>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</si>
  <si>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</si>
  <si>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</si>
  <si>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</si>
  <si>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</si>
  <si>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</si>
  <si>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</si>
  <si>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</si>
  <si>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</si>
  <si>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</si>
  <si>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</si>
  <si>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</si>
  <si>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</si>
  <si>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</si>
  <si>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</si>
  <si>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</si>
  <si>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</si>
  <si>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</si>
  <si>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</si>
  <si>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</si>
  <si>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</si>
  <si>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</si>
  <si>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</si>
  <si>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</si>
  <si>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</si>
  <si>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</si>
  <si>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</si>
  <si>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</si>
  <si>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</si>
  <si>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</si>
  <si>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</si>
  <si>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</si>
  <si>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</si>
  <si>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</si>
  <si>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</si>
  <si>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</si>
  <si>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</si>
  <si>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</si>
  <si>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</si>
  <si>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</si>
  <si>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</si>
  <si>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</si>
  <si>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</si>
  <si>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</si>
  <si>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</si>
  <si>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</si>
  <si>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</si>
  <si>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</si>
  <si>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</si>
  <si>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</si>
  <si>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</si>
  <si>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</si>
  <si>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</si>
  <si>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</si>
  <si>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</si>
  <si>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</si>
  <si>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</si>
  <si>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</si>
  <si>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</si>
  <si>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</si>
  <si>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</si>
  <si>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</si>
  <si>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</si>
  <si>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</si>
  <si>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</si>
  <si>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</si>
  <si>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</si>
  <si>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</si>
  <si>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</si>
  <si>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</si>
  <si>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</si>
  <si>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</si>
  <si>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</si>
  <si>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</si>
  <si>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</si>
  <si>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</si>
  <si>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</si>
  <si>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</si>
  <si>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</si>
  <si>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</si>
  <si>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</si>
  <si>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</si>
  <si>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</si>
  <si>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</si>
  <si>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</si>
  <si>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</si>
  <si>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</si>
  <si>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</si>
  <si>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</si>
  <si>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</si>
  <si>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</si>
  <si>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</si>
  <si>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</si>
  <si>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</si>
  <si>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</si>
  <si>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</si>
  <si>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</si>
  <si>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</si>
  <si>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</si>
  <si>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</si>
  <si>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</si>
  <si>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</si>
  <si>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</si>
  <si>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</si>
  <si>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</si>
  <si>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</si>
  <si>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</si>
  <si>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</si>
  <si>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</si>
  <si>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</si>
  <si>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</si>
  <si>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</si>
  <si>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</si>
  <si>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</si>
  <si>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</si>
  <si>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</si>
  <si>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</si>
  <si>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</si>
  <si>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</si>
  <si>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</si>
  <si>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</si>
  <si>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</si>
  <si>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</si>
  <si>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</si>
  <si>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</si>
  <si>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</si>
  <si>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</si>
  <si>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</si>
  <si>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</si>
  <si>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</si>
  <si>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</si>
  <si>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</si>
  <si>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</si>
  <si>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</si>
  <si>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</si>
  <si>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</si>
  <si>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</si>
  <si>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</si>
  <si>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</si>
  <si>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</si>
  <si>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</si>
  <si>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</si>
  <si>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</si>
  <si>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</si>
  <si>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</si>
  <si>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</si>
  <si>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</si>
  <si>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</si>
  <si>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</si>
  <si>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</si>
  <si>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</si>
  <si>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</si>
  <si>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</si>
  <si>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</si>
  <si>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</si>
  <si>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</si>
  <si>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</si>
  <si>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</si>
  <si>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</si>
  <si>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</si>
  <si>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</si>
  <si>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</si>
  <si>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</si>
  <si>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</si>
  <si>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</si>
  <si>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</si>
  <si>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</si>
  <si>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</si>
  <si>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</si>
  <si>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</si>
  <si>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</si>
  <si>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</si>
  <si>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</si>
  <si>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</si>
  <si>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</si>
  <si>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</si>
  <si>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</si>
  <si>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</si>
  <si>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</si>
  <si>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</si>
  <si>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</si>
  <si>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</si>
  <si>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</si>
  <si>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</si>
  <si>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</si>
  <si>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</si>
  <si>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</si>
  <si>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</si>
  <si>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</si>
  <si>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</si>
  <si>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</si>
  <si>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</si>
  <si>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</si>
  <si>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</si>
  <si>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</si>
  <si>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</si>
  <si>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</si>
  <si>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</si>
  <si>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</si>
  <si>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</si>
  <si>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</si>
  <si>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</si>
  <si>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</si>
  <si>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</si>
  <si>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</si>
  <si>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</si>
  <si>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</si>
  <si>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</si>
  <si>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</si>
  <si>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</si>
  <si>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</si>
  <si>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</si>
  <si>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</si>
  <si>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</si>
  <si>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</si>
  <si>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</si>
  <si>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</si>
  <si>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</si>
  <si>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</si>
  <si>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</si>
  <si>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</si>
  <si>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</si>
  <si>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</si>
  <si>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</si>
  <si>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</si>
  <si>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</si>
  <si>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</si>
  <si>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</si>
  <si>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</si>
  <si>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</si>
  <si>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</si>
  <si>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</si>
  <si>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</si>
  <si>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</si>
  <si>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</si>
  <si>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</si>
  <si>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</si>
  <si>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</si>
  <si>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</si>
  <si>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</si>
  <si>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</si>
  <si>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t>HEADER 4P MINIFIT</t>
  </si>
  <si>
    <t>39-30-0040</t>
  </si>
  <si>
    <t>WM21352-ND</t>
  </si>
  <si>
    <t>538-39-30-0040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</si>
  <si>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</si>
  <si>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</si>
  <si>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NOTE! Do not install R39 and R59 unless you plan to use Hall type crank sensor. Stock sensor is VR-type.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</si>
</sst>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b/>
      <sz val="10"/>
      <color rgb="FFFF0000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9" fillId="8" borderId="1" xfId="0" applyFont="1" applyFill="1" applyBorder="1" applyAlignment="1">
      <alignment horizontal="lef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3"/>
  <sheetViews>
    <sheetView tabSelected="1" topLeftCell="A19" zoomScale="113" workbookViewId="0">
      <selection activeCell="A31" sqref="A31:XFD3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5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273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278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281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8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3.76</v>
      </c>
      <c r="R14" s="6">
        <f t="shared" si="6"/>
        <v>0.8</v>
      </c>
      <c r="S14" s="4"/>
      <c r="T14" s="4" t="str">
        <f t="shared" si="0"/>
        <v>8,160-1139-ND</v>
      </c>
      <c r="U14" s="4" t="str">
        <f t="shared" si="3"/>
        <v>4,160-1139-ND</v>
      </c>
      <c r="V14" t="str">
        <f t="shared" si="10"/>
        <v>Diode - 8x LED-Red</v>
      </c>
      <c r="W14" t="str">
        <f t="shared" si="4"/>
        <v>859-LTL-4221N|8</v>
      </c>
      <c r="X14" t="str">
        <f t="shared" si="5"/>
        <v>LTL-4221N 8</v>
      </c>
    </row>
    <row r="15" spans="1:24" ht="26.25" thickBot="1">
      <c r="A15" s="18">
        <f>LEN(C15)-LEN(SUBSTITUTE(C15,",",""))+1</f>
        <v>6</v>
      </c>
      <c r="B15" s="18">
        <f t="shared" si="9"/>
        <v>2</v>
      </c>
      <c r="C15" s="4" t="s">
        <v>300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0.66</v>
      </c>
      <c r="R15" s="6">
        <f t="shared" si="6"/>
        <v>0.66</v>
      </c>
      <c r="S15" s="4"/>
      <c r="T15" s="4" t="str">
        <f t="shared" si="0"/>
        <v>6,1N4004-TPMSCT-ND</v>
      </c>
      <c r="U15" s="4" t="str">
        <f t="shared" si="3"/>
        <v>2,1N4004-TPMSCT-ND</v>
      </c>
      <c r="V15" t="str">
        <f t="shared" si="10"/>
        <v>Diode - 6x 1N4004</v>
      </c>
      <c r="W15" t="str">
        <f t="shared" si="4"/>
        <v>833-1N4004-TP|6</v>
      </c>
      <c r="X15" t="str">
        <f t="shared" si="5"/>
        <v>1N4004-TP 6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:R21" si="12">P20*A20</f>
        <v>0.88200000000000001</v>
      </c>
      <c r="S20" s="4"/>
      <c r="T20" s="4" t="str">
        <f t="shared" ref="T20:T21" si="13">IF(NOT(M20=""),A20&amp;","&amp;M20,"")</f>
        <v>1,WM1353-ND</v>
      </c>
      <c r="U20" s="4" t="str">
        <f t="shared" ref="U20:U21" si="14">IF(NOT(M20=""),B20&amp;","&amp;M20,"")</f>
        <v>4,WM1353-ND</v>
      </c>
      <c r="V20" t="str">
        <f t="shared" ref="V20:V21" si="15">A20&amp;"x "&amp;E20</f>
        <v>1x 6 POS Header</v>
      </c>
      <c r="W20" t="str">
        <f t="shared" ref="W20:W21" si="16">IF(NOT(N20=""),N20&amp;"|"&amp;A20,"")</f>
        <v>538-39-30-1060|1</v>
      </c>
      <c r="X20" t="str">
        <f t="shared" ref="X20:X21" si="17">L20&amp;" "&amp;A20</f>
        <v>39-30-1060 1</v>
      </c>
    </row>
    <row r="21" spans="1:24" ht="16.5" thickBot="1">
      <c r="A21" s="18">
        <v>1</v>
      </c>
      <c r="B21" s="18">
        <v>4</v>
      </c>
      <c r="C21" s="36" t="s">
        <v>219</v>
      </c>
      <c r="D21" s="4" t="s">
        <v>82</v>
      </c>
      <c r="E21" s="3" t="s">
        <v>220</v>
      </c>
      <c r="F21" s="3" t="s">
        <v>308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309</v>
      </c>
      <c r="M21" s="30" t="s">
        <v>310</v>
      </c>
      <c r="N21" s="2" t="s">
        <v>311</v>
      </c>
      <c r="O21" s="6">
        <v>1.01</v>
      </c>
      <c r="P21" s="28">
        <v>0.89100000000000001</v>
      </c>
      <c r="Q21" s="6">
        <f>O21*A21</f>
        <v>1.01</v>
      </c>
      <c r="R21" s="6">
        <f t="shared" si="12"/>
        <v>0.89100000000000001</v>
      </c>
      <c r="S21" s="4"/>
      <c r="T21" s="4" t="str">
        <f t="shared" si="13"/>
        <v>1,WM21352-ND</v>
      </c>
      <c r="U21" s="4" t="str">
        <f t="shared" si="14"/>
        <v>4,WM21352-ND</v>
      </c>
      <c r="V21" t="str">
        <f t="shared" si="15"/>
        <v>1x 4 POS Header</v>
      </c>
      <c r="W21" t="str">
        <f t="shared" si="16"/>
        <v>538-39-30-0040|1</v>
      </c>
      <c r="X21" t="str">
        <f t="shared" si="17"/>
        <v>39-30-0040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5" si="24">IF(NOT(M24=""),A24&amp;","&amp;M24,"")</f>
        <v/>
      </c>
      <c r="U24" s="4" t="str">
        <f t="shared" ref="U24:U38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298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8</v>
      </c>
      <c r="B26" s="18">
        <f t="shared" ref="B26:B27" si="27">LEN(D26)-LEN(SUBSTITUTE(D26,",",""))+1</f>
        <v>6</v>
      </c>
      <c r="C26" s="4" t="s">
        <v>304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20.96</v>
      </c>
      <c r="R26" s="6">
        <f t="shared" ref="R26:R27" si="28">P26*A26</f>
        <v>23.2</v>
      </c>
      <c r="S26" s="4"/>
      <c r="T26" s="4" t="str">
        <f t="shared" ref="T26" si="29">IF(NOT(M26=""),A26&amp;","&amp;M26,"")</f>
        <v>8,ISL9V5036P3-F085-ND</v>
      </c>
      <c r="U26" s="4" t="str">
        <f t="shared" si="25"/>
        <v>6,ISL9V5036P3-F085-ND</v>
      </c>
      <c r="V26" t="str">
        <f t="shared" ref="V26:V27" si="30">A26&amp;"x "&amp;E26</f>
        <v>8x Ignition IGBT</v>
      </c>
      <c r="W26" t="str">
        <f t="shared" ref="W26" si="31">IF(NOT(N26=""),N26&amp;"|"&amp;A26,"")</f>
        <v>512-ISL9V5036P3-F085
|8</v>
      </c>
      <c r="X26" t="str">
        <f t="shared" ref="X26" si="32">L26&amp;" "&amp;A26</f>
        <v>ISL9V5036P3-F085 8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282</v>
      </c>
      <c r="D27" s="22" t="s">
        <v>107</v>
      </c>
      <c r="E27" s="3" t="s">
        <v>283</v>
      </c>
      <c r="F27" s="3" t="s">
        <v>284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285</v>
      </c>
      <c r="M27" s="30" t="s">
        <v>287</v>
      </c>
      <c r="N27" s="2" t="s">
        <v>286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6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8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8" si="38">IF(NOT(N30=""),N30&amp;"|"&amp;A30,"")</f>
        <v>603-MFR-25FBF52-10K|1</v>
      </c>
      <c r="X30" t="str">
        <f t="shared" ref="X30:X38" si="39">L30&amp;" "&amp;A30</f>
        <v>MFR-25FBF52-10K 1</v>
      </c>
    </row>
    <row r="31" spans="1:24" ht="26.25" thickBot="1">
      <c r="A31" s="18">
        <f t="shared" ref="A31" si="40">LEN(C31)-LEN(SUBSTITUTE(C31,",",""))+1</f>
        <v>1</v>
      </c>
      <c r="B31" s="18"/>
      <c r="C31" s="39" t="s">
        <v>314</v>
      </c>
      <c r="D31" s="4"/>
      <c r="E31" s="3"/>
      <c r="F31" s="3"/>
      <c r="G31" s="3"/>
      <c r="H31" s="3"/>
      <c r="I31" s="3"/>
      <c r="J31" s="3"/>
      <c r="K31" s="3"/>
      <c r="L31" s="3"/>
      <c r="M31" s="2"/>
      <c r="N31" s="2"/>
      <c r="O31" s="5"/>
      <c r="P31" s="5"/>
      <c r="Q31" s="6"/>
      <c r="R31" s="6"/>
      <c r="S31" s="4"/>
      <c r="T31" s="4"/>
      <c r="U31" s="4"/>
    </row>
    <row r="32" spans="1:24" ht="26.25" thickBot="1">
      <c r="A32" s="18">
        <f>LEN(C32)-LEN(SUBSTITUTE(C32,",",""))+1</f>
        <v>16</v>
      </c>
      <c r="B32" s="18">
        <f t="shared" si="36"/>
        <v>13</v>
      </c>
      <c r="C32" s="4" t="s">
        <v>312</v>
      </c>
      <c r="D32" s="22" t="s">
        <v>196</v>
      </c>
      <c r="E32" s="3" t="s">
        <v>44</v>
      </c>
      <c r="F32" s="3" t="s">
        <v>45</v>
      </c>
      <c r="G32" s="3"/>
      <c r="H32" s="3"/>
      <c r="I32" s="3">
        <v>32</v>
      </c>
      <c r="J32" s="3" t="s">
        <v>42</v>
      </c>
      <c r="K32" s="3" t="s">
        <v>138</v>
      </c>
      <c r="L32" s="3" t="s">
        <v>186</v>
      </c>
      <c r="M32" s="2" t="s">
        <v>46</v>
      </c>
      <c r="N32" s="2" t="s">
        <v>243</v>
      </c>
      <c r="O32" s="5">
        <v>0.06</v>
      </c>
      <c r="P32" s="5">
        <v>0.11</v>
      </c>
      <c r="Q32" s="6">
        <f t="shared" si="37"/>
        <v>0.96</v>
      </c>
      <c r="R32" s="6">
        <f t="shared" si="6"/>
        <v>1.76</v>
      </c>
      <c r="S32" s="4"/>
      <c r="T32" s="4" t="str">
        <f t="shared" si="24"/>
        <v>16,1.00KXBK-ND</v>
      </c>
      <c r="U32" s="4" t="str">
        <f t="shared" si="25"/>
        <v>13,1.00KXBK-ND</v>
      </c>
      <c r="V32" t="str">
        <f t="shared" ref="V32:V38" si="41">"Resistor - " &amp; A32&amp;"x "&amp;E32</f>
        <v>Resistor - 16x 1k</v>
      </c>
      <c r="W32" t="str">
        <f t="shared" si="38"/>
        <v>603-MFR-25FBF52-1K|16</v>
      </c>
      <c r="X32" t="str">
        <f t="shared" si="39"/>
        <v>MFR-25FBF52-1K 16</v>
      </c>
    </row>
    <row r="33" spans="1:24" ht="16.5" thickBot="1">
      <c r="A33" s="18">
        <f>LEN(C33)-LEN(SUBSTITUTE(C33,",",""))+1</f>
        <v>4</v>
      </c>
      <c r="B33" s="18">
        <f t="shared" si="36"/>
        <v>2</v>
      </c>
      <c r="C33" s="12" t="s">
        <v>299</v>
      </c>
      <c r="D33" s="23" t="s">
        <v>197</v>
      </c>
      <c r="E33" s="13">
        <v>680</v>
      </c>
      <c r="F33" s="7" t="s">
        <v>115</v>
      </c>
      <c r="G33" s="3"/>
      <c r="H33" s="13"/>
      <c r="I33" s="13"/>
      <c r="J33" s="13" t="s">
        <v>116</v>
      </c>
      <c r="K33" s="13" t="s">
        <v>138</v>
      </c>
      <c r="L33" s="7" t="s">
        <v>184</v>
      </c>
      <c r="M33" s="2" t="s">
        <v>114</v>
      </c>
      <c r="N33" s="2" t="s">
        <v>166</v>
      </c>
      <c r="O33" s="14">
        <v>0.22</v>
      </c>
      <c r="P33" s="14">
        <v>0.15</v>
      </c>
      <c r="Q33" s="6">
        <f t="shared" si="37"/>
        <v>0.88</v>
      </c>
      <c r="R33" s="6">
        <f t="shared" si="6"/>
        <v>0.6</v>
      </c>
      <c r="S33" s="12" t="s">
        <v>87</v>
      </c>
      <c r="T33" s="4" t="str">
        <f t="shared" si="24"/>
        <v>4,A105963CT-ND</v>
      </c>
      <c r="U33" s="4" t="str">
        <f t="shared" si="25"/>
        <v>2,A105963CT-ND</v>
      </c>
      <c r="V33" t="str">
        <f t="shared" si="41"/>
        <v>Resistor - 4x 680</v>
      </c>
      <c r="W33" t="str">
        <f t="shared" si="38"/>
        <v>279-LR1F680R|4</v>
      </c>
      <c r="X33" t="str">
        <f t="shared" si="39"/>
        <v>1622545-1 4</v>
      </c>
    </row>
    <row r="34" spans="1:24" ht="26.25" thickBot="1">
      <c r="A34" s="18">
        <f>LEN(C34)-LEN(SUBSTITUTE(C34,",",""))+1</f>
        <v>6</v>
      </c>
      <c r="B34" s="18">
        <f t="shared" si="36"/>
        <v>6</v>
      </c>
      <c r="C34" s="4" t="s">
        <v>182</v>
      </c>
      <c r="D34" s="4" t="s">
        <v>136</v>
      </c>
      <c r="E34" s="3">
        <v>470</v>
      </c>
      <c r="F34" s="3" t="s">
        <v>47</v>
      </c>
      <c r="G34" s="3"/>
      <c r="H34" s="3"/>
      <c r="I34" s="3">
        <v>9</v>
      </c>
      <c r="J34" s="3" t="s">
        <v>48</v>
      </c>
      <c r="K34" s="3" t="s">
        <v>138</v>
      </c>
      <c r="L34" s="7" t="s">
        <v>49</v>
      </c>
      <c r="M34" s="2" t="s">
        <v>50</v>
      </c>
      <c r="N34" s="2" t="s">
        <v>167</v>
      </c>
      <c r="O34" s="5">
        <v>0.11</v>
      </c>
      <c r="P34" s="14">
        <v>0.15</v>
      </c>
      <c r="Q34" s="6">
        <f t="shared" si="37"/>
        <v>0.66</v>
      </c>
      <c r="R34" s="6">
        <f t="shared" si="6"/>
        <v>0.89999999999999991</v>
      </c>
      <c r="S34" s="4"/>
      <c r="T34" s="4" t="str">
        <f t="shared" si="24"/>
        <v>6,RNF14FTD470RCT-ND</v>
      </c>
      <c r="U34" s="4" t="str">
        <f t="shared" si="25"/>
        <v>6,RNF14FTD470RCT-ND</v>
      </c>
      <c r="V34" t="str">
        <f t="shared" si="41"/>
        <v>Resistor - 6x 470</v>
      </c>
      <c r="W34" t="str">
        <f t="shared" si="38"/>
        <v>279-LR1F470R|6</v>
      </c>
      <c r="X34" t="str">
        <f t="shared" si="39"/>
        <v>RNF14FTD470R 6</v>
      </c>
    </row>
    <row r="35" spans="1:24" ht="26.25" thickBot="1">
      <c r="A35" s="18">
        <f t="shared" si="36"/>
        <v>7</v>
      </c>
      <c r="B35" s="18">
        <f t="shared" si="36"/>
        <v>5</v>
      </c>
      <c r="C35" s="4" t="s">
        <v>301</v>
      </c>
      <c r="D35" s="4" t="s">
        <v>198</v>
      </c>
      <c r="E35" s="3" t="s">
        <v>189</v>
      </c>
      <c r="F35" s="3" t="s">
        <v>190</v>
      </c>
      <c r="G35" s="3" t="s">
        <v>51</v>
      </c>
      <c r="H35" s="3"/>
      <c r="I35" s="3">
        <v>3</v>
      </c>
      <c r="J35" s="3" t="s">
        <v>42</v>
      </c>
      <c r="K35" s="3" t="s">
        <v>138</v>
      </c>
      <c r="L35" s="3" t="s">
        <v>191</v>
      </c>
      <c r="M35" s="2" t="s">
        <v>188</v>
      </c>
      <c r="N35" s="2" t="s">
        <v>192</v>
      </c>
      <c r="O35" s="5">
        <v>0.14000000000000001</v>
      </c>
      <c r="P35" s="5">
        <v>0.16</v>
      </c>
      <c r="Q35" s="6">
        <f t="shared" si="37"/>
        <v>0.98000000000000009</v>
      </c>
      <c r="R35" s="6">
        <f t="shared" si="6"/>
        <v>1.1200000000000001</v>
      </c>
      <c r="S35" s="4"/>
      <c r="T35" s="4" t="str">
        <f t="shared" si="24"/>
        <v>7,2.49KXBK-ND</v>
      </c>
      <c r="U35" s="4" t="str">
        <f t="shared" si="25"/>
        <v>5,2.49KXBK-ND</v>
      </c>
      <c r="V35" t="str">
        <f t="shared" si="41"/>
        <v>Resistor - 7x 1% 2.49k</v>
      </c>
      <c r="W35" t="str">
        <f t="shared" si="38"/>
        <v>603-MFR-25FBF52-2K49|7</v>
      </c>
      <c r="X35" t="str">
        <f t="shared" si="39"/>
        <v>MFR-25FBF52-2K49 7</v>
      </c>
    </row>
    <row r="36" spans="1:24" ht="16.5" thickBot="1">
      <c r="A36" s="18">
        <v>1</v>
      </c>
      <c r="B36" s="18">
        <f t="shared" si="36"/>
        <v>1</v>
      </c>
      <c r="C36" s="4" t="s">
        <v>279</v>
      </c>
      <c r="D36" s="4" t="s">
        <v>71</v>
      </c>
      <c r="E36" s="3" t="s">
        <v>99</v>
      </c>
      <c r="F36" s="3" t="s">
        <v>52</v>
      </c>
      <c r="G36" s="3"/>
      <c r="H36" s="3"/>
      <c r="I36" s="3">
        <v>1</v>
      </c>
      <c r="J36" s="3" t="s">
        <v>42</v>
      </c>
      <c r="K36" s="3" t="s">
        <v>138</v>
      </c>
      <c r="L36" s="3" t="s">
        <v>53</v>
      </c>
      <c r="M36" s="2" t="s">
        <v>54</v>
      </c>
      <c r="N36" s="2" t="s">
        <v>168</v>
      </c>
      <c r="O36" s="5">
        <v>0.46</v>
      </c>
      <c r="P36" s="5">
        <v>1.1000000000000001</v>
      </c>
      <c r="Q36" s="6">
        <f t="shared" si="37"/>
        <v>0.46</v>
      </c>
      <c r="R36" s="6">
        <f t="shared" si="6"/>
        <v>1.1000000000000001</v>
      </c>
      <c r="S36" s="4" t="s">
        <v>86</v>
      </c>
      <c r="T36" s="4" t="str">
        <f t="shared" si="24"/>
        <v>1,3.9KADCT-ND</v>
      </c>
      <c r="U36" s="4" t="str">
        <f t="shared" si="25"/>
        <v>1,3.9KADCT-ND</v>
      </c>
      <c r="V36" t="str">
        <f t="shared" si="41"/>
        <v>Resistor - 1x 0.1% 3.9k</v>
      </c>
      <c r="W36" t="str">
        <f t="shared" si="38"/>
        <v>279-H83K9BDA|1</v>
      </c>
      <c r="X36" t="str">
        <f t="shared" si="39"/>
        <v>MFP-25BRD52-3K9 1</v>
      </c>
    </row>
    <row r="37" spans="1:24" ht="16.5" thickBot="1">
      <c r="A37" s="18">
        <f t="shared" ref="A37" si="42">LEN(C37)-LEN(SUBSTITUTE(C37,",",""))+1</f>
        <v>11</v>
      </c>
      <c r="B37" s="18">
        <f>LEN(D37)-LEN(SUBSTITUTE(D37,",",""))+1</f>
        <v>8</v>
      </c>
      <c r="C37" s="4" t="s">
        <v>313</v>
      </c>
      <c r="D37" s="22" t="s">
        <v>112</v>
      </c>
      <c r="E37" s="3" t="s">
        <v>55</v>
      </c>
      <c r="F37" s="3" t="s">
        <v>56</v>
      </c>
      <c r="G37" s="3"/>
      <c r="H37" s="3"/>
      <c r="I37" s="3">
        <v>17</v>
      </c>
      <c r="J37" s="3" t="s">
        <v>42</v>
      </c>
      <c r="K37" s="3" t="s">
        <v>138</v>
      </c>
      <c r="L37" s="3" t="s">
        <v>207</v>
      </c>
      <c r="M37" s="2" t="s">
        <v>57</v>
      </c>
      <c r="N37" s="2" t="s">
        <v>208</v>
      </c>
      <c r="O37" s="5">
        <v>0.1</v>
      </c>
      <c r="P37" s="5">
        <v>0.1</v>
      </c>
      <c r="Q37" s="6">
        <f t="shared" si="37"/>
        <v>1.1000000000000001</v>
      </c>
      <c r="R37" s="6">
        <f t="shared" si="6"/>
        <v>1.1000000000000001</v>
      </c>
      <c r="S37" s="4"/>
      <c r="T37" s="4" t="str">
        <f t="shared" si="24"/>
        <v>11,100KXBK-ND</v>
      </c>
      <c r="U37" s="4" t="str">
        <f t="shared" si="25"/>
        <v>8,100KXBK-ND</v>
      </c>
      <c r="V37" t="str">
        <f t="shared" si="41"/>
        <v>Resistor - 11x 100k</v>
      </c>
      <c r="W37" t="str">
        <f t="shared" si="38"/>
        <v>603-FMF-25FTF52100K|11</v>
      </c>
      <c r="X37" t="str">
        <f t="shared" si="39"/>
        <v>MFR-25FBF52-100K 11</v>
      </c>
    </row>
    <row r="38" spans="1:24" ht="16.5" thickBot="1">
      <c r="A38" s="18">
        <f>LEN(C38)-LEN(SUBSTITUTE(C38,",",""))+1</f>
        <v>4</v>
      </c>
      <c r="B38" s="18">
        <f>LEN(D38)-LEN(SUBSTITUTE(D38,",",""))+1</f>
        <v>2</v>
      </c>
      <c r="C38" s="4" t="s">
        <v>302</v>
      </c>
      <c r="D38" s="22" t="s">
        <v>110</v>
      </c>
      <c r="E38" s="3">
        <v>160</v>
      </c>
      <c r="F38" s="3" t="s">
        <v>58</v>
      </c>
      <c r="G38" s="3"/>
      <c r="H38" s="3"/>
      <c r="I38" s="3">
        <v>4</v>
      </c>
      <c r="J38" s="3" t="s">
        <v>42</v>
      </c>
      <c r="K38" s="3" t="s">
        <v>138</v>
      </c>
      <c r="L38" s="3" t="s">
        <v>59</v>
      </c>
      <c r="M38" s="2" t="s">
        <v>60</v>
      </c>
      <c r="N38" s="2" t="s">
        <v>169</v>
      </c>
      <c r="O38" s="5">
        <v>0.27</v>
      </c>
      <c r="P38" s="5">
        <v>0.23</v>
      </c>
      <c r="Q38" s="6">
        <f t="shared" si="37"/>
        <v>1.08</v>
      </c>
      <c r="R38" s="6">
        <f t="shared" si="6"/>
        <v>0.92</v>
      </c>
      <c r="S38" s="4"/>
      <c r="T38" s="4" t="str">
        <f t="shared" si="24"/>
        <v>4,160YCT-ND</v>
      </c>
      <c r="U38" s="4" t="str">
        <f t="shared" si="25"/>
        <v>2,160YCT-ND</v>
      </c>
      <c r="V38" t="str">
        <f t="shared" si="41"/>
        <v>Resistor - 4x 160</v>
      </c>
      <c r="W38" t="str">
        <f t="shared" si="38"/>
        <v>594-5083NW160R0J|4</v>
      </c>
      <c r="X38" t="str">
        <f t="shared" si="39"/>
        <v>FMP200FRF52-160R 4</v>
      </c>
    </row>
    <row r="39" spans="1:24" ht="26.25" thickBot="1">
      <c r="A39" s="18">
        <f>LEN(C39)-LEN(SUBSTITUTE(C39,",",""))+1</f>
        <v>2</v>
      </c>
      <c r="B39" s="18">
        <f>LEN(D39)-LEN(SUBSTITUTE(D39,",",""))+1</f>
        <v>2</v>
      </c>
      <c r="C39" s="4" t="s">
        <v>280</v>
      </c>
      <c r="D39" s="22" t="s">
        <v>110</v>
      </c>
      <c r="E39" s="3" t="s">
        <v>210</v>
      </c>
      <c r="F39" s="3" t="s">
        <v>211</v>
      </c>
      <c r="G39" s="3"/>
      <c r="H39" s="3"/>
      <c r="I39" s="3">
        <v>4</v>
      </c>
      <c r="J39" s="3" t="s">
        <v>42</v>
      </c>
      <c r="K39" s="3" t="s">
        <v>138</v>
      </c>
      <c r="L39" s="3" t="s">
        <v>212</v>
      </c>
      <c r="M39" s="2"/>
      <c r="N39" s="2" t="s">
        <v>213</v>
      </c>
      <c r="O39" s="5"/>
      <c r="P39" s="5">
        <v>0.1</v>
      </c>
      <c r="Q39" s="6">
        <f t="shared" ref="Q39" si="43">O39*A39</f>
        <v>0</v>
      </c>
      <c r="R39" s="6">
        <f t="shared" ref="R39" si="44">P39*A39</f>
        <v>0.2</v>
      </c>
      <c r="S39" s="4"/>
      <c r="T39" s="4" t="str">
        <f t="shared" ref="T39" si="45">IF(NOT(M39=""),A39&amp;","&amp;M39,"")</f>
        <v/>
      </c>
      <c r="U39" s="4" t="str">
        <f t="shared" ref="U39" si="46">IF(NOT(M39=""),B39&amp;","&amp;M39,"")</f>
        <v/>
      </c>
      <c r="V39" t="str">
        <f t="shared" ref="V39" si="47">"Resistor - " &amp; A39&amp;"x "&amp;E39</f>
        <v>Resistor - 2x 7.5k</v>
      </c>
      <c r="W39" t="str">
        <f t="shared" ref="W39" si="48">IF(NOT(N39=""),N39&amp;"|"&amp;A39,"")</f>
        <v>603-MFR-25FBF52-7K5
|2</v>
      </c>
      <c r="X39" t="str">
        <f t="shared" ref="X39" si="49">L39&amp;" "&amp;A39</f>
        <v>MFR-25FBF52-7K5 2</v>
      </c>
    </row>
    <row r="40" spans="1:24" ht="16.5" thickBot="1">
      <c r="A40" s="16"/>
      <c r="B40" s="16"/>
      <c r="C40" s="4"/>
      <c r="D40" s="4"/>
      <c r="E40" s="3"/>
      <c r="F40" s="3"/>
      <c r="G40" s="3"/>
      <c r="H40" s="3"/>
      <c r="I40" s="3"/>
      <c r="J40" s="3"/>
      <c r="K40" s="3"/>
      <c r="L40" s="3"/>
      <c r="M40" s="2"/>
      <c r="N40" s="2"/>
      <c r="O40" s="3"/>
      <c r="P40" s="3"/>
      <c r="Q40" s="3"/>
      <c r="R40" s="6"/>
      <c r="S40" s="4"/>
      <c r="T40" s="4" t="str">
        <f t="shared" si="24"/>
        <v/>
      </c>
      <c r="U40" s="4" t="str">
        <f>IF(NOT(M40=""),B40&amp;","&amp;M40,"")</f>
        <v/>
      </c>
      <c r="W40" t="str">
        <f>IF(NOT(N40=""),N40&amp;"|"&amp;A40,"")</f>
        <v/>
      </c>
      <c r="X40" t="str">
        <f>L40&amp;" "&amp;A40</f>
        <v xml:space="preserve"> </v>
      </c>
    </row>
    <row r="41" spans="1:24" ht="26.25" thickBot="1">
      <c r="A41" s="18">
        <v>1</v>
      </c>
      <c r="B41" s="18">
        <f t="shared" ref="B41:B45" si="50">LEN(D41)-LEN(SUBSTITUTE(D41,",",""))+1</f>
        <v>1</v>
      </c>
      <c r="C41" s="4" t="s">
        <v>61</v>
      </c>
      <c r="D41" s="4" t="s">
        <v>61</v>
      </c>
      <c r="E41" s="3" t="s">
        <v>63</v>
      </c>
      <c r="F41" s="3" t="s">
        <v>64</v>
      </c>
      <c r="G41" s="3" t="s">
        <v>65</v>
      </c>
      <c r="H41" s="3"/>
      <c r="I41" s="3">
        <v>2</v>
      </c>
      <c r="J41" s="3" t="s">
        <v>66</v>
      </c>
      <c r="K41" s="3" t="s">
        <v>138</v>
      </c>
      <c r="L41" s="3" t="s">
        <v>63</v>
      </c>
      <c r="M41" s="2" t="s">
        <v>63</v>
      </c>
      <c r="N41" s="2" t="s">
        <v>165</v>
      </c>
      <c r="O41" s="5">
        <v>1.68</v>
      </c>
      <c r="P41" s="5">
        <v>1.67</v>
      </c>
      <c r="Q41" s="6">
        <f>O41*A41</f>
        <v>1.68</v>
      </c>
      <c r="R41" s="6">
        <f t="shared" si="6"/>
        <v>1.67</v>
      </c>
      <c r="S41" s="4"/>
      <c r="T41" s="4" t="str">
        <f t="shared" si="24"/>
        <v>1,LM2940T-5.0/NOPB</v>
      </c>
      <c r="U41" s="4" t="str">
        <f>IF(NOT(M41=""),B41&amp;","&amp;M41,"")</f>
        <v>1,LM2940T-5.0/NOPB</v>
      </c>
      <c r="V41" t="str">
        <f>A41&amp;"x "&amp;E41</f>
        <v>1x LM2940T-5.0/NOPB</v>
      </c>
      <c r="W41" t="str">
        <f>IF(NOT(N41=""),N41&amp;"|"&amp;A41,"")</f>
        <v>926-LM2940T-5.0/NOPB|1</v>
      </c>
      <c r="X41" t="str">
        <f>L41&amp;" "&amp;A41</f>
        <v>LM2940T-5.0/NOPB 1</v>
      </c>
    </row>
    <row r="42" spans="1:24" ht="16.5" thickBot="1">
      <c r="A42" s="18">
        <v>1</v>
      </c>
      <c r="B42" s="18">
        <v>1</v>
      </c>
      <c r="C42" s="4" t="s">
        <v>288</v>
      </c>
      <c r="D42" s="4" t="s">
        <v>61</v>
      </c>
      <c r="E42" s="3" t="s">
        <v>289</v>
      </c>
      <c r="F42" s="3" t="s">
        <v>290</v>
      </c>
      <c r="G42" s="3" t="s">
        <v>291</v>
      </c>
      <c r="H42" s="3"/>
      <c r="I42" s="3">
        <v>2</v>
      </c>
      <c r="J42" s="3" t="s">
        <v>39</v>
      </c>
      <c r="K42" s="3" t="s">
        <v>138</v>
      </c>
      <c r="L42" s="3" t="s">
        <v>289</v>
      </c>
      <c r="M42" s="34" t="s">
        <v>292</v>
      </c>
      <c r="N42" s="2" t="s">
        <v>293</v>
      </c>
      <c r="O42" s="5">
        <v>0.59</v>
      </c>
      <c r="P42" s="5">
        <v>0.56999999999999995</v>
      </c>
      <c r="Q42" s="6">
        <v>0.59</v>
      </c>
      <c r="R42" s="6">
        <v>0.56999999999999995</v>
      </c>
      <c r="S42" s="4"/>
      <c r="T42" s="4" t="s">
        <v>294</v>
      </c>
      <c r="U42" s="4" t="s">
        <v>294</v>
      </c>
      <c r="V42" t="s">
        <v>295</v>
      </c>
      <c r="W42" t="s">
        <v>296</v>
      </c>
      <c r="X42" t="s">
        <v>297</v>
      </c>
    </row>
    <row r="43" spans="1:24" ht="26.25" thickBot="1">
      <c r="A43" s="18">
        <v>1</v>
      </c>
      <c r="B43" s="18">
        <f t="shared" si="50"/>
        <v>1</v>
      </c>
      <c r="C43" s="22" t="s">
        <v>253</v>
      </c>
      <c r="D43" s="4" t="s">
        <v>79</v>
      </c>
      <c r="E43" s="3" t="s">
        <v>244</v>
      </c>
      <c r="F43" s="3" t="s">
        <v>245</v>
      </c>
      <c r="G43" s="3" t="s">
        <v>246</v>
      </c>
      <c r="H43" s="3"/>
      <c r="I43" s="3">
        <v>1</v>
      </c>
      <c r="J43" s="3" t="s">
        <v>62</v>
      </c>
      <c r="K43" s="3"/>
      <c r="L43" s="3" t="s">
        <v>250</v>
      </c>
      <c r="M43" s="31" t="s">
        <v>251</v>
      </c>
      <c r="N43" s="2" t="s">
        <v>252</v>
      </c>
      <c r="O43" s="6">
        <v>12.79</v>
      </c>
      <c r="P43" s="6">
        <v>19.739999999999998</v>
      </c>
      <c r="Q43" s="6">
        <f>O43*A43</f>
        <v>12.79</v>
      </c>
      <c r="R43" s="6">
        <f t="shared" si="6"/>
        <v>19.739999999999998</v>
      </c>
      <c r="S43" s="4"/>
      <c r="T43" s="4" t="str">
        <f t="shared" si="24"/>
        <v>1,MPXH6115A6U-ND</v>
      </c>
      <c r="U43" s="4" t="str">
        <f>IF(NOT(M43=""),B43&amp;","&amp;M43,"")</f>
        <v>1,MPXH6115A6U-ND</v>
      </c>
      <c r="V43" t="str">
        <f>A43&amp;"x "&amp;E43</f>
        <v>1x Baro sensor</v>
      </c>
      <c r="W43" t="str">
        <f>IF(NOT(N43=""),N43&amp;"|"&amp;A43,"")</f>
        <v>841-MPXH6115A6U|1</v>
      </c>
      <c r="X43" t="str">
        <f t="shared" ref="X43" si="51">L43&amp;" "&amp;A43</f>
        <v>MPXH6115A6U 1</v>
      </c>
    </row>
    <row r="44" spans="1:24" ht="26.25" thickBot="1">
      <c r="A44" s="18">
        <v>1</v>
      </c>
      <c r="B44" s="18">
        <f t="shared" si="50"/>
        <v>1</v>
      </c>
      <c r="C44" s="4" t="s">
        <v>79</v>
      </c>
      <c r="D44" s="4" t="s">
        <v>79</v>
      </c>
      <c r="E44" s="3" t="s">
        <v>209</v>
      </c>
      <c r="F44" s="3" t="s">
        <v>78</v>
      </c>
      <c r="G44" s="3" t="s">
        <v>77</v>
      </c>
      <c r="H44" s="3"/>
      <c r="I44" s="3">
        <v>1</v>
      </c>
      <c r="J44" s="3" t="s">
        <v>62</v>
      </c>
      <c r="K44" s="3"/>
      <c r="L44" s="3" t="s">
        <v>151</v>
      </c>
      <c r="M44" s="2" t="s">
        <v>76</v>
      </c>
      <c r="N44" s="2" t="s">
        <v>152</v>
      </c>
      <c r="O44" s="6">
        <v>15.41</v>
      </c>
      <c r="P44" s="6">
        <v>15.37</v>
      </c>
      <c r="Q44" s="6">
        <f>O44*A44</f>
        <v>15.41</v>
      </c>
      <c r="R44" s="6">
        <f t="shared" si="6"/>
        <v>15.37</v>
      </c>
      <c r="S44" s="4"/>
      <c r="T44" s="4" t="str">
        <f t="shared" si="24"/>
        <v>1,MPX4250AP-ND</v>
      </c>
      <c r="U44" s="4" t="str">
        <f>IF(NOT(M44=""),B44&amp;","&amp;M44,"")</f>
        <v>1,MPX4250AP-ND</v>
      </c>
      <c r="V44" t="str">
        <f>A44&amp;"x "&amp;E44</f>
        <v>1x 2.5-Bar MAP sensor</v>
      </c>
      <c r="W44" t="str">
        <f>IF(NOT(N44=""),N44&amp;"|"&amp;A44,"")</f>
        <v>841-MPX4250AP|1</v>
      </c>
      <c r="X44" t="str">
        <f>L44&amp;" "&amp;A44</f>
        <v>MPX4250AP 1</v>
      </c>
    </row>
    <row r="45" spans="1:24" ht="26.25" thickBot="1">
      <c r="A45" s="18">
        <v>2</v>
      </c>
      <c r="B45" s="18">
        <f t="shared" si="50"/>
        <v>1</v>
      </c>
      <c r="C45" s="12" t="s">
        <v>183</v>
      </c>
      <c r="D45" s="12" t="s">
        <v>111</v>
      </c>
      <c r="E45" s="13" t="s">
        <v>102</v>
      </c>
      <c r="F45" s="13" t="s">
        <v>103</v>
      </c>
      <c r="G45" s="3" t="s">
        <v>104</v>
      </c>
      <c r="H45" s="13"/>
      <c r="I45" s="13">
        <v>2</v>
      </c>
      <c r="J45" s="13" t="s">
        <v>67</v>
      </c>
      <c r="K45" s="13" t="s">
        <v>138</v>
      </c>
      <c r="L45" s="13" t="s">
        <v>102</v>
      </c>
      <c r="M45" s="13" t="s">
        <v>105</v>
      </c>
      <c r="N45" s="13" t="s">
        <v>153</v>
      </c>
      <c r="O45" s="20">
        <v>2.92</v>
      </c>
      <c r="P45" s="20">
        <v>2.92</v>
      </c>
      <c r="Q45" s="6">
        <f>O45*A45</f>
        <v>5.84</v>
      </c>
      <c r="R45" s="6">
        <f t="shared" si="6"/>
        <v>5.84</v>
      </c>
      <c r="S45" s="12"/>
      <c r="T45" s="4" t="str">
        <f t="shared" si="24"/>
        <v>2,TC4424EPA-ND</v>
      </c>
      <c r="U45" s="4" t="str">
        <f>IF(NOT(M45=""),B45&amp;","&amp;M45,"")</f>
        <v>1,TC4424EPA-ND</v>
      </c>
      <c r="V45" t="str">
        <f>A45&amp;"x "&amp;E45</f>
        <v>2x TC4424EPA</v>
      </c>
      <c r="W45" t="str">
        <f>IF(NOT(N45=""),N45&amp;"|"&amp;A45,"")</f>
        <v>579-TC4424EPA|2</v>
      </c>
      <c r="X45" t="str">
        <f>L45&amp;" "&amp;A45</f>
        <v>TC4424EPA 2</v>
      </c>
    </row>
    <row r="46" spans="1:24" ht="16.5" thickBot="1">
      <c r="A46" s="18">
        <v>1</v>
      </c>
      <c r="B46" s="26">
        <v>1</v>
      </c>
      <c r="C46" s="12" t="s">
        <v>144</v>
      </c>
      <c r="D46" s="12" t="s">
        <v>144</v>
      </c>
      <c r="E46" s="13" t="s">
        <v>175</v>
      </c>
      <c r="F46" s="3" t="s">
        <v>176</v>
      </c>
      <c r="G46" s="3" t="s">
        <v>104</v>
      </c>
      <c r="H46" s="13"/>
      <c r="I46" s="13">
        <v>1</v>
      </c>
      <c r="J46" s="13" t="s">
        <v>177</v>
      </c>
      <c r="K46" s="25" t="s">
        <v>138</v>
      </c>
      <c r="L46" s="13" t="s">
        <v>175</v>
      </c>
      <c r="M46" s="13" t="s">
        <v>178</v>
      </c>
      <c r="N46" s="2" t="s">
        <v>179</v>
      </c>
      <c r="O46" s="6">
        <v>2.4</v>
      </c>
      <c r="P46" s="6">
        <v>2.4</v>
      </c>
      <c r="Q46" s="6">
        <f>O46*A46</f>
        <v>2.4</v>
      </c>
      <c r="R46" s="6">
        <f t="shared" ref="R46" si="52">P46*A46</f>
        <v>2.4</v>
      </c>
      <c r="S46" s="4"/>
      <c r="T46" s="4" t="str">
        <f t="shared" ref="T46" si="53">IF(NOT(M46=""),A46&amp;","&amp;M46,"")</f>
        <v>1,F2720-ND</v>
      </c>
      <c r="U46" s="4" t="str">
        <f t="shared" ref="U46" si="54">IF(NOT(M46=""),B46&amp;","&amp;M46,"")</f>
        <v>1,F2720-ND</v>
      </c>
      <c r="V46" t="str">
        <f t="shared" ref="V46" si="55">A46&amp;"x "&amp;E46</f>
        <v>1x SP721APP</v>
      </c>
      <c r="W46" t="str">
        <f t="shared" ref="W46" si="56">IF(NOT(N46=""),N46&amp;"|"&amp;A46,"")</f>
        <v>576-SP721APP|1</v>
      </c>
      <c r="X46" t="str">
        <f>L46&amp;" "&amp;A46</f>
        <v>SP721APP 1</v>
      </c>
    </row>
    <row r="47" spans="1:24" ht="16.5" thickBot="1">
      <c r="A47" s="16"/>
      <c r="B47" s="16"/>
      <c r="C47" s="4"/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16.5" thickBot="1">
      <c r="A48" s="16"/>
      <c r="B48" s="16"/>
      <c r="C48" s="4" t="s">
        <v>272</v>
      </c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25.5" customHeight="1" thickBot="1">
      <c r="A49" s="18">
        <v>1</v>
      </c>
      <c r="B49" s="26"/>
      <c r="C49" s="12" t="s">
        <v>275</v>
      </c>
      <c r="D49" s="12"/>
      <c r="E49" s="13" t="s">
        <v>276</v>
      </c>
      <c r="F49" s="3" t="s">
        <v>274</v>
      </c>
      <c r="G49" s="3" t="s">
        <v>104</v>
      </c>
      <c r="H49" s="13"/>
      <c r="I49" s="13"/>
      <c r="J49" s="13"/>
      <c r="K49" s="25"/>
      <c r="L49" s="13"/>
      <c r="M49" s="13"/>
      <c r="N49" s="2"/>
      <c r="O49" s="6"/>
      <c r="P49" s="6"/>
      <c r="Q49" s="6"/>
      <c r="R49" s="6"/>
      <c r="S49" s="4"/>
      <c r="T49" s="4"/>
      <c r="U49" s="4"/>
    </row>
    <row r="50" spans="1:24" ht="16.5" thickBot="1">
      <c r="A50" s="18">
        <v>1</v>
      </c>
      <c r="B50" s="26">
        <v>1</v>
      </c>
      <c r="C50" s="12" t="s">
        <v>260</v>
      </c>
      <c r="D50" s="12" t="s">
        <v>144</v>
      </c>
      <c r="E50" s="13" t="s">
        <v>268</v>
      </c>
      <c r="F50" s="3" t="s">
        <v>267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269</v>
      </c>
      <c r="M50" s="13" t="s">
        <v>271</v>
      </c>
      <c r="N50" s="2" t="s">
        <v>270</v>
      </c>
      <c r="O50" s="6">
        <v>0.33</v>
      </c>
      <c r="P50" s="6">
        <v>0.38200000000000001</v>
      </c>
      <c r="Q50" s="6">
        <f>O50*A50</f>
        <v>0.33</v>
      </c>
      <c r="R50" s="6">
        <f>P50*A50</f>
        <v>0.38200000000000001</v>
      </c>
      <c r="S50" s="4"/>
      <c r="T50" s="4" t="str">
        <f>IF(NOT(M50=""),A50&amp;","&amp;M50,"")</f>
        <v>1,WM3702-ND</v>
      </c>
      <c r="U50" s="4" t="str">
        <f>IF(NOT(M50=""),B50&amp;","&amp;M50,"")</f>
        <v>1,WM3702-ND</v>
      </c>
      <c r="V50" t="str">
        <f>A50&amp;"x "&amp;E50</f>
        <v>1x 6-POS connector</v>
      </c>
      <c r="W50" t="str">
        <f>IF(NOT(N50=""),N50&amp;"|"&amp;A50,"")</f>
        <v>538-39-01-2060|1</v>
      </c>
      <c r="X50" t="str">
        <f>L50&amp;" "&amp;A50</f>
        <v>39-01-2060 1</v>
      </c>
    </row>
    <row r="51" spans="1:24" ht="16.5" thickBot="1">
      <c r="A51" s="18">
        <v>6</v>
      </c>
      <c r="B51" s="26">
        <v>1</v>
      </c>
      <c r="C51" s="12" t="s">
        <v>261</v>
      </c>
      <c r="D51" s="12" t="s">
        <v>144</v>
      </c>
      <c r="E51" s="13" t="s">
        <v>262</v>
      </c>
      <c r="F51" s="3" t="s">
        <v>263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264</v>
      </c>
      <c r="M51" s="13" t="s">
        <v>265</v>
      </c>
      <c r="N51" s="2" t="s">
        <v>266</v>
      </c>
      <c r="O51" s="6">
        <v>0.16</v>
      </c>
      <c r="P51" s="6">
        <v>0.18099999999999999</v>
      </c>
      <c r="Q51" s="6">
        <f>O51*A51</f>
        <v>0.96</v>
      </c>
      <c r="R51" s="6">
        <f>P51*A51</f>
        <v>1.0859999999999999</v>
      </c>
      <c r="S51" s="4"/>
      <c r="T51" s="4" t="str">
        <f>IF(NOT(M51=""),A51&amp;","&amp;M51,"")</f>
        <v>6,WM9154-ND</v>
      </c>
      <c r="U51" s="4" t="str">
        <f>IF(NOT(M51=""),B51&amp;","&amp;M51,"")</f>
        <v>1,WM9154-ND</v>
      </c>
      <c r="V51" t="str">
        <f>A51&amp;"x "&amp;E51</f>
        <v>6x Female pin</v>
      </c>
      <c r="W51" t="str">
        <f>IF(NOT(N51=""),N51&amp;"|"&amp;A51,"")</f>
        <v>538-39-00-0078|6</v>
      </c>
      <c r="X51" t="str">
        <f>L51&amp;" "&amp;A51</f>
        <v>39-00-0078 6</v>
      </c>
    </row>
    <row r="52" spans="1:24" ht="16.5" thickBot="1">
      <c r="A52" s="16"/>
      <c r="B52" s="26"/>
      <c r="C52" s="12"/>
      <c r="D52" s="12"/>
      <c r="E52" s="13"/>
      <c r="F52" s="3"/>
      <c r="G52" s="3"/>
      <c r="H52" s="13"/>
      <c r="I52" s="13"/>
      <c r="J52" s="13"/>
      <c r="K52" s="25"/>
      <c r="L52" s="13"/>
      <c r="M52" s="13"/>
      <c r="N52" s="2"/>
      <c r="O52" s="6"/>
      <c r="P52" s="6"/>
      <c r="Q52" s="6"/>
      <c r="R52" s="6"/>
      <c r="S52" s="4"/>
      <c r="T52" s="4"/>
      <c r="U52" s="4"/>
    </row>
    <row r="53" spans="1:24" ht="16.5" thickBot="1">
      <c r="A53" s="16"/>
      <c r="B53" s="26"/>
      <c r="C53" s="12" t="s">
        <v>307</v>
      </c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8">
        <v>1</v>
      </c>
      <c r="B54" s="26">
        <v>1</v>
      </c>
      <c r="C54" s="35" t="s">
        <v>260</v>
      </c>
      <c r="D54" s="12" t="s">
        <v>144</v>
      </c>
      <c r="E54" s="13" t="s">
        <v>268</v>
      </c>
      <c r="F54" s="3" t="s">
        <v>267</v>
      </c>
      <c r="G54" s="3"/>
      <c r="H54" s="13"/>
      <c r="I54" s="13">
        <v>1</v>
      </c>
      <c r="J54" s="13" t="s">
        <v>221</v>
      </c>
      <c r="K54" s="25" t="s">
        <v>138</v>
      </c>
      <c r="L54" s="13" t="s">
        <v>269</v>
      </c>
      <c r="M54" s="13" t="s">
        <v>271</v>
      </c>
      <c r="N54" s="2" t="s">
        <v>270</v>
      </c>
      <c r="O54" s="6">
        <v>0.33</v>
      </c>
      <c r="P54" s="6">
        <v>0.38200000000000001</v>
      </c>
      <c r="Q54" s="6">
        <f>O54*A54</f>
        <v>0.33</v>
      </c>
      <c r="R54" s="6">
        <f>P54*A54</f>
        <v>0.38200000000000001</v>
      </c>
      <c r="S54" s="4"/>
      <c r="T54" s="4" t="str">
        <f>IF(NOT(M54=""),A54&amp;","&amp;M54,"")</f>
        <v>1,WM3702-ND</v>
      </c>
      <c r="U54" s="4" t="str">
        <f>IF(NOT(M54=""),B54&amp;","&amp;M54,"")</f>
        <v>1,WM3702-ND</v>
      </c>
      <c r="V54" t="str">
        <f>A54&amp;"x "&amp;E54</f>
        <v>1x 6-POS connector</v>
      </c>
      <c r="W54" t="str">
        <f>IF(NOT(N54=""),N54&amp;"|"&amp;A54,"")</f>
        <v>538-39-01-2060|1</v>
      </c>
      <c r="X54" t="str">
        <f>L54&amp;" "&amp;A54</f>
        <v>39-01-2060 1</v>
      </c>
    </row>
    <row r="55" spans="1:24" ht="16.5" thickBot="1">
      <c r="A55" s="18">
        <v>6</v>
      </c>
      <c r="B55" s="26">
        <v>1</v>
      </c>
      <c r="C55" s="35" t="s">
        <v>261</v>
      </c>
      <c r="D55" s="12" t="s">
        <v>144</v>
      </c>
      <c r="E55" s="13" t="s">
        <v>262</v>
      </c>
      <c r="F55" s="3" t="s">
        <v>263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264</v>
      </c>
      <c r="M55" s="13" t="s">
        <v>265</v>
      </c>
      <c r="N55" s="2" t="s">
        <v>266</v>
      </c>
      <c r="O55" s="6">
        <v>0.16</v>
      </c>
      <c r="P55" s="6">
        <v>0.18099999999999999</v>
      </c>
      <c r="Q55" s="6">
        <f>O55*A55</f>
        <v>0.96</v>
      </c>
      <c r="R55" s="6">
        <f>P55*A55</f>
        <v>1.0859999999999999</v>
      </c>
      <c r="S55" s="4"/>
      <c r="T55" s="4" t="str">
        <f>IF(NOT(M55=""),A55&amp;","&amp;M55,"")</f>
        <v>6,WM9154-ND</v>
      </c>
      <c r="U55" s="4" t="str">
        <f>IF(NOT(M55=""),B55&amp;","&amp;M55,"")</f>
        <v>1,WM9154-ND</v>
      </c>
      <c r="V55" t="str">
        <f>A55&amp;"x "&amp;E55</f>
        <v>6x Female pin</v>
      </c>
      <c r="W55" t="str">
        <f>IF(NOT(N55=""),N55&amp;"|"&amp;A55,"")</f>
        <v>538-39-00-0078|6</v>
      </c>
      <c r="X55" t="str">
        <f>L55&amp;" "&amp;A55</f>
        <v>39-00-0078 6</v>
      </c>
    </row>
    <row r="56" spans="1:24" ht="16.5" thickBot="1">
      <c r="A56" s="16"/>
      <c r="B56" s="16"/>
      <c r="C56" s="4"/>
      <c r="D56" s="4"/>
      <c r="E56" s="3"/>
      <c r="F56" s="3"/>
      <c r="G56" s="3"/>
      <c r="H56" s="21"/>
      <c r="I56" s="8"/>
      <c r="J56" s="4"/>
      <c r="K56" s="8"/>
      <c r="L56" s="37" t="s">
        <v>70</v>
      </c>
      <c r="M56" s="38"/>
      <c r="N56" s="33"/>
      <c r="O56" s="1" t="s">
        <v>68</v>
      </c>
      <c r="P56" s="1"/>
      <c r="Q56" s="11">
        <f>SUM(Q3:Q51)</f>
        <v>103.75</v>
      </c>
      <c r="R56" s="11">
        <f>SUM(R3:R51)</f>
        <v>121.54100000000003</v>
      </c>
      <c r="S56" s="10" t="s">
        <v>69</v>
      </c>
    </row>
    <row r="60" spans="1:24">
      <c r="C60" t="s">
        <v>249</v>
      </c>
    </row>
    <row r="61" spans="1:24">
      <c r="C61" t="s">
        <v>305</v>
      </c>
    </row>
    <row r="62" spans="1:24">
      <c r="C62" t="s">
        <v>277</v>
      </c>
    </row>
    <row r="63" spans="1:24">
      <c r="C63" t="s">
        <v>306</v>
      </c>
    </row>
  </sheetData>
  <mergeCells count="1">
    <mergeCell ref="L56:M5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30" r:id="rId4" xr:uid="{00000000-0004-0000-0000-000003000000}"/>
    <hyperlink ref="M35" r:id="rId5" display="985-1047-1-ND" xr:uid="{00000000-0004-0000-0000-000004000000}"/>
    <hyperlink ref="M36" r:id="rId6" xr:uid="{00000000-0004-0000-0000-000005000000}"/>
    <hyperlink ref="M44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7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2019-08-12T10:29:14Z</dcterms:modified>
</cp:coreProperties>
</file>