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2-1.3\"/>
    </mc:Choice>
  </mc:AlternateContent>
  <xr:revisionPtr revIDLastSave="0" documentId="13_ncr:1_{9F3649A6-E5B2-4500-9B55-249E61F7F5C7}" xr6:coauthVersionLast="41" xr6:coauthVersionMax="43" xr10:uidLastSave="{00000000-0000-0000-0000-000000000000}"/>
  <bookViews>
    <workbookView xWindow="0" yWindow="273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U10" i="1" l="1"/>
  <c r="A10" i="1"/>
  <c r="X10" i="1" s="1"/>
  <c r="A11" i="1"/>
  <c r="Q11" i="1" s="1"/>
  <c r="B11" i="1"/>
  <c r="T11" i="1"/>
  <c r="U11" i="1"/>
  <c r="X11" i="1"/>
  <c r="W11" i="1" l="1"/>
  <c r="R11" i="1"/>
  <c r="V11" i="1"/>
  <c r="Q10" i="1"/>
  <c r="V10" i="1"/>
  <c r="R10" i="1"/>
  <c r="W10" i="1"/>
  <c r="T10" i="1"/>
  <c r="A32" i="1"/>
  <c r="X55" i="1" l="1"/>
  <c r="W55" i="1"/>
  <c r="V55" i="1"/>
  <c r="U55" i="1"/>
  <c r="T55" i="1"/>
  <c r="R55" i="1"/>
  <c r="Q55" i="1"/>
  <c r="X56" i="1"/>
  <c r="W56" i="1"/>
  <c r="V56" i="1"/>
  <c r="U56" i="1"/>
  <c r="T56" i="1"/>
  <c r="R56" i="1"/>
  <c r="Q56" i="1"/>
  <c r="X52" i="1"/>
  <c r="W52" i="1"/>
  <c r="V52" i="1"/>
  <c r="U52" i="1"/>
  <c r="T52" i="1"/>
  <c r="R52" i="1"/>
  <c r="Q52" i="1"/>
  <c r="Q51" i="1"/>
  <c r="R51" i="1"/>
  <c r="T51" i="1"/>
  <c r="U51" i="1"/>
  <c r="V51" i="1"/>
  <c r="W51" i="1"/>
  <c r="X51" i="1"/>
  <c r="B28" i="1" l="1"/>
  <c r="U28" i="1" s="1"/>
  <c r="A28" i="1"/>
  <c r="X28" i="1" s="1"/>
  <c r="R28" i="1" l="1"/>
  <c r="V28" i="1"/>
  <c r="W28" i="1"/>
  <c r="Q28" i="1"/>
  <c r="T28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T7" i="1" l="1"/>
  <c r="Q4" i="1"/>
  <c r="R15" i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R57" i="1" l="1"/>
  <c r="Q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<sst xmlns="http://schemas.openxmlformats.org/spreadsheetml/2006/main" count="439" uniqueCount="315">
  <si>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</si>
  <si>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</si>
  <si>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</si>
  <si>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</si>
  <si>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</si>
  <si>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</si>
  <si>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</si>
  <si>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</si>
  <si>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</si>
  <si>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</si>
  <si>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</si>
  <si>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</si>
  <si>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</si>
  <si>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</si>
  <si>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</si>
  <si>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</si>
  <si>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</si>
  <si>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</si>
  <si>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</si>
  <si>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</si>
  <si>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</si>
  <si>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</si>
  <si>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</si>
  <si>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</si>
  <si>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</si>
  <si>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</si>
  <si>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</si>
  <si>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</si>
  <si>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</si>
  <si>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</si>
  <si>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</si>
  <si>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</si>
  <si>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</si>
  <si>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</si>
  <si>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</si>
  <si>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</si>
  <si>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</si>
  <si>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</si>
  <si>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</si>
  <si>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</si>
  <si>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</si>
  <si>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</si>
  <si>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</si>
  <si>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</si>
  <si>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</si>
  <si>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</si>
  <si>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</si>
  <si>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</si>
  <si>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</si>
  <si>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</si>
  <si>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</si>
  <si>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</si>
  <si>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</si>
  <si>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</si>
  <si>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</si>
  <si>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</si>
  <si>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</si>
  <si>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</si>
  <si>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</si>
  <si>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</si>
  <si>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</si>
  <si>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</si>
  <si>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</si>
  <si>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</si>
  <si>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</si>
  <si>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</si>
  <si>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</si>
  <si>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</si>
  <si>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</si>
  <si>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</si>
  <si>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</si>
  <si>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</si>
  <si>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</si>
  <si>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</si>
  <si>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</si>
  <si>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</si>
  <si>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</si>
  <si>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</si>
  <si>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</si>
  <si>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</si>
  <si>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</si>
  <si>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</si>
  <si>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</si>
  <si>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</si>
  <si>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</si>
  <si>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</si>
  <si>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</si>
  <si>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</si>
  <si>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</si>
  <si>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</si>
  <si>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</si>
  <si>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</si>
  <si>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</si>
  <si>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</si>
  <si>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</si>
  <si>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</si>
  <si>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</si>
  <si>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</si>
  <si>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</si>
  <si>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</si>
  <si>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</si>
  <si>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</si>
  <si>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</si>
  <si>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</si>
  <si>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</si>
  <si>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</si>
  <si>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</si>
  <si>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</si>
  <si>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</si>
  <si>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</si>
  <si>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</si>
  <si>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</si>
  <si>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</si>
  <si>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</si>
  <si>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</si>
  <si>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</si>
  <si>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</si>
  <si>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</si>
  <si>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</si>
  <si>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</si>
  <si>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</si>
  <si>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</si>
  <si>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</si>
  <si>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</si>
  <si>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</si>
  <si>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</si>
  <si>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</si>
  <si>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</si>
  <si>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</si>
  <si>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</si>
  <si>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</si>
  <si>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</si>
  <si>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</si>
  <si>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</si>
  <si>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</si>
  <si>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</si>
  <si>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</si>
  <si>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</si>
  <si>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</si>
  <si>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</si>
  <si>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</si>
  <si>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</si>
  <si>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</si>
  <si>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</si>
  <si>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</si>
  <si>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</si>
  <si>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</si>
  <si>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</si>
  <si>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</si>
  <si>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</si>
  <si>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</si>
  <si>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</si>
  <si>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</si>
  <si>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</si>
  <si>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</si>
  <si>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</si>
  <si>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</si>
  <si>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</si>
  <si>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</si>
  <si>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</si>
  <si>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</si>
  <si>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</si>
  <si>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</si>
  <si>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</si>
  <si>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</si>
  <si>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</si>
  <si>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</si>
  <si>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</si>
  <si>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</si>
  <si>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</si>
  <si>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</si>
  <si>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</si>
  <si>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</si>
  <si>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</si>
  <si>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</si>
  <si>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</si>
  <si>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</si>
  <si>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</si>
  <si>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</si>
  <si>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</si>
  <si>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</si>
  <si>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</si>
  <si>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</si>
  <si>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</si>
  <si>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</si>
  <si>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</si>
  <si>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</si>
  <si>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</si>
  <si>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</si>
  <si>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</si>
  <si>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</si>
  <si>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</si>
  <si>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</si>
  <si>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</si>
  <si>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</si>
  <si>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</si>
  <si>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</si>
  <si>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</si>
  <si>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</si>
  <si>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</si>
  <si>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</si>
  <si>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</si>
  <si>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</si>
  <si>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</si>
  <si>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</si>
  <si>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</si>
  <si>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</si>
  <si>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</si>
  <si>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</si>
  <si>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</si>
  <si>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</si>
  <si>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</si>
  <si>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</si>
  <si>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</si>
  <si>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</si>
  <si>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</si>
  <si>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</si>
  <si>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</si>
  <si>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</si>
  <si>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</si>
  <si>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</si>
  <si>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</si>
  <si>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</si>
  <si>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</si>
  <si>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</si>
  <si>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</si>
  <si>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</si>
  <si>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</si>
  <si>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</si>
  <si>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</si>
  <si>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</si>
  <si>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</si>
  <si>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</si>
  <si>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</si>
  <si>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</si>
  <si>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</si>
  <si>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</si>
  <si>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</si>
  <si>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</si>
  <si>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</si>
  <si>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</si>
  <si>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</si>
  <si>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</si>
  <si>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</si>
  <si>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</si>
  <si>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</si>
  <si>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</si>
  <si>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</si>
  <si>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</si>
  <si>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</si>
  <si>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</si>
  <si>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</si>
  <si>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</si>
  <si>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</si>
  <si>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</si>
  <si>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</si>
  <si>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</si>
  <si>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</si>
  <si>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</si>
  <si>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</si>
  <si>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</si>
  <si>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</si>
  <si>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</si>
  <si>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</si>
  <si>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</si>
  <si>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</si>
  <si>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</si>
  <si>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</si>
  <si>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</si>
  <si>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</si>
  <si>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</si>
  <si>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</si>
  <si>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</si>
  <si>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</si>
  <si>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</si>
  <si>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</si>
  <si>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</si>
  <si>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</si>
  <si>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</si>
  <si>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</si>
  <si>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</si>
  <si>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</si>
  <si>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</si>
  <si>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</si>
  <si>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</si>
  <si>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</si>
  <si>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</si>
  <si>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</si>
  <si>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</si>
  <si>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</si>
  <si>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</si>
  <si>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</si>
  <si>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</si>
  <si>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</si>
  <si>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</si>
  <si>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</si>
  <si>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</si>
  <si>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</si>
  <si>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</si>
  <si>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</si>
  <si>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</si>
  <si>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</si>
  <si>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</si>
  <si>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</si>
  <si>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</si>
  <si>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</si>
  <si>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</si>
  <si>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</t>
  </si>
  <si>
    <t>NOTE! Do not install R39 and R59 unless you plan to use Hall type crank sensor. Stock sensor is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</si>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</sst>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16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228</v>
      </c>
      <c r="D4" s="4" t="s">
        <v>194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198</v>
      </c>
      <c r="M4" s="2" t="s">
        <v>199</v>
      </c>
      <c r="N4" s="2" t="s">
        <v>200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305</v>
      </c>
      <c r="D8" s="4" t="s">
        <v>192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304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 t="shared" si="8"/>
        <v>1</v>
      </c>
      <c r="B10" s="18"/>
      <c r="C10" s="4" t="s">
        <v>309</v>
      </c>
      <c r="D10" s="22"/>
      <c r="E10" s="3" t="s">
        <v>310</v>
      </c>
      <c r="F10" s="3" t="s">
        <v>311</v>
      </c>
      <c r="G10" s="3" t="s">
        <v>12</v>
      </c>
      <c r="H10" s="3"/>
      <c r="I10" s="3"/>
      <c r="J10" s="3" t="s">
        <v>10</v>
      </c>
      <c r="K10" s="3"/>
      <c r="L10" s="3" t="s">
        <v>312</v>
      </c>
      <c r="M10" s="2" t="s">
        <v>313</v>
      </c>
      <c r="N10" s="38" t="s">
        <v>314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274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277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3</v>
      </c>
      <c r="B15" s="18">
        <f t="shared" si="9"/>
        <v>4</v>
      </c>
      <c r="C15" s="4" t="s">
        <v>303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184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1.41</v>
      </c>
      <c r="R15" s="6">
        <f t="shared" si="6"/>
        <v>0.30000000000000004</v>
      </c>
      <c r="S15" s="4"/>
      <c r="T15" s="4" t="str">
        <f t="shared" si="0"/>
        <v>3,160-1139-ND</v>
      </c>
      <c r="U15" s="4" t="str">
        <f t="shared" si="3"/>
        <v>4,160-1139-ND</v>
      </c>
      <c r="V15" t="str">
        <f t="shared" si="10"/>
        <v>Diode - 3x LED-Red</v>
      </c>
      <c r="W15" t="str">
        <f t="shared" si="4"/>
        <v>859-LTL-4221N|3</v>
      </c>
      <c r="X15" t="str">
        <f t="shared" si="5"/>
        <v>LTL-4221N 3</v>
      </c>
    </row>
    <row r="16" spans="1:24" ht="26.25" thickBot="1">
      <c r="A16" s="18">
        <f>LEN(C16)-LEN(SUBSTITUTE(C16,",",""))+1</f>
        <v>4</v>
      </c>
      <c r="B16" s="18">
        <f t="shared" si="9"/>
        <v>2</v>
      </c>
      <c r="C16" s="4" t="s">
        <v>298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0.44</v>
      </c>
      <c r="R16" s="6">
        <f t="shared" si="6"/>
        <v>0.44</v>
      </c>
      <c r="S16" s="4"/>
      <c r="T16" s="4" t="str">
        <f t="shared" si="0"/>
        <v>4,1N4004-TPMSCT-ND</v>
      </c>
      <c r="U16" s="4" t="str">
        <f t="shared" si="3"/>
        <v>2,1N4004-TPMSCT-ND</v>
      </c>
      <c r="V16" t="str">
        <f t="shared" si="10"/>
        <v>Diode - 4x 1N4004</v>
      </c>
      <c r="W16" t="str">
        <f t="shared" si="4"/>
        <v>833-1N4004-TP|4</v>
      </c>
      <c r="X16" t="str">
        <f t="shared" si="5"/>
        <v>1N4004-TP 4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204</v>
      </c>
      <c r="M20" s="2" t="s">
        <v>88</v>
      </c>
      <c r="N20" s="2" t="s">
        <v>205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218</v>
      </c>
      <c r="D21" s="4" t="s">
        <v>82</v>
      </c>
      <c r="E21" s="3" t="s">
        <v>255</v>
      </c>
      <c r="F21" s="3" t="s">
        <v>256</v>
      </c>
      <c r="G21" s="3"/>
      <c r="H21" s="3"/>
      <c r="I21" s="3">
        <v>1</v>
      </c>
      <c r="J21" s="3" t="s">
        <v>220</v>
      </c>
      <c r="K21" s="3" t="s">
        <v>139</v>
      </c>
      <c r="L21" s="27" t="s">
        <v>252</v>
      </c>
      <c r="M21" s="30" t="s">
        <v>254</v>
      </c>
      <c r="N21" s="2" t="s">
        <v>253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218</v>
      </c>
      <c r="D22" s="4" t="s">
        <v>82</v>
      </c>
      <c r="E22" s="3" t="s">
        <v>255</v>
      </c>
      <c r="F22" s="3" t="s">
        <v>256</v>
      </c>
      <c r="G22" s="3"/>
      <c r="H22" s="3"/>
      <c r="I22" s="3">
        <v>1</v>
      </c>
      <c r="J22" s="3" t="s">
        <v>220</v>
      </c>
      <c r="K22" s="3" t="s">
        <v>139</v>
      </c>
      <c r="L22" s="27" t="s">
        <v>252</v>
      </c>
      <c r="M22" s="30" t="s">
        <v>254</v>
      </c>
      <c r="N22" s="2" t="s">
        <v>253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229</v>
      </c>
      <c r="D23" s="4" t="s">
        <v>82</v>
      </c>
      <c r="E23" s="3" t="s">
        <v>219</v>
      </c>
      <c r="F23" s="3" t="s">
        <v>231</v>
      </c>
      <c r="G23" s="3"/>
      <c r="H23" s="3"/>
      <c r="I23" s="3">
        <v>1</v>
      </c>
      <c r="J23" s="3" t="s">
        <v>233</v>
      </c>
      <c r="K23" s="3" t="s">
        <v>139</v>
      </c>
      <c r="L23" s="27" t="s">
        <v>234</v>
      </c>
      <c r="M23" s="30" t="s">
        <v>239</v>
      </c>
      <c r="N23" s="2" t="s">
        <v>238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229</v>
      </c>
      <c r="D24" s="4" t="s">
        <v>82</v>
      </c>
      <c r="E24" s="3" t="s">
        <v>230</v>
      </c>
      <c r="F24" s="3" t="s">
        <v>232</v>
      </c>
      <c r="G24" s="3"/>
      <c r="H24" s="3"/>
      <c r="I24" s="3">
        <v>1</v>
      </c>
      <c r="J24" s="3" t="s">
        <v>233</v>
      </c>
      <c r="K24" s="3" t="s">
        <v>139</v>
      </c>
      <c r="L24" s="27" t="s">
        <v>235</v>
      </c>
      <c r="M24" s="30" t="s">
        <v>237</v>
      </c>
      <c r="N24" s="2" t="s">
        <v>236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4</v>
      </c>
      <c r="B26" s="18">
        <f t="shared" ref="B26" si="26">LEN(D26)-LEN(SUBSTITUTE(D26,",",""))+1</f>
        <v>6</v>
      </c>
      <c r="C26" s="4" t="s">
        <v>300</v>
      </c>
      <c r="D26" s="22" t="s">
        <v>107</v>
      </c>
      <c r="E26" s="3" t="s">
        <v>97</v>
      </c>
      <c r="F26" s="3" t="s">
        <v>203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201</v>
      </c>
      <c r="M26" s="2" t="s">
        <v>202</v>
      </c>
      <c r="N26" s="2" t="s">
        <v>164</v>
      </c>
      <c r="O26" s="6">
        <v>1.51</v>
      </c>
      <c r="P26" s="6">
        <v>1.51</v>
      </c>
      <c r="Q26" s="6">
        <f>O26*A26</f>
        <v>6.04</v>
      </c>
      <c r="R26" s="6">
        <f t="shared" si="6"/>
        <v>6.04</v>
      </c>
      <c r="S26" s="4"/>
      <c r="T26" s="4" t="str">
        <f t="shared" si="24"/>
        <v>4,497-5981-5-ND</v>
      </c>
      <c r="U26" s="4" t="str">
        <f t="shared" si="25"/>
        <v>6,497-5981-5-ND</v>
      </c>
      <c r="V26" t="str">
        <f>A26&amp;"x "&amp;E26</f>
        <v>4x 62A MOSFET N-CH</v>
      </c>
      <c r="W26" t="str">
        <f>IF(NOT(N26=""),N26&amp;"|"&amp;A26,"")</f>
        <v>511-STP62NS04Z|4</v>
      </c>
      <c r="X26" t="str">
        <f>L26&amp;" "&amp;A26</f>
        <v>STP75NS04Z 4</v>
      </c>
    </row>
    <row r="27" spans="1:24" ht="26.25" thickBot="1">
      <c r="A27" s="18">
        <f>LEN(C27)-LEN(SUBSTITUTE(C27,",",""))+1</f>
        <v>1</v>
      </c>
      <c r="B27" s="18">
        <f t="shared" ref="B27:B28" si="27">LEN(D27)-LEN(SUBSTITUTE(D27,",",""))+1</f>
        <v>6</v>
      </c>
      <c r="C27" s="4" t="s">
        <v>299</v>
      </c>
      <c r="D27" s="22" t="s">
        <v>107</v>
      </c>
      <c r="E27" s="3" t="s">
        <v>213</v>
      </c>
      <c r="F27" s="3" t="s">
        <v>214</v>
      </c>
      <c r="G27" s="3" t="s">
        <v>215</v>
      </c>
      <c r="H27" s="3"/>
      <c r="I27" s="3">
        <v>8</v>
      </c>
      <c r="J27" s="3" t="s">
        <v>21</v>
      </c>
      <c r="K27" s="3" t="s">
        <v>138</v>
      </c>
      <c r="L27" s="3" t="s">
        <v>216</v>
      </c>
      <c r="M27" s="29" t="s">
        <v>226</v>
      </c>
      <c r="N27" s="2" t="s">
        <v>217</v>
      </c>
      <c r="O27" s="6">
        <v>2.62</v>
      </c>
      <c r="P27" s="6">
        <v>2.9</v>
      </c>
      <c r="Q27" s="6">
        <f>O27*A27</f>
        <v>2.62</v>
      </c>
      <c r="R27" s="6">
        <f t="shared" ref="R27:R28" si="28">P27*A27</f>
        <v>2.9</v>
      </c>
      <c r="S27" s="4"/>
      <c r="T27" s="4" t="str">
        <f t="shared" ref="T27" si="29">IF(NOT(M27=""),A27&amp;","&amp;M27,"")</f>
        <v>1,ISL9V5036P3-F085-ND</v>
      </c>
      <c r="U27" s="4" t="str">
        <f t="shared" si="25"/>
        <v>6,ISL9V5036P3-F085-ND</v>
      </c>
      <c r="V27" t="str">
        <f t="shared" ref="V27:V28" si="30">A27&amp;"x "&amp;E27</f>
        <v>1x Ignition IGBT</v>
      </c>
      <c r="W27" t="str">
        <f t="shared" ref="W27" si="31">IF(NOT(N27=""),N27&amp;"|"&amp;A27,"")</f>
        <v>512-ISL9V5036P3-F085
|1</v>
      </c>
      <c r="X27" t="str">
        <f t="shared" ref="X27" si="32">L27&amp;" "&amp;A27</f>
        <v>ISL9V5036P3-F085 1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278</v>
      </c>
      <c r="D28" s="22" t="s">
        <v>107</v>
      </c>
      <c r="E28" s="3" t="s">
        <v>279</v>
      </c>
      <c r="F28" s="3" t="s">
        <v>280</v>
      </c>
      <c r="G28" s="3" t="s">
        <v>223</v>
      </c>
      <c r="H28" s="3"/>
      <c r="I28" s="3">
        <v>8</v>
      </c>
      <c r="J28" s="3" t="s">
        <v>21</v>
      </c>
      <c r="K28" s="3" t="s">
        <v>138</v>
      </c>
      <c r="L28" s="3" t="s">
        <v>281</v>
      </c>
      <c r="M28" s="30" t="s">
        <v>283</v>
      </c>
      <c r="N28" s="2" t="s">
        <v>282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240</v>
      </c>
      <c r="D29" s="22" t="s">
        <v>107</v>
      </c>
      <c r="E29" s="3" t="s">
        <v>222</v>
      </c>
      <c r="F29" s="3" t="s">
        <v>221</v>
      </c>
      <c r="G29" s="3" t="s">
        <v>223</v>
      </c>
      <c r="H29" s="3"/>
      <c r="I29" s="3">
        <v>8</v>
      </c>
      <c r="J29" s="3" t="s">
        <v>21</v>
      </c>
      <c r="K29" s="3" t="s">
        <v>138</v>
      </c>
      <c r="L29" s="3" t="s">
        <v>224</v>
      </c>
      <c r="M29" s="30" t="s">
        <v>227</v>
      </c>
      <c r="N29" s="2" t="s">
        <v>225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193</v>
      </c>
      <c r="D31" s="4" t="s">
        <v>193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186</v>
      </c>
      <c r="M31" s="2" t="s">
        <v>43</v>
      </c>
      <c r="N31" s="2" t="s">
        <v>241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26.25" thickBot="1">
      <c r="A32" s="18">
        <f t="shared" ref="A32" si="40">LEN(C32)-LEN(SUBSTITUTE(C32,",",""))+1</f>
        <v>1</v>
      </c>
      <c r="B32" s="18"/>
      <c r="C32" s="37" t="s">
        <v>308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16.5" thickBot="1">
      <c r="A33" s="18">
        <f>LEN(C33)-LEN(SUBSTITUTE(C33,",",""))+1</f>
        <v>10</v>
      </c>
      <c r="B33" s="18">
        <f t="shared" si="36"/>
        <v>13</v>
      </c>
      <c r="C33" s="4" t="s">
        <v>306</v>
      </c>
      <c r="D33" s="22" t="s">
        <v>195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185</v>
      </c>
      <c r="M33" s="2" t="s">
        <v>46</v>
      </c>
      <c r="N33" s="2" t="s">
        <v>242</v>
      </c>
      <c r="O33" s="5">
        <v>0.06</v>
      </c>
      <c r="P33" s="5">
        <v>0.11</v>
      </c>
      <c r="Q33" s="6">
        <f t="shared" si="37"/>
        <v>0.6</v>
      </c>
      <c r="R33" s="6">
        <f t="shared" si="6"/>
        <v>1.1000000000000001</v>
      </c>
      <c r="S33" s="4"/>
      <c r="T33" s="4" t="str">
        <f t="shared" si="24"/>
        <v>10,1.00KXBK-ND</v>
      </c>
      <c r="U33" s="4" t="str">
        <f t="shared" si="25"/>
        <v>13,1.00KXBK-ND</v>
      </c>
      <c r="V33" t="str">
        <f t="shared" ref="V33:V39" si="41">"Resistor - " &amp; A33&amp;"x "&amp;E33</f>
        <v>Resistor - 10x 1k</v>
      </c>
      <c r="W33" t="str">
        <f t="shared" si="38"/>
        <v>603-MFR-25FBF52-1K|10</v>
      </c>
      <c r="X33" t="str">
        <f t="shared" si="39"/>
        <v>MFR-25FBF52-1K 10</v>
      </c>
    </row>
    <row r="34" spans="1:24" ht="16.5" thickBot="1">
      <c r="A34" s="18">
        <f>LEN(C34)-LEN(SUBSTITUTE(C34,",",""))+1</f>
        <v>2</v>
      </c>
      <c r="B34" s="18">
        <f t="shared" si="36"/>
        <v>2</v>
      </c>
      <c r="C34" s="12" t="s">
        <v>297</v>
      </c>
      <c r="D34" s="23" t="s">
        <v>196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183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0.44</v>
      </c>
      <c r="R34" s="6">
        <f t="shared" si="6"/>
        <v>0.3</v>
      </c>
      <c r="S34" s="12" t="s">
        <v>87</v>
      </c>
      <c r="T34" s="4" t="str">
        <f t="shared" si="24"/>
        <v>2,A105963CT-ND</v>
      </c>
      <c r="U34" s="4" t="str">
        <f t="shared" si="25"/>
        <v>2,A105963CT-ND</v>
      </c>
      <c r="V34" t="str">
        <f t="shared" si="41"/>
        <v>Resistor - 2x 680</v>
      </c>
      <c r="W34" t="str">
        <f t="shared" si="38"/>
        <v>279-LR1F680R|2</v>
      </c>
      <c r="X34" t="str">
        <f t="shared" si="39"/>
        <v>1622545-1 2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1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4</v>
      </c>
      <c r="B36" s="18">
        <f t="shared" si="36"/>
        <v>5</v>
      </c>
      <c r="C36" s="4" t="s">
        <v>301</v>
      </c>
      <c r="D36" s="4" t="s">
        <v>197</v>
      </c>
      <c r="E36" s="3" t="s">
        <v>188</v>
      </c>
      <c r="F36" s="3" t="s">
        <v>189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190</v>
      </c>
      <c r="M36" s="2" t="s">
        <v>187</v>
      </c>
      <c r="N36" s="2" t="s">
        <v>191</v>
      </c>
      <c r="O36" s="5">
        <v>0.14000000000000001</v>
      </c>
      <c r="P36" s="5">
        <v>0.16</v>
      </c>
      <c r="Q36" s="6">
        <f t="shared" si="37"/>
        <v>0.56000000000000005</v>
      </c>
      <c r="R36" s="6">
        <f t="shared" si="6"/>
        <v>0.64</v>
      </c>
      <c r="S36" s="4"/>
      <c r="T36" s="4" t="str">
        <f t="shared" si="24"/>
        <v>4,2.49KXBK-ND</v>
      </c>
      <c r="U36" s="4" t="str">
        <f t="shared" si="25"/>
        <v>5,2.49KXBK-ND</v>
      </c>
      <c r="V36" t="str">
        <f t="shared" si="41"/>
        <v>Resistor - 4x 1% 2.49k</v>
      </c>
      <c r="W36" t="str">
        <f t="shared" si="38"/>
        <v>603-MFR-25FBF52-2K49|4</v>
      </c>
      <c r="X36" t="str">
        <f t="shared" si="39"/>
        <v>MFR-25FBF52-2K49 4</v>
      </c>
    </row>
    <row r="37" spans="1:24" ht="16.5" thickBot="1">
      <c r="A37" s="18">
        <v>1</v>
      </c>
      <c r="B37" s="18">
        <f t="shared" si="36"/>
        <v>1</v>
      </c>
      <c r="C37" s="4" t="s">
        <v>275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1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2">LEN(C38)-LEN(SUBSTITUTE(C38,",",""))+1</f>
        <v>5</v>
      </c>
      <c r="B38" s="18">
        <f>LEN(D38)-LEN(SUBSTITUTE(D38,",",""))+1</f>
        <v>8</v>
      </c>
      <c r="C38" s="4" t="s">
        <v>307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206</v>
      </c>
      <c r="M38" s="2" t="s">
        <v>57</v>
      </c>
      <c r="N38" s="2" t="s">
        <v>207</v>
      </c>
      <c r="O38" s="5">
        <v>0.1</v>
      </c>
      <c r="P38" s="5">
        <v>0.1</v>
      </c>
      <c r="Q38" s="6">
        <f t="shared" si="37"/>
        <v>0.5</v>
      </c>
      <c r="R38" s="6">
        <f t="shared" si="6"/>
        <v>0.5</v>
      </c>
      <c r="S38" s="4"/>
      <c r="T38" s="4" t="str">
        <f t="shared" si="24"/>
        <v>5,100KXBK-ND</v>
      </c>
      <c r="U38" s="4" t="str">
        <f t="shared" si="25"/>
        <v>8,100KXBK-ND</v>
      </c>
      <c r="V38" t="str">
        <f t="shared" si="41"/>
        <v>Resistor - 5x 100k</v>
      </c>
      <c r="W38" t="str">
        <f t="shared" si="38"/>
        <v>603-FMF-25FTF52100K|5</v>
      </c>
      <c r="X38" t="str">
        <f t="shared" si="39"/>
        <v>MFR-25FBF52-100K 5</v>
      </c>
    </row>
    <row r="39" spans="1:24" ht="16.5" thickBot="1">
      <c r="A39" s="18">
        <f>LEN(C39)-LEN(SUBSTITUTE(C39,",",""))+1</f>
        <v>1</v>
      </c>
      <c r="B39" s="18">
        <f>LEN(D39)-LEN(SUBSTITUTE(D39,",",""))+1</f>
        <v>2</v>
      </c>
      <c r="C39" s="4" t="s">
        <v>302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0.27</v>
      </c>
      <c r="R39" s="6">
        <f t="shared" si="6"/>
        <v>0.23</v>
      </c>
      <c r="S39" s="4"/>
      <c r="T39" s="4" t="str">
        <f t="shared" si="24"/>
        <v>1,160YCT-ND</v>
      </c>
      <c r="U39" s="4" t="str">
        <f t="shared" si="25"/>
        <v>2,160YCT-ND</v>
      </c>
      <c r="V39" t="str">
        <f t="shared" si="41"/>
        <v>Resistor - 1x 160</v>
      </c>
      <c r="W39" t="str">
        <f t="shared" si="38"/>
        <v>594-5083NW160R0J|1</v>
      </c>
      <c r="X39" t="str">
        <f t="shared" si="39"/>
        <v>FMP200FRF52-160R 1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276</v>
      </c>
      <c r="D40" s="22" t="s">
        <v>110</v>
      </c>
      <c r="E40" s="3" t="s">
        <v>209</v>
      </c>
      <c r="F40" s="3" t="s">
        <v>210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211</v>
      </c>
      <c r="M40" s="2"/>
      <c r="N40" s="2" t="s">
        <v>212</v>
      </c>
      <c r="O40" s="5"/>
      <c r="P40" s="5">
        <v>0.1</v>
      </c>
      <c r="Q40" s="6">
        <f t="shared" ref="Q40" si="43">O40*A40</f>
        <v>0</v>
      </c>
      <c r="R40" s="6">
        <f t="shared" ref="R40" si="44">P40*A40</f>
        <v>0.2</v>
      </c>
      <c r="S40" s="4"/>
      <c r="T40" s="4" t="str">
        <f t="shared" ref="T40" si="45">IF(NOT(M40=""),A40&amp;","&amp;M40,"")</f>
        <v/>
      </c>
      <c r="U40" s="4" t="str">
        <f t="shared" ref="U40" si="46">IF(NOT(M40=""),B40&amp;","&amp;M40,"")</f>
        <v/>
      </c>
      <c r="V40" t="str">
        <f t="shared" ref="V40" si="47">"Resistor - " &amp; A40&amp;"x "&amp;E40</f>
        <v>Resistor - 2x 7.5k</v>
      </c>
      <c r="W40" t="str">
        <f t="shared" ref="W40" si="48">IF(NOT(N40=""),N40&amp;"|"&amp;A40,"")</f>
        <v>603-MFR-25FBF52-7K5
|2</v>
      </c>
      <c r="X40" t="str">
        <f t="shared" ref="X40" si="49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50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284</v>
      </c>
      <c r="D43" s="4" t="s">
        <v>61</v>
      </c>
      <c r="E43" s="3" t="s">
        <v>285</v>
      </c>
      <c r="F43" s="3" t="s">
        <v>286</v>
      </c>
      <c r="G43" s="3" t="s">
        <v>287</v>
      </c>
      <c r="H43" s="3"/>
      <c r="I43" s="3">
        <v>2</v>
      </c>
      <c r="J43" s="3" t="s">
        <v>39</v>
      </c>
      <c r="K43" s="3" t="s">
        <v>138</v>
      </c>
      <c r="L43" s="3" t="s">
        <v>285</v>
      </c>
      <c r="M43" s="33" t="s">
        <v>288</v>
      </c>
      <c r="N43" s="2" t="s">
        <v>289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290</v>
      </c>
      <c r="U43" s="4" t="s">
        <v>290</v>
      </c>
      <c r="V43" t="s">
        <v>291</v>
      </c>
      <c r="W43" t="s">
        <v>292</v>
      </c>
      <c r="X43" t="s">
        <v>293</v>
      </c>
    </row>
    <row r="44" spans="1:24" ht="26.25" thickBot="1">
      <c r="A44" s="18">
        <v>1</v>
      </c>
      <c r="B44" s="18">
        <f t="shared" si="50"/>
        <v>1</v>
      </c>
      <c r="C44" s="22" t="s">
        <v>251</v>
      </c>
      <c r="D44" s="4" t="s">
        <v>79</v>
      </c>
      <c r="E44" s="3" t="s">
        <v>243</v>
      </c>
      <c r="F44" s="3" t="s">
        <v>244</v>
      </c>
      <c r="G44" s="3" t="s">
        <v>245</v>
      </c>
      <c r="H44" s="3"/>
      <c r="I44" s="3">
        <v>1</v>
      </c>
      <c r="J44" s="3" t="s">
        <v>62</v>
      </c>
      <c r="K44" s="3"/>
      <c r="L44" s="3" t="s">
        <v>248</v>
      </c>
      <c r="M44" s="31" t="s">
        <v>249</v>
      </c>
      <c r="N44" s="2" t="s">
        <v>250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1">L44&amp;" "&amp;A44</f>
        <v>MPXH6115A6U 1</v>
      </c>
    </row>
    <row r="45" spans="1:24" ht="26.25" thickBot="1">
      <c r="A45" s="18">
        <v>1</v>
      </c>
      <c r="B45" s="18">
        <f t="shared" si="50"/>
        <v>1</v>
      </c>
      <c r="C45" s="4" t="s">
        <v>79</v>
      </c>
      <c r="D45" s="4" t="s">
        <v>79</v>
      </c>
      <c r="E45" s="3" t="s">
        <v>208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50"/>
        <v>1</v>
      </c>
      <c r="C46" s="12" t="s">
        <v>111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2">P47*A47</f>
        <v>2.4</v>
      </c>
      <c r="S47" s="4"/>
      <c r="T47" s="4" t="str">
        <f t="shared" ref="T47" si="53">IF(NOT(M47=""),A47&amp;","&amp;M47,"")</f>
        <v>1,F2720-ND</v>
      </c>
      <c r="U47" s="4" t="str">
        <f t="shared" ref="U47" si="54">IF(NOT(M47=""),B47&amp;","&amp;M47,"")</f>
        <v>1,F2720-ND</v>
      </c>
      <c r="V47" t="str">
        <f t="shared" ref="V47" si="55">A47&amp;"x "&amp;E47</f>
        <v>1x SP721APP</v>
      </c>
      <c r="W47" t="str">
        <f t="shared" ref="W47" si="56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269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271</v>
      </c>
      <c r="D50" s="12"/>
      <c r="E50" s="13" t="s">
        <v>272</v>
      </c>
      <c r="F50" s="3" t="s">
        <v>270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6</v>
      </c>
      <c r="B51" s="26">
        <v>1</v>
      </c>
      <c r="C51" s="12" t="s">
        <v>258</v>
      </c>
      <c r="D51" s="12" t="s">
        <v>144</v>
      </c>
      <c r="E51" s="13" t="s">
        <v>259</v>
      </c>
      <c r="F51" s="3" t="s">
        <v>260</v>
      </c>
      <c r="G51" s="3"/>
      <c r="H51" s="13"/>
      <c r="I51" s="13">
        <v>1</v>
      </c>
      <c r="J51" s="13" t="s">
        <v>220</v>
      </c>
      <c r="K51" s="25" t="s">
        <v>138</v>
      </c>
      <c r="L51" s="13" t="s">
        <v>261</v>
      </c>
      <c r="M51" s="13" t="s">
        <v>262</v>
      </c>
      <c r="N51" s="2" t="s">
        <v>263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8">
        <v>1</v>
      </c>
      <c r="B52" s="26">
        <v>1</v>
      </c>
      <c r="C52" s="12" t="s">
        <v>257</v>
      </c>
      <c r="D52" s="12" t="s">
        <v>144</v>
      </c>
      <c r="E52" s="13" t="s">
        <v>265</v>
      </c>
      <c r="F52" s="3" t="s">
        <v>264</v>
      </c>
      <c r="G52" s="3"/>
      <c r="H52" s="13"/>
      <c r="I52" s="13">
        <v>1</v>
      </c>
      <c r="J52" s="13" t="s">
        <v>220</v>
      </c>
      <c r="K52" s="25" t="s">
        <v>138</v>
      </c>
      <c r="L52" s="13" t="s">
        <v>266</v>
      </c>
      <c r="M52" s="13" t="s">
        <v>268</v>
      </c>
      <c r="N52" s="2" t="s">
        <v>267</v>
      </c>
      <c r="O52" s="6">
        <v>0.33</v>
      </c>
      <c r="P52" s="6">
        <v>0.38200000000000001</v>
      </c>
      <c r="Q52" s="6">
        <f>O52*A52</f>
        <v>0.33</v>
      </c>
      <c r="R52" s="6">
        <f>P52*A52</f>
        <v>0.38200000000000001</v>
      </c>
      <c r="S52" s="4"/>
      <c r="T52" s="4" t="str">
        <f>IF(NOT(M52=""),A52&amp;","&amp;M52,"")</f>
        <v>1,WM3702-ND</v>
      </c>
      <c r="U52" s="4" t="str">
        <f>IF(NOT(M52=""),B52&amp;","&amp;M52,"")</f>
        <v>1,WM3702-ND</v>
      </c>
      <c r="V52" t="str">
        <f>A52&amp;"x "&amp;E52</f>
        <v>1x 6-POS connector</v>
      </c>
      <c r="W52" t="str">
        <f>IF(NOT(N52=""),N52&amp;"|"&amp;A52,"")</f>
        <v>538-39-01-2060|1</v>
      </c>
      <c r="X52" t="str">
        <f>L52&amp;" "&amp;A52</f>
        <v>39-01-2060 1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295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257</v>
      </c>
      <c r="D55" s="12" t="s">
        <v>144</v>
      </c>
      <c r="E55" s="13" t="s">
        <v>265</v>
      </c>
      <c r="F55" s="3" t="s">
        <v>264</v>
      </c>
      <c r="G55" s="3"/>
      <c r="H55" s="13"/>
      <c r="I55" s="13">
        <v>1</v>
      </c>
      <c r="J55" s="13" t="s">
        <v>220</v>
      </c>
      <c r="K55" s="25" t="s">
        <v>138</v>
      </c>
      <c r="L55" s="13" t="s">
        <v>266</v>
      </c>
      <c r="M55" s="13" t="s">
        <v>268</v>
      </c>
      <c r="N55" s="2" t="s">
        <v>267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258</v>
      </c>
      <c r="D56" s="12" t="s">
        <v>144</v>
      </c>
      <c r="E56" s="13" t="s">
        <v>259</v>
      </c>
      <c r="F56" s="3" t="s">
        <v>260</v>
      </c>
      <c r="G56" s="3"/>
      <c r="H56" s="13"/>
      <c r="I56" s="13">
        <v>1</v>
      </c>
      <c r="J56" s="13" t="s">
        <v>220</v>
      </c>
      <c r="K56" s="25" t="s">
        <v>138</v>
      </c>
      <c r="L56" s="13" t="s">
        <v>261</v>
      </c>
      <c r="M56" s="13" t="s">
        <v>262</v>
      </c>
      <c r="N56" s="2" t="s">
        <v>263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4"/>
      <c r="O57" s="1" t="s">
        <v>68</v>
      </c>
      <c r="P57" s="1"/>
      <c r="Q57" s="11">
        <f>SUM(Q3:Q56)</f>
        <v>76.349999999999994</v>
      </c>
      <c r="R57" s="11">
        <f>SUM(R3:R56)</f>
        <v>93.940000000000026</v>
      </c>
      <c r="S57" s="10" t="s">
        <v>69</v>
      </c>
    </row>
    <row r="61" spans="1:24">
      <c r="C61" t="s">
        <v>247</v>
      </c>
    </row>
    <row r="62" spans="1:24">
      <c r="C62" t="s">
        <v>294</v>
      </c>
    </row>
    <row r="63" spans="1:24">
      <c r="C63" t="s">
        <v>273</v>
      </c>
    </row>
    <row r="64" spans="1:24">
      <c r="C64" t="s">
        <v>296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2019-11-28T08:42:40Z</dcterms:modified>
</cp:coreProperties>
</file>