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9CD21F57-C367-4BD1-BF42-C170FD7481EF}" xr6:coauthVersionLast="41" xr6:coauthVersionMax="43" xr10:uidLastSave="{00000000-0000-0000-0000-000000000000}"/>
  <bookViews>
    <workbookView xWindow="0" yWindow="78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W10" i="1" l="1"/>
  <c r="U10" i="1"/>
  <c r="T10" i="1"/>
  <c r="Q10" i="1"/>
  <c r="R10" i="1"/>
  <c r="X10" i="1"/>
  <c r="V10" i="1"/>
  <c r="A10" i="1"/>
  <c r="A32" i="1" l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<sst xmlns="http://schemas.openxmlformats.org/spreadsheetml/2006/main" count="439" uniqueCount="316">
  <si>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</si>
  <si>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</si>
  <si>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</si>
  <si>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</si>
  <si>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</si>
  <si>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</si>
  <si>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</si>
  <si>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</si>
  <si>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</si>
  <si>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</si>
  <si>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</si>
  <si>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</si>
  <si>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</si>
  <si>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</si>
  <si>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</si>
  <si>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</si>
  <si>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</si>
  <si>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</si>
  <si>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</si>
  <si>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</si>
  <si>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</si>
  <si>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</si>
  <si>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</si>
  <si>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</si>
  <si>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</si>
  <si>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</si>
  <si>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</si>
  <si>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</si>
  <si>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</si>
  <si>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</si>
  <si>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</si>
  <si>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</si>
  <si>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</si>
  <si>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</si>
  <si>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</si>
  <si>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</si>
  <si>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</si>
  <si>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</si>
  <si>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</si>
  <si>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</si>
  <si>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</si>
  <si>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</si>
  <si>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</si>
  <si>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</si>
  <si>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</si>
  <si>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</si>
  <si>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</si>
  <si>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</si>
  <si>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</si>
  <si>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</si>
  <si>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</si>
  <si>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</si>
  <si>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</si>
  <si>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</si>
  <si>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</si>
  <si>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</si>
  <si>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</si>
  <si>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</si>
  <si>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</si>
  <si>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</si>
  <si>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</si>
  <si>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</si>
  <si>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</si>
  <si>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</si>
  <si>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</si>
  <si>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</si>
  <si>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</si>
  <si>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</si>
  <si>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</si>
  <si>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</si>
  <si>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</si>
  <si>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</si>
  <si>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</si>
  <si>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</si>
  <si>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</si>
  <si>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</si>
  <si>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</si>
  <si>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</si>
  <si>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</si>
  <si>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</si>
  <si>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</si>
  <si>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</si>
  <si>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</si>
  <si>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</si>
  <si>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</si>
  <si>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</si>
  <si>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</si>
  <si>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</si>
  <si>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</si>
  <si>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</si>
  <si>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</si>
  <si>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</si>
  <si>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</si>
  <si>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</si>
  <si>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</si>
  <si>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</si>
  <si>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</si>
  <si>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</si>
  <si>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</si>
  <si>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</si>
  <si>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</si>
  <si>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</si>
  <si>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</si>
  <si>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</si>
  <si>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</si>
  <si>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</si>
  <si>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</si>
  <si>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</si>
  <si>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</si>
  <si>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</si>
  <si>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</si>
  <si>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</si>
  <si>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</si>
  <si>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</si>
  <si>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</si>
  <si>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</si>
  <si>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</si>
  <si>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</si>
  <si>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</si>
  <si>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</si>
  <si>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</si>
  <si>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</si>
  <si>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</si>
  <si>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</si>
  <si>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</si>
  <si>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</si>
  <si>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</si>
  <si>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</si>
  <si>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</si>
  <si>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</si>
  <si>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</si>
  <si>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</si>
  <si>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</si>
  <si>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</si>
  <si>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</si>
  <si>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</si>
  <si>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</si>
  <si>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</si>
  <si>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</si>
  <si>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</si>
  <si>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</si>
  <si>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</si>
  <si>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</si>
  <si>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</si>
  <si>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</si>
  <si>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</si>
  <si>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</si>
  <si>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</si>
  <si>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</si>
  <si>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</si>
  <si>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</si>
  <si>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</si>
  <si>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</si>
  <si>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</si>
  <si>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</si>
  <si>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</si>
  <si>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</si>
  <si>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</si>
  <si>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</si>
  <si>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</si>
  <si>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</si>
  <si>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</si>
  <si>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</si>
  <si>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</si>
  <si>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</si>
  <si>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</si>
  <si>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</si>
  <si>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</si>
  <si>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</si>
  <si>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</si>
  <si>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</si>
  <si>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</si>
  <si>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</si>
  <si>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</si>
  <si>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</si>
  <si>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</si>
  <si>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</si>
  <si>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</si>
  <si>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</si>
  <si>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</si>
  <si>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</si>
  <si>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</si>
  <si>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</si>
  <si>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</si>
  <si>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</si>
  <si>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</si>
  <si>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</si>
  <si>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</si>
  <si>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</si>
  <si>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</si>
  <si>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</si>
  <si>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</si>
  <si>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</si>
  <si>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</si>
  <si>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</si>
  <si>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</si>
  <si>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</si>
  <si>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</si>
  <si>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</si>
  <si>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</si>
  <si>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</si>
  <si>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</si>
  <si>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</si>
  <si>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</si>
  <si>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</si>
  <si>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</si>
  <si>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</si>
  <si>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</si>
  <si>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</si>
  <si>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</si>
  <si>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</si>
  <si>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</si>
  <si>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</si>
  <si>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</si>
  <si>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</si>
  <si>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</si>
  <si>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</si>
  <si>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</si>
  <si>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</si>
  <si>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</si>
  <si>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</si>
  <si>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</si>
  <si>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</si>
  <si>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</si>
  <si>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</si>
  <si>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</si>
  <si>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</si>
  <si>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</si>
  <si>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</si>
  <si>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</si>
  <si>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</si>
  <si>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</si>
  <si>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</si>
  <si>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</si>
  <si>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</si>
  <si>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</si>
  <si>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</si>
  <si>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</si>
  <si>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</si>
  <si>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</si>
  <si>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</si>
  <si>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</si>
  <si>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</si>
  <si>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</si>
  <si>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</si>
  <si>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</si>
  <si>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</si>
  <si>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</si>
  <si>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</si>
  <si>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</si>
  <si>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</si>
  <si>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</si>
  <si>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</si>
  <si>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</si>
  <si>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</si>
  <si>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</si>
  <si>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</si>
  <si>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</si>
  <si>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</si>
  <si>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</si>
  <si>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</si>
  <si>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</si>
  <si>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</si>
  <si>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</si>
  <si>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</si>
  <si>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</si>
  <si>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</si>
  <si>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</si>
  <si>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</si>
  <si>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</si>
  <si>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</si>
  <si>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</si>
  <si>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</si>
  <si>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</si>
  <si>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</si>
  <si>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</si>
  <si>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</si>
  <si>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</si>
  <si>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</si>
  <si>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</si>
  <si>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</si>
  <si>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</si>
  <si>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</si>
  <si>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</si>
  <si>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</si>
  <si>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</si>
  <si>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</si>
  <si>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</si>
  <si>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</si>
  <si>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</si>
  <si>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</si>
  <si>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</si>
  <si>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</si>
  <si>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</si>
  <si>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</si>
  <si>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</si>
  <si>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</si>
  <si>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</si>
  <si>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</si>
  <si>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</si>
  <si>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</si>
  <si>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</si>
  <si>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</si>
  <si>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</si>
  <si>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</si>
  <si>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</si>
  <si>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</si>
  <si>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R11,R14,R17,R35,R37,R38,R48,R49,R55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</si>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</sst>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0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233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251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313</v>
      </c>
      <c r="G10" s="3" t="s">
        <v>12</v>
      </c>
      <c r="H10" s="3"/>
      <c r="I10" s="3"/>
      <c r="J10" s="3" t="s">
        <v>10</v>
      </c>
      <c r="K10" s="3"/>
      <c r="L10" s="3" t="s">
        <v>312</v>
      </c>
      <c r="M10" s="2" t="s">
        <v>315</v>
      </c>
      <c r="N10" s="38" t="s">
        <v>314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283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286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210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5</v>
      </c>
      <c r="B16" s="18">
        <f t="shared" si="9"/>
        <v>2</v>
      </c>
      <c r="C16" s="4" t="s">
        <v>282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0.55000000000000004</v>
      </c>
      <c r="R16" s="6">
        <f t="shared" si="6"/>
        <v>0.55000000000000004</v>
      </c>
      <c r="S16" s="4"/>
      <c r="T16" s="4" t="str">
        <f t="shared" si="0"/>
        <v>5,1N4004-TPMSCT-ND</v>
      </c>
      <c r="U16" s="4" t="str">
        <f t="shared" si="3"/>
        <v>2,1N4004-TPMSCT-ND</v>
      </c>
      <c r="V16" t="str">
        <f t="shared" si="10"/>
        <v>Diode - 5x 1N4004</v>
      </c>
      <c r="W16" t="str">
        <f t="shared" si="4"/>
        <v>833-1N4004-TP|5</v>
      </c>
      <c r="X16" t="str">
        <f t="shared" si="5"/>
        <v>1N4004-TP 5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223</v>
      </c>
      <c r="D21" s="4" t="s">
        <v>82</v>
      </c>
      <c r="E21" s="3" t="s">
        <v>261</v>
      </c>
      <c r="F21" s="3" t="s">
        <v>262</v>
      </c>
      <c r="G21" s="3"/>
      <c r="H21" s="3"/>
      <c r="I21" s="3">
        <v>1</v>
      </c>
      <c r="J21" s="3" t="s">
        <v>225</v>
      </c>
      <c r="K21" s="3" t="s">
        <v>139</v>
      </c>
      <c r="L21" s="27" t="s">
        <v>258</v>
      </c>
      <c r="M21" s="30" t="s">
        <v>260</v>
      </c>
      <c r="N21" s="2" t="s">
        <v>259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223</v>
      </c>
      <c r="D22" s="4" t="s">
        <v>82</v>
      </c>
      <c r="E22" s="3" t="s">
        <v>261</v>
      </c>
      <c r="F22" s="3" t="s">
        <v>262</v>
      </c>
      <c r="G22" s="3"/>
      <c r="H22" s="3"/>
      <c r="I22" s="3">
        <v>1</v>
      </c>
      <c r="J22" s="3" t="s">
        <v>225</v>
      </c>
      <c r="K22" s="3" t="s">
        <v>139</v>
      </c>
      <c r="L22" s="27" t="s">
        <v>258</v>
      </c>
      <c r="M22" s="30" t="s">
        <v>260</v>
      </c>
      <c r="N22" s="2" t="s">
        <v>259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234</v>
      </c>
      <c r="D23" s="4" t="s">
        <v>82</v>
      </c>
      <c r="E23" s="3" t="s">
        <v>224</v>
      </c>
      <c r="F23" s="3" t="s">
        <v>236</v>
      </c>
      <c r="G23" s="3"/>
      <c r="H23" s="3"/>
      <c r="I23" s="3">
        <v>1</v>
      </c>
      <c r="J23" s="3" t="s">
        <v>238</v>
      </c>
      <c r="K23" s="3" t="s">
        <v>139</v>
      </c>
      <c r="L23" s="27" t="s">
        <v>239</v>
      </c>
      <c r="M23" s="30" t="s">
        <v>244</v>
      </c>
      <c r="N23" s="2" t="s">
        <v>243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234</v>
      </c>
      <c r="D24" s="4" t="s">
        <v>82</v>
      </c>
      <c r="E24" s="3" t="s">
        <v>235</v>
      </c>
      <c r="F24" s="3" t="s">
        <v>237</v>
      </c>
      <c r="G24" s="3"/>
      <c r="H24" s="3"/>
      <c r="I24" s="3">
        <v>1</v>
      </c>
      <c r="J24" s="3" t="s">
        <v>238</v>
      </c>
      <c r="K24" s="3" t="s">
        <v>139</v>
      </c>
      <c r="L24" s="27" t="s">
        <v>240</v>
      </c>
      <c r="M24" s="30" t="s">
        <v>242</v>
      </c>
      <c r="N24" s="2" t="s">
        <v>241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6</v>
      </c>
      <c r="B26" s="18">
        <f t="shared" ref="B26" si="26">LEN(D26)-LEN(SUBSTITUTE(D26,",",""))+1</f>
        <v>6</v>
      </c>
      <c r="C26" s="4" t="s">
        <v>293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9.06</v>
      </c>
      <c r="R26" s="6">
        <f t="shared" si="6"/>
        <v>9.06</v>
      </c>
      <c r="S26" s="4"/>
      <c r="T26" s="4" t="str">
        <f t="shared" si="24"/>
        <v>6,497-5981-5-ND</v>
      </c>
      <c r="U26" s="4" t="str">
        <f t="shared" si="25"/>
        <v>6,497-5981-5-ND</v>
      </c>
      <c r="V26" t="str">
        <f>A26&amp;"x "&amp;E26</f>
        <v>6x 62A MOSFET N-CH</v>
      </c>
      <c r="W26" t="str">
        <f>IF(NOT(N26=""),N26&amp;"|"&amp;A26,"")</f>
        <v>511-STP62NS04Z|6</v>
      </c>
      <c r="X26" t="str">
        <f>L26&amp;" "&amp;A26</f>
        <v>STP75NS04Z 6</v>
      </c>
    </row>
    <row r="27" spans="1:24" ht="26.25" thickBot="1">
      <c r="A27" s="18">
        <f>LEN(C27)-LEN(SUBSTITUTE(C27,",",""))+1</f>
        <v>6</v>
      </c>
      <c r="B27" s="18">
        <f t="shared" ref="B27:B28" si="27">LEN(D27)-LEN(SUBSTITUTE(D27,",",""))+1</f>
        <v>6</v>
      </c>
      <c r="C27" s="4" t="s">
        <v>217</v>
      </c>
      <c r="D27" s="22" t="s">
        <v>107</v>
      </c>
      <c r="E27" s="3" t="s">
        <v>218</v>
      </c>
      <c r="F27" s="3" t="s">
        <v>219</v>
      </c>
      <c r="G27" s="3" t="s">
        <v>220</v>
      </c>
      <c r="H27" s="3"/>
      <c r="I27" s="3">
        <v>8</v>
      </c>
      <c r="J27" s="3" t="s">
        <v>21</v>
      </c>
      <c r="K27" s="3" t="s">
        <v>138</v>
      </c>
      <c r="L27" s="3" t="s">
        <v>221</v>
      </c>
      <c r="M27" s="29" t="s">
        <v>231</v>
      </c>
      <c r="N27" s="2" t="s">
        <v>222</v>
      </c>
      <c r="O27" s="6">
        <v>2.62</v>
      </c>
      <c r="P27" s="6">
        <v>2.9</v>
      </c>
      <c r="Q27" s="6">
        <f>O27*A27</f>
        <v>15.72</v>
      </c>
      <c r="R27" s="6">
        <f t="shared" ref="R27:R28" si="28">P27*A27</f>
        <v>17.399999999999999</v>
      </c>
      <c r="S27" s="4"/>
      <c r="T27" s="4" t="str">
        <f t="shared" ref="T27" si="29">IF(NOT(M27=""),A27&amp;","&amp;M27,"")</f>
        <v>6,ISL9V5036P3-F085-ND</v>
      </c>
      <c r="U27" s="4" t="str">
        <f t="shared" si="25"/>
        <v>6,ISL9V5036P3-F085-ND</v>
      </c>
      <c r="V27" t="str">
        <f t="shared" ref="V27:V28" si="30">A27&amp;"x "&amp;E27</f>
        <v>6x Ignition IGBT</v>
      </c>
      <c r="W27" t="str">
        <f t="shared" ref="W27" si="31">IF(NOT(N27=""),N27&amp;"|"&amp;A27,"")</f>
        <v>512-ISL9V5036P3-F085
|6</v>
      </c>
      <c r="X27" t="str">
        <f t="shared" ref="X27" si="32">L27&amp;" "&amp;A27</f>
        <v>ISL9V5036P3-F085 6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287</v>
      </c>
      <c r="D28" s="22" t="s">
        <v>107</v>
      </c>
      <c r="E28" s="3" t="s">
        <v>288</v>
      </c>
      <c r="F28" s="3" t="s">
        <v>289</v>
      </c>
      <c r="G28" s="3" t="s">
        <v>228</v>
      </c>
      <c r="H28" s="3"/>
      <c r="I28" s="3">
        <v>8</v>
      </c>
      <c r="J28" s="3" t="s">
        <v>21</v>
      </c>
      <c r="K28" s="3" t="s">
        <v>138</v>
      </c>
      <c r="L28" s="3" t="s">
        <v>290</v>
      </c>
      <c r="M28" s="30" t="s">
        <v>292</v>
      </c>
      <c r="N28" s="2" t="s">
        <v>291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245</v>
      </c>
      <c r="D29" s="22" t="s">
        <v>107</v>
      </c>
      <c r="E29" s="3" t="s">
        <v>227</v>
      </c>
      <c r="F29" s="3" t="s">
        <v>226</v>
      </c>
      <c r="G29" s="3" t="s">
        <v>228</v>
      </c>
      <c r="H29" s="3"/>
      <c r="I29" s="3">
        <v>8</v>
      </c>
      <c r="J29" s="3" t="s">
        <v>21</v>
      </c>
      <c r="K29" s="3" t="s">
        <v>138</v>
      </c>
      <c r="L29" s="3" t="s">
        <v>229</v>
      </c>
      <c r="M29" s="30" t="s">
        <v>232</v>
      </c>
      <c r="N29" s="2" t="s">
        <v>230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246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14</v>
      </c>
      <c r="B33" s="18">
        <f t="shared" si="36"/>
        <v>13</v>
      </c>
      <c r="C33" s="4" t="s">
        <v>308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247</v>
      </c>
      <c r="O33" s="5">
        <v>0.06</v>
      </c>
      <c r="P33" s="5">
        <v>0.11</v>
      </c>
      <c r="Q33" s="6">
        <f t="shared" si="37"/>
        <v>0.84</v>
      </c>
      <c r="R33" s="6">
        <f t="shared" si="6"/>
        <v>1.54</v>
      </c>
      <c r="S33" s="4"/>
      <c r="T33" s="4" t="str">
        <f t="shared" si="24"/>
        <v>14,1.00KXBK-ND</v>
      </c>
      <c r="U33" s="4" t="str">
        <f t="shared" si="25"/>
        <v>13,1.00KXBK-ND</v>
      </c>
      <c r="V33" t="str">
        <f t="shared" ref="V33:V39" si="41">"Resistor - " &amp; A33&amp;"x "&amp;E33</f>
        <v>Resistor - 14x 1k</v>
      </c>
      <c r="W33" t="str">
        <f t="shared" si="38"/>
        <v>603-MFR-25FBF52-1K|14</v>
      </c>
      <c r="X33" t="str">
        <f t="shared" si="39"/>
        <v>MFR-25FBF52-1K 14</v>
      </c>
    </row>
    <row r="34" spans="1:24" ht="16.5" thickBot="1">
      <c r="A34" s="18">
        <f>LEN(C34)-LEN(SUBSTITUTE(C34,",",""))+1</f>
        <v>3</v>
      </c>
      <c r="B34" s="18">
        <f t="shared" si="36"/>
        <v>2</v>
      </c>
      <c r="C34" s="12" t="s">
        <v>209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0.66</v>
      </c>
      <c r="R34" s="6">
        <f t="shared" si="6"/>
        <v>0.44999999999999996</v>
      </c>
      <c r="S34" s="12" t="s">
        <v>87</v>
      </c>
      <c r="T34" s="4" t="str">
        <f t="shared" si="24"/>
        <v>3,A105963CT-ND</v>
      </c>
      <c r="U34" s="4" t="str">
        <f t="shared" si="25"/>
        <v>2,A105963CT-ND</v>
      </c>
      <c r="V34" t="str">
        <f t="shared" si="41"/>
        <v>Resistor - 3x 680</v>
      </c>
      <c r="W34" t="str">
        <f t="shared" si="38"/>
        <v>279-LR1F680R|3</v>
      </c>
      <c r="X34" t="str">
        <f t="shared" si="39"/>
        <v>1622545-1 3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6</v>
      </c>
      <c r="B36" s="18">
        <f t="shared" si="36"/>
        <v>5</v>
      </c>
      <c r="C36" s="4" t="s">
        <v>263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0.84000000000000008</v>
      </c>
      <c r="R36" s="6">
        <f t="shared" si="6"/>
        <v>0.96</v>
      </c>
      <c r="S36" s="4"/>
      <c r="T36" s="4" t="str">
        <f t="shared" si="24"/>
        <v>6,2.49KXBK-ND</v>
      </c>
      <c r="U36" s="4" t="str">
        <f t="shared" si="25"/>
        <v>5,2.49KXBK-ND</v>
      </c>
      <c r="V36" t="str">
        <f t="shared" si="41"/>
        <v>Resistor - 6x 1% 2.49k</v>
      </c>
      <c r="W36" t="str">
        <f t="shared" si="38"/>
        <v>603-MFR-25FBF52-2K49|6</v>
      </c>
      <c r="X36" t="str">
        <f t="shared" si="39"/>
        <v>MFR-25FBF52-2K49 6</v>
      </c>
    </row>
    <row r="37" spans="1:24" ht="16.5" thickBot="1">
      <c r="A37" s="18">
        <v>1</v>
      </c>
      <c r="B37" s="18">
        <f t="shared" si="36"/>
        <v>1</v>
      </c>
      <c r="C37" s="4" t="s">
        <v>284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9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0.9</v>
      </c>
      <c r="R38" s="6">
        <f t="shared" si="6"/>
        <v>0.9</v>
      </c>
      <c r="S38" s="4"/>
      <c r="T38" s="4" t="str">
        <f t="shared" si="24"/>
        <v>9,100KXBK-ND</v>
      </c>
      <c r="U38" s="4" t="str">
        <f t="shared" si="25"/>
        <v>8,100KXBK-ND</v>
      </c>
      <c r="V38" t="str">
        <f t="shared" si="41"/>
        <v>Resistor - 9x 100k</v>
      </c>
      <c r="W38" t="str">
        <f t="shared" si="38"/>
        <v>603-FMF-25FTF52100K|9</v>
      </c>
      <c r="X38" t="str">
        <f t="shared" si="39"/>
        <v>MFR-25FBF52-100K 9</v>
      </c>
    </row>
    <row r="39" spans="1:24" ht="16.5" thickBot="1">
      <c r="A39" s="18">
        <f>LEN(C39)-LEN(SUBSTITUTE(C39,",",""))+1</f>
        <v>3</v>
      </c>
      <c r="B39" s="18">
        <f>LEN(D39)-LEN(SUBSTITUTE(D39,",",""))+1</f>
        <v>2</v>
      </c>
      <c r="C39" s="4" t="s">
        <v>211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0.81</v>
      </c>
      <c r="R39" s="6">
        <f t="shared" si="6"/>
        <v>0.69000000000000006</v>
      </c>
      <c r="S39" s="4"/>
      <c r="T39" s="4" t="str">
        <f t="shared" si="24"/>
        <v>3,160YCT-ND</v>
      </c>
      <c r="U39" s="4" t="str">
        <f t="shared" si="25"/>
        <v>2,160YCT-ND</v>
      </c>
      <c r="V39" t="str">
        <f t="shared" si="41"/>
        <v>Resistor - 3x 160</v>
      </c>
      <c r="W39" t="str">
        <f t="shared" si="38"/>
        <v>594-5083NW160R0J|3</v>
      </c>
      <c r="X39" t="str">
        <f t="shared" si="39"/>
        <v>FMP200FRF52-160R 3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285</v>
      </c>
      <c r="D40" s="22" t="s">
        <v>110</v>
      </c>
      <c r="E40" s="3" t="s">
        <v>213</v>
      </c>
      <c r="F40" s="3" t="s">
        <v>214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215</v>
      </c>
      <c r="M40" s="2"/>
      <c r="N40" s="2" t="s">
        <v>216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294</v>
      </c>
      <c r="D43" s="4" t="s">
        <v>61</v>
      </c>
      <c r="E43" s="3" t="s">
        <v>295</v>
      </c>
      <c r="F43" s="3" t="s">
        <v>296</v>
      </c>
      <c r="G43" s="3" t="s">
        <v>297</v>
      </c>
      <c r="H43" s="3"/>
      <c r="I43" s="3">
        <v>2</v>
      </c>
      <c r="J43" s="3" t="s">
        <v>39</v>
      </c>
      <c r="K43" s="3" t="s">
        <v>138</v>
      </c>
      <c r="L43" s="3" t="s">
        <v>295</v>
      </c>
      <c r="M43" s="34" t="s">
        <v>298</v>
      </c>
      <c r="N43" s="2" t="s">
        <v>299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300</v>
      </c>
      <c r="U43" s="4" t="s">
        <v>300</v>
      </c>
      <c r="V43" t="s">
        <v>301</v>
      </c>
      <c r="W43" t="s">
        <v>302</v>
      </c>
      <c r="X43" t="s">
        <v>303</v>
      </c>
    </row>
    <row r="44" spans="1:24" ht="26.25" thickBot="1">
      <c r="A44" s="18">
        <v>1</v>
      </c>
      <c r="B44" s="18">
        <f t="shared" si="50"/>
        <v>1</v>
      </c>
      <c r="C44" s="22" t="s">
        <v>257</v>
      </c>
      <c r="D44" s="4" t="s">
        <v>79</v>
      </c>
      <c r="E44" s="3" t="s">
        <v>248</v>
      </c>
      <c r="F44" s="3" t="s">
        <v>249</v>
      </c>
      <c r="G44" s="3" t="s">
        <v>250</v>
      </c>
      <c r="H44" s="3"/>
      <c r="I44" s="3">
        <v>1</v>
      </c>
      <c r="J44" s="3" t="s">
        <v>62</v>
      </c>
      <c r="K44" s="3"/>
      <c r="L44" s="3" t="s">
        <v>254</v>
      </c>
      <c r="M44" s="31" t="s">
        <v>255</v>
      </c>
      <c r="N44" s="2" t="s">
        <v>256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212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276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279</v>
      </c>
      <c r="D50" s="12"/>
      <c r="E50" s="13" t="s">
        <v>280</v>
      </c>
      <c r="F50" s="3" t="s">
        <v>278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264</v>
      </c>
      <c r="D51" s="12" t="s">
        <v>144</v>
      </c>
      <c r="E51" s="13" t="s">
        <v>272</v>
      </c>
      <c r="F51" s="3" t="s">
        <v>271</v>
      </c>
      <c r="G51" s="3"/>
      <c r="H51" s="13"/>
      <c r="I51" s="13">
        <v>1</v>
      </c>
      <c r="J51" s="13" t="s">
        <v>225</v>
      </c>
      <c r="K51" s="25" t="s">
        <v>138</v>
      </c>
      <c r="L51" s="13" t="s">
        <v>273</v>
      </c>
      <c r="M51" s="13" t="s">
        <v>275</v>
      </c>
      <c r="N51" s="2" t="s">
        <v>274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265</v>
      </c>
      <c r="D52" s="12" t="s">
        <v>144</v>
      </c>
      <c r="E52" s="13" t="s">
        <v>266</v>
      </c>
      <c r="F52" s="3" t="s">
        <v>267</v>
      </c>
      <c r="G52" s="3"/>
      <c r="H52" s="13"/>
      <c r="I52" s="13">
        <v>1</v>
      </c>
      <c r="J52" s="13" t="s">
        <v>225</v>
      </c>
      <c r="K52" s="25" t="s">
        <v>138</v>
      </c>
      <c r="L52" s="13" t="s">
        <v>268</v>
      </c>
      <c r="M52" s="13" t="s">
        <v>269</v>
      </c>
      <c r="N52" s="2" t="s">
        <v>270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304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264</v>
      </c>
      <c r="D55" s="12" t="s">
        <v>144</v>
      </c>
      <c r="E55" s="13" t="s">
        <v>272</v>
      </c>
      <c r="F55" s="3" t="s">
        <v>271</v>
      </c>
      <c r="G55" s="3"/>
      <c r="H55" s="13"/>
      <c r="I55" s="13">
        <v>1</v>
      </c>
      <c r="J55" s="13" t="s">
        <v>225</v>
      </c>
      <c r="K55" s="25" t="s">
        <v>138</v>
      </c>
      <c r="L55" s="13" t="s">
        <v>273</v>
      </c>
      <c r="M55" s="13" t="s">
        <v>275</v>
      </c>
      <c r="N55" s="2" t="s">
        <v>274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265</v>
      </c>
      <c r="D56" s="12" t="s">
        <v>144</v>
      </c>
      <c r="E56" s="13" t="s">
        <v>266</v>
      </c>
      <c r="F56" s="3" t="s">
        <v>267</v>
      </c>
      <c r="G56" s="3"/>
      <c r="H56" s="13"/>
      <c r="I56" s="13">
        <v>1</v>
      </c>
      <c r="J56" s="13" t="s">
        <v>225</v>
      </c>
      <c r="K56" s="25" t="s">
        <v>138</v>
      </c>
      <c r="L56" s="13" t="s">
        <v>268</v>
      </c>
      <c r="M56" s="13" t="s">
        <v>269</v>
      </c>
      <c r="N56" s="2" t="s">
        <v>270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3"/>
      <c r="O57" s="1" t="s">
        <v>68</v>
      </c>
      <c r="P57" s="1"/>
      <c r="Q57" s="11">
        <f>SUM(Q3:Q52)</f>
        <v>95.039999999999992</v>
      </c>
      <c r="R57" s="11">
        <f>SUM(R3:R52)</f>
        <v>112.83200000000001</v>
      </c>
      <c r="S57" s="10" t="s">
        <v>69</v>
      </c>
    </row>
    <row r="61" spans="1:24">
      <c r="C61" t="s">
        <v>253</v>
      </c>
    </row>
    <row r="62" spans="1:24">
      <c r="C62" t="s">
        <v>306</v>
      </c>
    </row>
    <row r="63" spans="1:24">
      <c r="C63" t="s">
        <v>281</v>
      </c>
    </row>
    <row r="64" spans="1:24">
      <c r="C64" t="s">
        <v>305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2019-11-28T08:44:22Z</dcterms:modified>
</cp:coreProperties>
</file>