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2-1.3\"/>
    </mc:Choice>
  </mc:AlternateContent>
  <xr:revisionPtr revIDLastSave="0" documentId="13_ncr:1_{C1AEA772-F76A-4109-B2FC-2013866FE60A}" xr6:coauthVersionLast="41" xr6:coauthVersionMax="43" xr10:uidLastSave="{00000000-0000-0000-0000-000000000000}"/>
  <bookViews>
    <workbookView xWindow="0" yWindow="117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W10" i="1" l="1"/>
  <c r="U10" i="1"/>
  <c r="T10" i="1"/>
  <c r="R10" i="1"/>
  <c r="A10" i="1"/>
  <c r="V10" i="1" s="1"/>
  <c r="X10" i="1" l="1"/>
  <c r="Q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5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6" i="1" l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<sst xmlns="http://schemas.openxmlformats.org/spreadsheetml/2006/main" count="439" uniqueCount="316">
  <si>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</si>
  <si>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</si>
  <si>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</si>
  <si>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</si>
  <si>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</si>
  <si>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</si>
  <si>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</si>
  <si>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</si>
  <si>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</si>
  <si>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</si>
  <si>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</si>
  <si>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</si>
  <si>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</si>
  <si>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</si>
  <si>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</si>
  <si>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</si>
  <si>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</si>
  <si>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</si>
  <si>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</si>
  <si>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</si>
  <si>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</si>
  <si>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</si>
  <si>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</si>
  <si>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</si>
  <si>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</si>
  <si>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</si>
  <si>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</si>
  <si>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</si>
  <si>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</si>
  <si>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</si>
  <si>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</si>
  <si>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</si>
  <si>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</si>
  <si>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</si>
  <si>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</si>
  <si>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</si>
  <si>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</si>
  <si>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</si>
  <si>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</si>
  <si>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</si>
  <si>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</si>
  <si>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</si>
  <si>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</si>
  <si>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</si>
  <si>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</si>
  <si>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</si>
  <si>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</si>
  <si>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</si>
  <si>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</si>
  <si>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</si>
  <si>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</si>
  <si>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</si>
  <si>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</si>
  <si>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</si>
  <si>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</si>
  <si>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</si>
  <si>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</si>
  <si>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</si>
  <si>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</si>
  <si>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</si>
  <si>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</si>
  <si>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</si>
  <si>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</si>
  <si>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</si>
  <si>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</si>
  <si>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</si>
  <si>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</si>
  <si>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</si>
  <si>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</si>
  <si>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</si>
  <si>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</si>
  <si>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</si>
  <si>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</si>
  <si>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</si>
  <si>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</si>
  <si>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</si>
  <si>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</si>
  <si>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</si>
  <si>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</si>
  <si>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</si>
  <si>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</si>
  <si>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</si>
  <si>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</si>
  <si>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</si>
  <si>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</si>
  <si>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</si>
  <si>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</si>
  <si>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</si>
  <si>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</si>
  <si>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</si>
  <si>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</si>
  <si>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</si>
  <si>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</si>
  <si>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</si>
  <si>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</si>
  <si>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</si>
  <si>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</si>
  <si>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</si>
  <si>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</si>
  <si>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</si>
  <si>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</si>
  <si>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</si>
  <si>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</si>
  <si>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</si>
  <si>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</si>
  <si>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</si>
  <si>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</si>
  <si>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</si>
  <si>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</si>
  <si>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</si>
  <si>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</si>
  <si>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</si>
  <si>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</si>
  <si>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</si>
  <si>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</si>
  <si>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</si>
  <si>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</si>
  <si>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</si>
  <si>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</si>
  <si>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</si>
  <si>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</si>
  <si>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</si>
  <si>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</si>
  <si>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</si>
  <si>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</si>
  <si>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</si>
  <si>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</si>
  <si>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</si>
  <si>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</si>
  <si>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</si>
  <si>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</si>
  <si>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</si>
  <si>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</si>
  <si>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</si>
  <si>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</si>
  <si>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</si>
  <si>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</si>
  <si>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</si>
  <si>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</si>
  <si>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</si>
  <si>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</si>
  <si>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</si>
  <si>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</si>
  <si>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</si>
  <si>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</si>
  <si>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</si>
  <si>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</si>
  <si>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</si>
  <si>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</si>
  <si>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</si>
  <si>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</si>
  <si>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</si>
  <si>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</si>
  <si>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</si>
  <si>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</si>
  <si>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</si>
  <si>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</si>
  <si>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</si>
  <si>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</si>
  <si>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</si>
  <si>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</si>
  <si>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</si>
  <si>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</si>
  <si>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</si>
  <si>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</si>
  <si>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</si>
  <si>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</si>
  <si>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</si>
  <si>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</si>
  <si>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</si>
  <si>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</si>
  <si>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</si>
  <si>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</si>
  <si>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</si>
  <si>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</si>
  <si>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</si>
  <si>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</si>
  <si>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</si>
  <si>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</si>
  <si>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</si>
  <si>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</si>
  <si>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</si>
  <si>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</si>
  <si>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</si>
  <si>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</si>
  <si>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</si>
  <si>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</si>
  <si>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</si>
  <si>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</si>
  <si>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</si>
  <si>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</si>
  <si>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</si>
  <si>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</si>
  <si>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</si>
  <si>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</si>
  <si>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</si>
  <si>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</si>
  <si>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</si>
  <si>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</si>
  <si>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</si>
  <si>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</si>
  <si>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</si>
  <si>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</si>
  <si>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</si>
  <si>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</si>
  <si>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</si>
  <si>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</si>
  <si>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</si>
  <si>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</si>
  <si>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</si>
  <si>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</si>
  <si>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</si>
  <si>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</si>
  <si>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</si>
  <si>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</si>
  <si>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</si>
  <si>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</si>
  <si>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</si>
  <si>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</si>
  <si>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</si>
  <si>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</si>
  <si>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</si>
  <si>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</si>
  <si>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</si>
  <si>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</si>
  <si>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</si>
  <si>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</si>
  <si>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</si>
  <si>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</si>
  <si>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</si>
  <si>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</si>
  <si>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</si>
  <si>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</si>
  <si>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</si>
  <si>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</si>
  <si>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</si>
  <si>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</si>
  <si>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</si>
  <si>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</si>
  <si>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</si>
  <si>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</si>
  <si>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</si>
  <si>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</si>
  <si>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</si>
  <si>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</si>
  <si>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</si>
  <si>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</si>
  <si>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</si>
  <si>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</si>
  <si>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</si>
  <si>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</si>
  <si>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</si>
  <si>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</si>
  <si>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</si>
  <si>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</si>
  <si>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</si>
  <si>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</si>
  <si>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</si>
  <si>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</si>
  <si>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</si>
  <si>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</si>
  <si>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</si>
  <si>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</si>
  <si>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</si>
  <si>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</si>
  <si>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</si>
  <si>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</si>
  <si>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</si>
  <si>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</si>
  <si>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</si>
  <si>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</si>
  <si>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</si>
  <si>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</si>
  <si>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</si>
  <si>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</si>
  <si>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</si>
  <si>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</si>
  <si>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</si>
  <si>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</si>
  <si>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</si>
  <si>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</si>
  <si>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</si>
  <si>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</si>
  <si>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</si>
  <si>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</si>
  <si>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</si>
  <si>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</si>
  <si>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</si>
  <si>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</si>
  <si>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</si>
  <si>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</si>
  <si>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</si>
  <si>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</si>
  <si>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</si>
  <si>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</si>
  <si>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</si>
  <si>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</si>
  <si>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</si>
  <si>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</si>
  <si>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</si>
  <si>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</si>
  <si>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</si>
  <si>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</si>
  <si>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</si>
  <si>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</si>
  <si>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</si>
  <si>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</si>
  <si>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t>R11,R14,R17,R20,R35,R37,R38,R48,R49,R55</t>
  </si>
  <si>
    <t>NOTE! Do not install R39 and R59 unless you plan to use Hall type crank sensor. Stock sensor is VR-type.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</si>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</sst>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0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31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306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223</v>
      </c>
      <c r="D22" s="4" t="s">
        <v>82</v>
      </c>
      <c r="E22" s="3" t="s">
        <v>261</v>
      </c>
      <c r="F22" s="3" t="s">
        <v>262</v>
      </c>
      <c r="G22" s="3"/>
      <c r="H22" s="3"/>
      <c r="I22" s="3">
        <v>1</v>
      </c>
      <c r="J22" s="3" t="s">
        <v>225</v>
      </c>
      <c r="K22" s="3" t="s">
        <v>139</v>
      </c>
      <c r="L22" s="27" t="s">
        <v>258</v>
      </c>
      <c r="M22" s="30" t="s">
        <v>260</v>
      </c>
      <c r="N22" s="2" t="s">
        <v>259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224</v>
      </c>
      <c r="F23" s="3" t="s">
        <v>236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239</v>
      </c>
      <c r="M23" s="30" t="s">
        <v>244</v>
      </c>
      <c r="N23" s="2" t="s">
        <v>243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234</v>
      </c>
      <c r="D24" s="4" t="s">
        <v>82</v>
      </c>
      <c r="E24" s="3" t="s">
        <v>235</v>
      </c>
      <c r="F24" s="3" t="s">
        <v>237</v>
      </c>
      <c r="G24" s="3"/>
      <c r="H24" s="3"/>
      <c r="I24" s="3">
        <v>1</v>
      </c>
      <c r="J24" s="3" t="s">
        <v>238</v>
      </c>
      <c r="K24" s="3" t="s">
        <v>139</v>
      </c>
      <c r="L24" s="27" t="s">
        <v>240</v>
      </c>
      <c r="M24" s="30" t="s">
        <v>242</v>
      </c>
      <c r="N24" s="2" t="s">
        <v>241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31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305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6</v>
      </c>
      <c r="B27" s="18">
        <f t="shared" ref="B27:B28" si="27">LEN(D27)-LEN(SUBSTITUTE(D27,",",""))+1</f>
        <v>6</v>
      </c>
      <c r="C27" s="4" t="s">
        <v>217</v>
      </c>
      <c r="D27" s="22" t="s">
        <v>107</v>
      </c>
      <c r="E27" s="3" t="s">
        <v>218</v>
      </c>
      <c r="F27" s="3" t="s">
        <v>219</v>
      </c>
      <c r="G27" s="3" t="s">
        <v>220</v>
      </c>
      <c r="H27" s="3"/>
      <c r="I27" s="3">
        <v>8</v>
      </c>
      <c r="J27" s="3" t="s">
        <v>21</v>
      </c>
      <c r="K27" s="3" t="s">
        <v>138</v>
      </c>
      <c r="L27" s="3" t="s">
        <v>221</v>
      </c>
      <c r="M27" s="29" t="s">
        <v>231</v>
      </c>
      <c r="N27" s="2" t="s">
        <v>222</v>
      </c>
      <c r="O27" s="6">
        <v>2.62</v>
      </c>
      <c r="P27" s="6">
        <v>2.9</v>
      </c>
      <c r="Q27" s="6">
        <f>O27*A27</f>
        <v>15.72</v>
      </c>
      <c r="R27" s="6">
        <f t="shared" ref="R27:R28" si="28">P27*A27</f>
        <v>17.399999999999999</v>
      </c>
      <c r="S27" s="4"/>
      <c r="T27" s="4" t="str">
        <f t="shared" ref="T27" si="29">IF(NOT(M27=""),A27&amp;","&amp;M27,"")</f>
        <v>6,ISL9V5036P3-F085-ND</v>
      </c>
      <c r="U27" s="4" t="str">
        <f t="shared" si="25"/>
        <v>6,ISL9V5036P3-F085-ND</v>
      </c>
      <c r="V27" t="str">
        <f t="shared" ref="V27:V28" si="30">A27&amp;"x "&amp;E27</f>
        <v>6x Ignition IGBT</v>
      </c>
      <c r="W27" t="str">
        <f t="shared" ref="W27" si="31">IF(NOT(N27=""),N27&amp;"|"&amp;A27,"")</f>
        <v>512-ISL9V5036P3-F085
|6</v>
      </c>
      <c r="X27" t="str">
        <f t="shared" ref="X27" si="32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287</v>
      </c>
      <c r="D28" s="22" t="s">
        <v>107</v>
      </c>
      <c r="E28" s="3" t="s">
        <v>288</v>
      </c>
      <c r="F28" s="3" t="s">
        <v>289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290</v>
      </c>
      <c r="M28" s="30" t="s">
        <v>292</v>
      </c>
      <c r="N28" s="2" t="s">
        <v>291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245</v>
      </c>
      <c r="D29" s="22" t="s">
        <v>107</v>
      </c>
      <c r="E29" s="3" t="s">
        <v>227</v>
      </c>
      <c r="F29" s="3" t="s">
        <v>226</v>
      </c>
      <c r="G29" s="3" t="s">
        <v>228</v>
      </c>
      <c r="H29" s="3"/>
      <c r="I29" s="3">
        <v>8</v>
      </c>
      <c r="J29" s="3" t="s">
        <v>21</v>
      </c>
      <c r="K29" s="3" t="s">
        <v>138</v>
      </c>
      <c r="L29" s="3" t="s">
        <v>229</v>
      </c>
      <c r="M29" s="30" t="s">
        <v>232</v>
      </c>
      <c r="N29" s="2" t="s">
        <v>230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 t="shared" ref="A31:A36" si="36">LEN(C31)-LEN(SUBSTITUTE(C31,",",""))+1</f>
        <v>1</v>
      </c>
      <c r="B31" s="18">
        <f t="shared" ref="B31:B37" si="37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246</v>
      </c>
      <c r="O31" s="5">
        <v>0.08</v>
      </c>
      <c r="P31" s="5">
        <v>0.11</v>
      </c>
      <c r="Q31" s="6">
        <f t="shared" ref="Q31" si="38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" si="39">IF(NOT(N31=""),N31&amp;"|"&amp;A31,"")</f>
        <v>603-MFR-25FBF52-10K|1</v>
      </c>
      <c r="X31" t="str">
        <f t="shared" ref="X31" si="40">L31&amp;" "&amp;A31</f>
        <v>MFR-25FBF52-10K 1</v>
      </c>
    </row>
    <row r="32" spans="1:24" ht="26.25" thickBot="1">
      <c r="A32" s="18">
        <f t="shared" si="36"/>
        <v>1</v>
      </c>
      <c r="B32" s="18"/>
      <c r="C32" s="37" t="s">
        <v>308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 t="shared" si="36"/>
        <v>17</v>
      </c>
      <c r="B33" s="18">
        <f t="shared" si="37"/>
        <v>13</v>
      </c>
      <c r="C33" s="4" t="s">
        <v>309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247</v>
      </c>
      <c r="O33" s="5">
        <v>0.06</v>
      </c>
      <c r="P33" s="5">
        <v>0.11</v>
      </c>
      <c r="Q33" s="6">
        <f t="shared" ref="Q33:Q40" si="41">O33*A33</f>
        <v>1.02</v>
      </c>
      <c r="R33" s="6">
        <f t="shared" ref="R33:R40" si="42">P33*A33</f>
        <v>1.87</v>
      </c>
      <c r="S33" s="4"/>
      <c r="T33" s="4" t="str">
        <f t="shared" ref="T33:T42" si="43">IF(NOT(M33=""),A33&amp;","&amp;M33,"")</f>
        <v>17,1.00KXBK-ND</v>
      </c>
      <c r="U33" s="4" t="str">
        <f t="shared" si="25"/>
        <v>13,1.00KXBK-ND</v>
      </c>
      <c r="V33" t="str">
        <f t="shared" ref="V33:V40" si="44">"Resistor - " &amp; A33&amp;"x "&amp;E33</f>
        <v>Resistor - 17x 1k</v>
      </c>
      <c r="W33" t="str">
        <f t="shared" ref="W33:W42" si="45">IF(NOT(N33=""),N33&amp;"|"&amp;A33,"")</f>
        <v>603-MFR-25FBF52-1K|17</v>
      </c>
      <c r="X33" t="str">
        <f t="shared" ref="X33:X42" si="46">L33&amp;" "&amp;A33</f>
        <v>MFR-25FBF52-1K 17</v>
      </c>
    </row>
    <row r="34" spans="1:24" ht="16.5" thickBot="1">
      <c r="A34" s="18">
        <f t="shared" si="36"/>
        <v>3</v>
      </c>
      <c r="B34" s="18">
        <f t="shared" si="37"/>
        <v>2</v>
      </c>
      <c r="C34" s="12" t="s">
        <v>209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41"/>
        <v>0.66</v>
      </c>
      <c r="R34" s="6">
        <f t="shared" si="42"/>
        <v>0.44999999999999996</v>
      </c>
      <c r="S34" s="12" t="s">
        <v>87</v>
      </c>
      <c r="T34" s="4" t="str">
        <f t="shared" si="43"/>
        <v>3,A105963CT-ND</v>
      </c>
      <c r="U34" s="4" t="str">
        <f t="shared" si="25"/>
        <v>2,A105963CT-ND</v>
      </c>
      <c r="V34" t="str">
        <f t="shared" si="44"/>
        <v>Resistor - 3x 680</v>
      </c>
      <c r="W34" t="str">
        <f t="shared" si="45"/>
        <v>279-LR1F680R|3</v>
      </c>
      <c r="X34" t="str">
        <f t="shared" si="46"/>
        <v>1622545-1 3</v>
      </c>
    </row>
    <row r="35" spans="1:24" ht="26.25" thickBot="1">
      <c r="A35" s="18">
        <f t="shared" si="36"/>
        <v>6</v>
      </c>
      <c r="B35" s="18">
        <f t="shared" si="37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41"/>
        <v>0.66</v>
      </c>
      <c r="R35" s="6">
        <f t="shared" si="42"/>
        <v>0.89999999999999991</v>
      </c>
      <c r="S35" s="4"/>
      <c r="T35" s="4" t="str">
        <f t="shared" si="43"/>
        <v>6,RNF14FTD470RCT-ND</v>
      </c>
      <c r="U35" s="4" t="str">
        <f t="shared" si="25"/>
        <v>6,RNF14FTD470RCT-ND</v>
      </c>
      <c r="V35" t="str">
        <f t="shared" si="44"/>
        <v>Resistor - 6x 470</v>
      </c>
      <c r="W35" t="str">
        <f t="shared" si="45"/>
        <v>279-LR1F470R|6</v>
      </c>
      <c r="X35" t="str">
        <f t="shared" si="46"/>
        <v>RNF14FTD470R 6</v>
      </c>
    </row>
    <row r="36" spans="1:24" ht="26.25" thickBot="1">
      <c r="A36" s="18">
        <f t="shared" si="36"/>
        <v>6</v>
      </c>
      <c r="B36" s="18">
        <f t="shared" si="37"/>
        <v>5</v>
      </c>
      <c r="C36" s="4" t="s">
        <v>263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41"/>
        <v>0.84000000000000008</v>
      </c>
      <c r="R36" s="6">
        <f t="shared" si="42"/>
        <v>0.96</v>
      </c>
      <c r="S36" s="4"/>
      <c r="T36" s="4" t="str">
        <f t="shared" si="43"/>
        <v>6,2.49KXBK-ND</v>
      </c>
      <c r="U36" s="4" t="str">
        <f t="shared" si="25"/>
        <v>5,2.49KXBK-ND</v>
      </c>
      <c r="V36" t="str">
        <f t="shared" si="44"/>
        <v>Resistor - 6x 1% 2.49k</v>
      </c>
      <c r="W36" t="str">
        <f t="shared" si="45"/>
        <v>603-MFR-25FBF52-2K49|6</v>
      </c>
      <c r="X36" t="str">
        <f t="shared" si="46"/>
        <v>MFR-25FBF52-2K49 6</v>
      </c>
    </row>
    <row r="37" spans="1:24" ht="16.5" thickBot="1">
      <c r="A37" s="18">
        <v>1</v>
      </c>
      <c r="B37" s="18">
        <f t="shared" si="37"/>
        <v>1</v>
      </c>
      <c r="C37" s="4" t="s">
        <v>284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41"/>
        <v>0.46</v>
      </c>
      <c r="R37" s="6">
        <f t="shared" si="42"/>
        <v>1.1000000000000001</v>
      </c>
      <c r="S37" s="4" t="s">
        <v>86</v>
      </c>
      <c r="T37" s="4" t="str">
        <f t="shared" si="43"/>
        <v>1,3.9KADCT-ND</v>
      </c>
      <c r="U37" s="4" t="str">
        <f t="shared" si="25"/>
        <v>1,3.9KADCT-ND</v>
      </c>
      <c r="V37" t="str">
        <f t="shared" si="44"/>
        <v>Resistor - 1x 0.1% 3.9k</v>
      </c>
      <c r="W37" t="str">
        <f t="shared" si="45"/>
        <v>279-H83K9BDA|1</v>
      </c>
      <c r="X37" t="str">
        <f t="shared" si="46"/>
        <v>MFP-25BRD52-3K9 1</v>
      </c>
    </row>
    <row r="38" spans="1:24" ht="16.5" thickBot="1">
      <c r="A38" s="18">
        <f t="shared" ref="A38" si="47">LEN(C38)-LEN(SUBSTITUTE(C38,",",""))+1</f>
        <v>10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41"/>
        <v>1</v>
      </c>
      <c r="R38" s="6">
        <f t="shared" si="42"/>
        <v>1</v>
      </c>
      <c r="S38" s="4"/>
      <c r="T38" s="4" t="str">
        <f t="shared" si="43"/>
        <v>10,100KXBK-ND</v>
      </c>
      <c r="U38" s="4" t="str">
        <f t="shared" si="25"/>
        <v>8,100KXBK-ND</v>
      </c>
      <c r="V38" t="str">
        <f t="shared" si="44"/>
        <v>Resistor - 10x 100k</v>
      </c>
      <c r="W38" t="str">
        <f t="shared" si="45"/>
        <v>603-FMF-25FTF52100K|10</v>
      </c>
      <c r="X38" t="str">
        <f t="shared" si="46"/>
        <v>MFR-25FBF52-100K 10</v>
      </c>
    </row>
    <row r="39" spans="1:24" ht="16.5" thickBot="1">
      <c r="A39" s="18">
        <f>LEN(C39)-LEN(SUBSTITUTE(C39,",",""))+1</f>
        <v>3</v>
      </c>
      <c r="B39" s="18">
        <f>LEN(D39)-LEN(SUBSTITUTE(D39,",",""))+1</f>
        <v>2</v>
      </c>
      <c r="C39" s="4" t="s">
        <v>211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41"/>
        <v>0.81</v>
      </c>
      <c r="R39" s="6">
        <f t="shared" si="42"/>
        <v>0.69000000000000006</v>
      </c>
      <c r="S39" s="4"/>
      <c r="T39" s="4" t="str">
        <f t="shared" si="43"/>
        <v>3,160YCT-ND</v>
      </c>
      <c r="U39" s="4" t="str">
        <f t="shared" si="25"/>
        <v>2,160YCT-ND</v>
      </c>
      <c r="V39" t="str">
        <f t="shared" si="44"/>
        <v>Resistor - 3x 160</v>
      </c>
      <c r="W39" t="str">
        <f t="shared" si="45"/>
        <v>594-5083NW160R0J|3</v>
      </c>
      <c r="X39" t="str">
        <f t="shared" si="46"/>
        <v>FMP200FRF52-160R 3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285</v>
      </c>
      <c r="D40" s="22" t="s">
        <v>110</v>
      </c>
      <c r="E40" s="3" t="s">
        <v>213</v>
      </c>
      <c r="F40" s="3" t="s">
        <v>214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215</v>
      </c>
      <c r="M40" s="2"/>
      <c r="N40" s="2" t="s">
        <v>216</v>
      </c>
      <c r="O40" s="5"/>
      <c r="P40" s="5">
        <v>0.1</v>
      </c>
      <c r="Q40" s="6">
        <f t="shared" si="41"/>
        <v>0</v>
      </c>
      <c r="R40" s="6">
        <f t="shared" si="42"/>
        <v>0.2</v>
      </c>
      <c r="S40" s="4"/>
      <c r="T40" s="4" t="str">
        <f t="shared" si="43"/>
        <v/>
      </c>
      <c r="U40" s="4" t="str">
        <f t="shared" ref="U40" si="48">IF(NOT(M40=""),B40&amp;","&amp;M40,"")</f>
        <v/>
      </c>
      <c r="V40" t="str">
        <f t="shared" si="44"/>
        <v>Resistor - 2x 7.5k</v>
      </c>
      <c r="W40" t="str">
        <f t="shared" si="45"/>
        <v>603-MFR-25FBF52-7K5
|2</v>
      </c>
      <c r="X40" t="str">
        <f t="shared" si="46"/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43"/>
        <v/>
      </c>
      <c r="U41" s="4" t="str">
        <f>IF(NOT(M41=""),B41&amp;","&amp;M41,"")</f>
        <v/>
      </c>
      <c r="W41" t="str">
        <f t="shared" si="45"/>
        <v/>
      </c>
      <c r="X41" t="str">
        <f t="shared" si="46"/>
        <v xml:space="preserve"> </v>
      </c>
    </row>
    <row r="42" spans="1:24" ht="26.25" thickBot="1">
      <c r="A42" s="18">
        <v>1</v>
      </c>
      <c r="B42" s="18">
        <f t="shared" ref="B42:B46" si="49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>P42*A42</f>
        <v>1.67</v>
      </c>
      <c r="S42" s="4"/>
      <c r="T42" s="4" t="str">
        <f t="shared" si="43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 t="shared" si="45"/>
        <v>926-LM2940T-5.0/NOPB|1</v>
      </c>
      <c r="X42" t="str">
        <f t="shared" si="46"/>
        <v>LM2940T-5.0/NOPB 1</v>
      </c>
    </row>
    <row r="43" spans="1:24" ht="16.5" thickBot="1">
      <c r="A43" s="18">
        <v>1</v>
      </c>
      <c r="B43" s="18">
        <v>1</v>
      </c>
      <c r="C43" s="4" t="s">
        <v>293</v>
      </c>
      <c r="D43" s="4" t="s">
        <v>61</v>
      </c>
      <c r="E43" s="3" t="s">
        <v>294</v>
      </c>
      <c r="F43" s="3" t="s">
        <v>295</v>
      </c>
      <c r="G43" s="3" t="s">
        <v>296</v>
      </c>
      <c r="H43" s="3"/>
      <c r="I43" s="3">
        <v>2</v>
      </c>
      <c r="J43" s="3" t="s">
        <v>39</v>
      </c>
      <c r="K43" s="3" t="s">
        <v>138</v>
      </c>
      <c r="L43" s="3" t="s">
        <v>294</v>
      </c>
      <c r="M43" s="34" t="s">
        <v>297</v>
      </c>
      <c r="N43" s="2" t="s">
        <v>298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299</v>
      </c>
      <c r="U43" s="4" t="s">
        <v>299</v>
      </c>
      <c r="V43" t="s">
        <v>300</v>
      </c>
      <c r="W43" t="s">
        <v>301</v>
      </c>
      <c r="X43" t="s">
        <v>302</v>
      </c>
    </row>
    <row r="44" spans="1:24" ht="26.25" thickBot="1">
      <c r="A44" s="18">
        <v>1</v>
      </c>
      <c r="B44" s="18">
        <f t="shared" si="49"/>
        <v>1</v>
      </c>
      <c r="C44" s="22" t="s">
        <v>257</v>
      </c>
      <c r="D44" s="4" t="s">
        <v>79</v>
      </c>
      <c r="E44" s="3" t="s">
        <v>248</v>
      </c>
      <c r="F44" s="3" t="s">
        <v>249</v>
      </c>
      <c r="G44" s="3" t="s">
        <v>250</v>
      </c>
      <c r="H44" s="3"/>
      <c r="I44" s="3">
        <v>1</v>
      </c>
      <c r="J44" s="3" t="s">
        <v>62</v>
      </c>
      <c r="K44" s="3"/>
      <c r="L44" s="3" t="s">
        <v>254</v>
      </c>
      <c r="M44" s="31" t="s">
        <v>255</v>
      </c>
      <c r="N44" s="2" t="s">
        <v>256</v>
      </c>
      <c r="O44" s="6">
        <v>12.79</v>
      </c>
      <c r="P44" s="6">
        <v>19.739999999999998</v>
      </c>
      <c r="Q44" s="6">
        <f>O44*A44</f>
        <v>12.79</v>
      </c>
      <c r="R44" s="6">
        <f>P44*A44</f>
        <v>19.739999999999998</v>
      </c>
      <c r="S44" s="4"/>
      <c r="T44" s="4" t="str">
        <f t="shared" ref="T44:T49" si="50">IF(NOT(M44=""),A44&amp;","&amp;M44,"")</f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 t="shared" ref="W44:W49" si="51">IF(NOT(N44=""),N44&amp;"|"&amp;A44,"")</f>
        <v>841-MPXH6115A6U|1</v>
      </c>
      <c r="X44" t="str">
        <f>L44&amp;" "&amp;A44</f>
        <v>MPXH6115A6U 1</v>
      </c>
    </row>
    <row r="45" spans="1:24" ht="26.25" thickBot="1">
      <c r="A45" s="18">
        <v>1</v>
      </c>
      <c r="B45" s="18">
        <f t="shared" si="49"/>
        <v>1</v>
      </c>
      <c r="C45" s="4" t="s">
        <v>79</v>
      </c>
      <c r="D45" s="4" t="s">
        <v>79</v>
      </c>
      <c r="E45" s="3" t="s">
        <v>212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>P45*A45</f>
        <v>15.37</v>
      </c>
      <c r="S45" s="4"/>
      <c r="T45" s="4" t="str">
        <f t="shared" si="50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 t="shared" si="51"/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49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>P46*A46</f>
        <v>5.84</v>
      </c>
      <c r="S46" s="12"/>
      <c r="T46" s="4" t="str">
        <f t="shared" si="50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 t="shared" si="51"/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>P47*A47</f>
        <v>2.4</v>
      </c>
      <c r="S47" s="4"/>
      <c r="T47" s="4" t="str">
        <f t="shared" si="50"/>
        <v>1,F2720-ND</v>
      </c>
      <c r="U47" s="4" t="str">
        <f t="shared" ref="U47" si="52">IF(NOT(M47=""),B47&amp;","&amp;M47,"")</f>
        <v>1,F2720-ND</v>
      </c>
      <c r="V47" t="str">
        <f>A47&amp;"x "&amp;E47</f>
        <v>1x SP721APP</v>
      </c>
      <c r="W47" t="str">
        <f t="shared" si="51"/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 t="shared" si="50"/>
        <v/>
      </c>
      <c r="U48" s="4" t="str">
        <f>IF(NOT(M48=""),B48&amp;","&amp;M48,"")</f>
        <v/>
      </c>
      <c r="W48" t="str">
        <f t="shared" si="51"/>
        <v/>
      </c>
    </row>
    <row r="49" spans="1:24" ht="16.5" thickBot="1">
      <c r="A49" s="16"/>
      <c r="B49" s="16"/>
      <c r="C49" s="4" t="s">
        <v>276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 t="shared" si="50"/>
        <v/>
      </c>
      <c r="U49" s="4" t="str">
        <f>IF(NOT(M49=""),B49&amp;","&amp;M49,"")</f>
        <v/>
      </c>
      <c r="W49" t="str">
        <f t="shared" si="51"/>
        <v/>
      </c>
    </row>
    <row r="50" spans="1:24" ht="25.5" customHeight="1" thickBot="1">
      <c r="A50" s="18">
        <v>1</v>
      </c>
      <c r="B50" s="26"/>
      <c r="C50" s="12" t="s">
        <v>279</v>
      </c>
      <c r="D50" s="12"/>
      <c r="E50" s="13" t="s">
        <v>280</v>
      </c>
      <c r="F50" s="3" t="s">
        <v>278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264</v>
      </c>
      <c r="D51" s="12" t="s">
        <v>144</v>
      </c>
      <c r="E51" s="13" t="s">
        <v>272</v>
      </c>
      <c r="F51" s="3" t="s">
        <v>271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273</v>
      </c>
      <c r="M51" s="13" t="s">
        <v>275</v>
      </c>
      <c r="N51" s="2" t="s">
        <v>274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265</v>
      </c>
      <c r="D52" s="12" t="s">
        <v>144</v>
      </c>
      <c r="E52" s="13" t="s">
        <v>266</v>
      </c>
      <c r="F52" s="3" t="s">
        <v>267</v>
      </c>
      <c r="G52" s="3"/>
      <c r="H52" s="13"/>
      <c r="I52" s="13">
        <v>1</v>
      </c>
      <c r="J52" s="13" t="s">
        <v>225</v>
      </c>
      <c r="K52" s="25" t="s">
        <v>138</v>
      </c>
      <c r="L52" s="13" t="s">
        <v>268</v>
      </c>
      <c r="M52" s="13" t="s">
        <v>269</v>
      </c>
      <c r="N52" s="2" t="s">
        <v>270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303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264</v>
      </c>
      <c r="D55" s="12" t="s">
        <v>144</v>
      </c>
      <c r="E55" s="13" t="s">
        <v>272</v>
      </c>
      <c r="F55" s="3" t="s">
        <v>271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273</v>
      </c>
      <c r="M55" s="13" t="s">
        <v>275</v>
      </c>
      <c r="N55" s="2" t="s">
        <v>274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265</v>
      </c>
      <c r="D56" s="12" t="s">
        <v>144</v>
      </c>
      <c r="E56" s="13" t="s">
        <v>266</v>
      </c>
      <c r="F56" s="3" t="s">
        <v>267</v>
      </c>
      <c r="G56" s="3"/>
      <c r="H56" s="13"/>
      <c r="I56" s="13">
        <v>1</v>
      </c>
      <c r="J56" s="13" t="s">
        <v>225</v>
      </c>
      <c r="K56" s="25" t="s">
        <v>138</v>
      </c>
      <c r="L56" s="13" t="s">
        <v>268</v>
      </c>
      <c r="M56" s="13" t="s">
        <v>269</v>
      </c>
      <c r="N56" s="2" t="s">
        <v>270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3"/>
      <c r="O57" s="1" t="s">
        <v>68</v>
      </c>
      <c r="P57" s="1"/>
      <c r="Q57" s="11">
        <f>SUM(Q3:Q52)</f>
        <v>97.07</v>
      </c>
      <c r="R57" s="11">
        <f>SUM(R3:R52)</f>
        <v>115.012</v>
      </c>
      <c r="S57" s="10" t="s">
        <v>69</v>
      </c>
    </row>
    <row r="61" spans="1:24">
      <c r="C61" t="s">
        <v>253</v>
      </c>
    </row>
    <row r="62" spans="1:24">
      <c r="C62" t="s">
        <v>277</v>
      </c>
    </row>
    <row r="63" spans="1:24">
      <c r="C63" t="s">
        <v>281</v>
      </c>
    </row>
    <row r="64" spans="1:24">
      <c r="C64" t="s">
        <v>304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2019-11-28T08:44:35Z</dcterms:modified>
</cp:coreProperties>
</file>