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DDA082BD-9FC5-4CB0-8AE3-822B976A997C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U26" i="1" s="1"/>
  <c r="A26" i="1"/>
  <c r="X26" i="1" s="1"/>
  <c r="R26" i="1" l="1"/>
  <c r="V26" i="1"/>
  <c r="W26" i="1"/>
  <c r="Q26" i="1"/>
  <c r="T26" i="1"/>
  <c r="X48" i="1"/>
  <c r="W48" i="1"/>
  <c r="V48" i="1"/>
  <c r="U48" i="1"/>
  <c r="T48" i="1"/>
  <c r="R48" i="1"/>
  <c r="Q48" i="1"/>
  <c r="X47" i="1"/>
  <c r="W47" i="1"/>
  <c r="V47" i="1"/>
  <c r="U47" i="1"/>
  <c r="T47" i="1"/>
  <c r="R47" i="1"/>
  <c r="Q47" i="1"/>
  <c r="W45" i="1"/>
  <c r="U45" i="1"/>
  <c r="T45" i="1"/>
  <c r="X40" i="1" l="1"/>
  <c r="W40" i="1"/>
  <c r="V40" i="1"/>
  <c r="T40" i="1"/>
  <c r="R40" i="1"/>
  <c r="Q40" i="1"/>
  <c r="B40" i="1"/>
  <c r="U40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X25" i="1"/>
  <c r="B25" i="1"/>
  <c r="U25" i="1" s="1"/>
  <c r="R25" i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1" i="1"/>
  <c r="X42" i="1"/>
  <c r="X43" i="1"/>
  <c r="A3" i="1"/>
  <c r="X3" i="1" s="1"/>
  <c r="Q4" i="1"/>
  <c r="Q7" i="1"/>
  <c r="Q17" i="1"/>
  <c r="Q19" i="1"/>
  <c r="Q34" i="1"/>
  <c r="Q35" i="1"/>
  <c r="Q39" i="1"/>
  <c r="Q41" i="1"/>
  <c r="Q42" i="1"/>
  <c r="Q43" i="1"/>
  <c r="W43" i="1"/>
  <c r="V43" i="1"/>
  <c r="U43" i="1"/>
  <c r="T43" i="1"/>
  <c r="R43" i="1"/>
  <c r="W5" i="1"/>
  <c r="W9" i="1"/>
  <c r="W11" i="1"/>
  <c r="W16" i="1"/>
  <c r="W17" i="1"/>
  <c r="W18" i="1"/>
  <c r="W19" i="1"/>
  <c r="W23" i="1"/>
  <c r="W28" i="1"/>
  <c r="W34" i="1"/>
  <c r="W38" i="1"/>
  <c r="W39" i="1"/>
  <c r="W41" i="1"/>
  <c r="W42" i="1"/>
  <c r="W44" i="1"/>
  <c r="B29" i="1"/>
  <c r="B30" i="1"/>
  <c r="U30" i="1" s="1"/>
  <c r="B31" i="1"/>
  <c r="U31" i="1" s="1"/>
  <c r="B32" i="1"/>
  <c r="B33" i="1"/>
  <c r="B34" i="1"/>
  <c r="U34" i="1" s="1"/>
  <c r="B35" i="1"/>
  <c r="U35" i="1" s="1"/>
  <c r="B36" i="1"/>
  <c r="U36" i="1" s="1"/>
  <c r="B39" i="1"/>
  <c r="U39" i="1" s="1"/>
  <c r="B41" i="1"/>
  <c r="U41" i="1" s="1"/>
  <c r="B42" i="1"/>
  <c r="U42" i="1" s="1"/>
  <c r="B4" i="1"/>
  <c r="U4" i="1" s="1"/>
  <c r="B5" i="1"/>
  <c r="B6" i="1"/>
  <c r="B7" i="1"/>
  <c r="U7" i="1" s="1"/>
  <c r="B8" i="1"/>
  <c r="U8" i="1" s="1"/>
  <c r="B9" i="1"/>
  <c r="B10" i="1"/>
  <c r="U10" i="1" s="1"/>
  <c r="B12" i="1"/>
  <c r="U12" i="1" s="1"/>
  <c r="B13" i="1"/>
  <c r="U13" i="1" s="1"/>
  <c r="B14" i="1"/>
  <c r="U14" i="1" s="1"/>
  <c r="B15" i="1"/>
  <c r="B17" i="1"/>
  <c r="U17" i="1" s="1"/>
  <c r="B24" i="1"/>
  <c r="U24" i="1" s="1"/>
  <c r="B3" i="1"/>
  <c r="R4" i="1"/>
  <c r="R5" i="1"/>
  <c r="R6" i="1"/>
  <c r="R9" i="1"/>
  <c r="R13" i="1"/>
  <c r="R14" i="1"/>
  <c r="R17" i="1"/>
  <c r="R19" i="1"/>
  <c r="R24" i="1"/>
  <c r="R29" i="1"/>
  <c r="R34" i="1"/>
  <c r="R35" i="1"/>
  <c r="R39" i="1"/>
  <c r="R41" i="1"/>
  <c r="R42" i="1"/>
  <c r="U28" i="1"/>
  <c r="U29" i="1"/>
  <c r="U32" i="1"/>
  <c r="U33" i="1"/>
  <c r="U38" i="1"/>
  <c r="U44" i="1"/>
  <c r="U5" i="1"/>
  <c r="U6" i="1"/>
  <c r="U9" i="1"/>
  <c r="U11" i="1"/>
  <c r="U15" i="1"/>
  <c r="U16" i="1"/>
  <c r="U18" i="1"/>
  <c r="U19" i="1"/>
  <c r="U23" i="1"/>
  <c r="U3" i="1"/>
  <c r="U2" i="1"/>
  <c r="V42" i="1"/>
  <c r="T42" i="1"/>
  <c r="V4" i="1"/>
  <c r="V5" i="1"/>
  <c r="V7" i="1"/>
  <c r="V9" i="1"/>
  <c r="V41" i="1"/>
  <c r="V39" i="1"/>
  <c r="V34" i="1"/>
  <c r="V35" i="1"/>
  <c r="V16" i="1"/>
  <c r="V17" i="1"/>
  <c r="V18" i="1"/>
  <c r="V19" i="1"/>
  <c r="V23" i="1"/>
  <c r="V2" i="1"/>
  <c r="T4" i="1"/>
  <c r="T5" i="1"/>
  <c r="T7" i="1"/>
  <c r="T9" i="1"/>
  <c r="T11" i="1"/>
  <c r="T16" i="1"/>
  <c r="T17" i="1"/>
  <c r="T18" i="1"/>
  <c r="T19" i="1"/>
  <c r="T23" i="1"/>
  <c r="T24" i="1"/>
  <c r="T28" i="1"/>
  <c r="T34" i="1"/>
  <c r="T38" i="1"/>
  <c r="T39" i="1"/>
  <c r="T41" i="1"/>
  <c r="T44" i="1"/>
  <c r="T2" i="1"/>
  <c r="V24" i="1" l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49" i="1" l="1"/>
  <c r="Q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1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2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<sst xmlns="http://schemas.openxmlformats.org/spreadsheetml/2006/main" count="386" uniqueCount="298">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</sst>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5"/>
  <sheetViews>
    <sheetView tabSelected="1" topLeftCell="A7" zoomScale="113" workbookViewId="0">
      <selection activeCell="C26" sqref="C26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2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252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279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253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265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290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286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224</v>
      </c>
      <c r="D20" s="4" t="s">
        <v>82</v>
      </c>
      <c r="E20" s="3" t="s">
        <v>262</v>
      </c>
      <c r="F20" s="3" t="s">
        <v>263</v>
      </c>
      <c r="G20" s="3"/>
      <c r="H20" s="3"/>
      <c r="I20" s="3">
        <v>1</v>
      </c>
      <c r="J20" s="3" t="s">
        <v>226</v>
      </c>
      <c r="K20" s="3" t="s">
        <v>139</v>
      </c>
      <c r="L20" s="27" t="s">
        <v>259</v>
      </c>
      <c r="M20" s="30" t="s">
        <v>261</v>
      </c>
      <c r="N20" s="2" t="s">
        <v>260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235</v>
      </c>
      <c r="D21" s="4" t="s">
        <v>82</v>
      </c>
      <c r="E21" s="3" t="s">
        <v>225</v>
      </c>
      <c r="F21" s="3" t="s">
        <v>237</v>
      </c>
      <c r="G21" s="3"/>
      <c r="H21" s="3"/>
      <c r="I21" s="3">
        <v>1</v>
      </c>
      <c r="J21" s="3" t="s">
        <v>239</v>
      </c>
      <c r="K21" s="3" t="s">
        <v>139</v>
      </c>
      <c r="L21" s="27" t="s">
        <v>240</v>
      </c>
      <c r="M21" s="30" t="s">
        <v>245</v>
      </c>
      <c r="N21" s="2" t="s">
        <v>244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236</v>
      </c>
      <c r="F22" s="3" t="s">
        <v>238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241</v>
      </c>
      <c r="M22" s="30" t="s">
        <v>243</v>
      </c>
      <c r="N22" s="2" t="s">
        <v>242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2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6</v>
      </c>
      <c r="B24" s="18">
        <f t="shared" ref="B24" si="26">LEN(D24)-LEN(SUBSTITUTE(D24,",",""))+1</f>
        <v>6</v>
      </c>
      <c r="C24" s="4" t="s">
        <v>297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9.06</v>
      </c>
      <c r="R24" s="6">
        <f t="shared" si="6"/>
        <v>9.06</v>
      </c>
      <c r="S24" s="4"/>
      <c r="T24" s="4" t="str">
        <f t="shared" si="24"/>
        <v>6,497-5981-5-ND</v>
      </c>
      <c r="U24" s="4" t="str">
        <f t="shared" si="25"/>
        <v>6,497-5981-5-ND</v>
      </c>
      <c r="V24" t="str">
        <f>A24&amp;"x "&amp;E24</f>
        <v>6x 62A MOSFET N-CH</v>
      </c>
      <c r="W24" t="str">
        <f>IF(NOT(N24=""),N24&amp;"|"&amp;A24,"")</f>
        <v>511-STP62NS04Z|6</v>
      </c>
      <c r="X24" t="str">
        <f>L24&amp;" "&amp;A24</f>
        <v>STP75NS04Z 6</v>
      </c>
    </row>
    <row r="25" spans="1:24" ht="26.25" thickBot="1">
      <c r="A25" s="18">
        <f>LEN(C25)-LEN(SUBSTITUTE(C25,",",""))+1</f>
        <v>6</v>
      </c>
      <c r="B25" s="18">
        <f t="shared" ref="B25:B26" si="27">LEN(D25)-LEN(SUBSTITUTE(D25,",",""))+1</f>
        <v>6</v>
      </c>
      <c r="C25" s="4" t="s">
        <v>218</v>
      </c>
      <c r="D25" s="22" t="s">
        <v>107</v>
      </c>
      <c r="E25" s="3" t="s">
        <v>219</v>
      </c>
      <c r="F25" s="3" t="s">
        <v>220</v>
      </c>
      <c r="G25" s="3" t="s">
        <v>221</v>
      </c>
      <c r="H25" s="3"/>
      <c r="I25" s="3">
        <v>8</v>
      </c>
      <c r="J25" s="3" t="s">
        <v>21</v>
      </c>
      <c r="K25" s="3" t="s">
        <v>138</v>
      </c>
      <c r="L25" s="3" t="s">
        <v>222</v>
      </c>
      <c r="M25" s="29" t="s">
        <v>232</v>
      </c>
      <c r="N25" s="2" t="s">
        <v>223</v>
      </c>
      <c r="O25" s="6">
        <v>2.62</v>
      </c>
      <c r="P25" s="6">
        <v>2.9</v>
      </c>
      <c r="Q25" s="6">
        <f>O25*A25</f>
        <v>15.72</v>
      </c>
      <c r="R25" s="6">
        <f t="shared" ref="R25:R26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:V26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5" t="s">
        <v>291</v>
      </c>
      <c r="D26" s="22" t="s">
        <v>107</v>
      </c>
      <c r="E26" s="3" t="s">
        <v>292</v>
      </c>
      <c r="F26" s="3" t="s">
        <v>293</v>
      </c>
      <c r="G26" s="3" t="s">
        <v>229</v>
      </c>
      <c r="H26" s="3"/>
      <c r="I26" s="3">
        <v>8</v>
      </c>
      <c r="J26" s="3" t="s">
        <v>21</v>
      </c>
      <c r="K26" s="3" t="s">
        <v>138</v>
      </c>
      <c r="L26" s="3" t="s">
        <v>294</v>
      </c>
      <c r="M26" s="30" t="s">
        <v>296</v>
      </c>
      <c r="N26" s="2" t="s">
        <v>295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246</v>
      </c>
      <c r="D27" s="22" t="s">
        <v>107</v>
      </c>
      <c r="E27" s="3" t="s">
        <v>228</v>
      </c>
      <c r="F27" s="3" t="s">
        <v>227</v>
      </c>
      <c r="G27" s="3" t="s">
        <v>229</v>
      </c>
      <c r="H27" s="3"/>
      <c r="I27" s="3">
        <v>8</v>
      </c>
      <c r="J27" s="3" t="s">
        <v>21</v>
      </c>
      <c r="K27" s="3" t="s">
        <v>138</v>
      </c>
      <c r="L27" s="3" t="s">
        <v>230</v>
      </c>
      <c r="M27" s="30" t="s">
        <v>233</v>
      </c>
      <c r="N27" s="2" t="s">
        <v>231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247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8:W36" si="38">IF(NOT(N29=""),N29&amp;"|"&amp;A29,"")</f>
        <v>603-MFR-25FBF52-10K|1</v>
      </c>
      <c r="X29" t="str">
        <f t="shared" ref="X28:X36" si="39">L29&amp;" "&amp;A29</f>
        <v>MFR-25FBF52-10K 1</v>
      </c>
    </row>
    <row r="30" spans="1:24" ht="26.25" thickBot="1">
      <c r="A30" s="18">
        <f>LEN(C30)-LEN(SUBSTITUTE(C30,",",""))+1</f>
        <v>15</v>
      </c>
      <c r="B30" s="18">
        <f t="shared" si="36"/>
        <v>13</v>
      </c>
      <c r="C30" s="4" t="s">
        <v>280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248</v>
      </c>
      <c r="O30" s="5">
        <v>0.06</v>
      </c>
      <c r="P30" s="5">
        <v>0.11</v>
      </c>
      <c r="Q30" s="6">
        <f t="shared" si="37"/>
        <v>0.89999999999999991</v>
      </c>
      <c r="R30" s="6">
        <f t="shared" si="6"/>
        <v>1.65</v>
      </c>
      <c r="S30" s="4"/>
      <c r="T30" s="4" t="str">
        <f t="shared" si="24"/>
        <v>15,1.00KXBK-ND</v>
      </c>
      <c r="U30" s="4" t="str">
        <f t="shared" si="25"/>
        <v>13,1.00KXBK-ND</v>
      </c>
      <c r="V30" t="str">
        <f t="shared" ref="V30:V36" si="40">"Resistor - " &amp; A30&amp;"x "&amp;E30</f>
        <v>Resistor - 15x 1k</v>
      </c>
      <c r="W30" t="str">
        <f t="shared" si="38"/>
        <v>603-MFR-25FBF52-1K|15</v>
      </c>
      <c r="X30" t="str">
        <f t="shared" si="39"/>
        <v>MFR-25FBF52-1K 15</v>
      </c>
    </row>
    <row r="31" spans="1:24" ht="16.5" thickBot="1">
      <c r="A31" s="18">
        <f>LEN(C31)-LEN(SUBSTITUTE(C31,",",""))+1</f>
        <v>3</v>
      </c>
      <c r="B31" s="18">
        <f t="shared" si="36"/>
        <v>2</v>
      </c>
      <c r="C31" s="12" t="s">
        <v>209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0"/>
        <v>Resistor - 3x 680</v>
      </c>
      <c r="W31" t="str">
        <f t="shared" si="38"/>
        <v>279-LR1F680R|3</v>
      </c>
      <c r="X31" t="str">
        <f t="shared" si="39"/>
        <v>1622545-1 3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6</v>
      </c>
      <c r="B33" s="18">
        <f t="shared" si="36"/>
        <v>5</v>
      </c>
      <c r="C33" s="4" t="s">
        <v>264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0.84000000000000008</v>
      </c>
      <c r="R33" s="6">
        <f t="shared" si="6"/>
        <v>0.96</v>
      </c>
      <c r="S33" s="4"/>
      <c r="T33" s="4" t="str">
        <f t="shared" si="24"/>
        <v>6,2.49KXBK-ND</v>
      </c>
      <c r="U33" s="4" t="str">
        <f t="shared" si="25"/>
        <v>5,2.49KXBK-ND</v>
      </c>
      <c r="V33" t="str">
        <f t="shared" si="40"/>
        <v>Resistor - 6x 1% 2.49k</v>
      </c>
      <c r="W33" t="str">
        <f t="shared" si="38"/>
        <v>603-MFR-25FBF52-2K49|6</v>
      </c>
      <c r="X33" t="str">
        <f t="shared" si="39"/>
        <v>MFR-25FBF52-2K49 6</v>
      </c>
    </row>
    <row r="34" spans="1:24" ht="16.5" thickBot="1">
      <c r="A34" s="18">
        <v>1</v>
      </c>
      <c r="B34" s="18">
        <f t="shared" si="36"/>
        <v>1</v>
      </c>
      <c r="C34" s="4" t="s">
        <v>288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10</v>
      </c>
      <c r="B35" s="18">
        <f>LEN(D35)-LEN(SUBSTITUTE(D35,",",""))+1</f>
        <v>8</v>
      </c>
      <c r="C35" s="4" t="s">
        <v>212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1</v>
      </c>
      <c r="R35" s="6">
        <f t="shared" si="6"/>
        <v>1</v>
      </c>
      <c r="S35" s="4"/>
      <c r="T35" s="4" t="str">
        <f t="shared" si="24"/>
        <v>10,100KXBK-ND</v>
      </c>
      <c r="U35" s="4" t="str">
        <f t="shared" si="25"/>
        <v>8,100KXBK-ND</v>
      </c>
      <c r="V35" t="str">
        <f t="shared" si="40"/>
        <v>Resistor - 10x 100k</v>
      </c>
      <c r="W35" t="str">
        <f t="shared" si="38"/>
        <v>603-FMF-25FTF52100K|10</v>
      </c>
      <c r="X35" t="str">
        <f t="shared" si="39"/>
        <v>MFR-25FBF52-100K 10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0"/>
        <v>Resistor - 3x 160</v>
      </c>
      <c r="W36" t="str">
        <f t="shared" si="38"/>
        <v>594-5083NW160R0J|3</v>
      </c>
      <c r="X36" t="str">
        <f t="shared" si="39"/>
        <v>FMP200FRF52-160R 3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289</v>
      </c>
      <c r="D37" s="22" t="s">
        <v>110</v>
      </c>
      <c r="E37" s="3" t="s">
        <v>214</v>
      </c>
      <c r="F37" s="3" t="s">
        <v>215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216</v>
      </c>
      <c r="M37" s="2"/>
      <c r="N37" s="2" t="s">
        <v>217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2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26.25" thickBot="1">
      <c r="A40" s="18">
        <v>1</v>
      </c>
      <c r="B40" s="18">
        <f t="shared" si="49"/>
        <v>1</v>
      </c>
      <c r="C40" s="22" t="s">
        <v>258</v>
      </c>
      <c r="D40" s="4" t="s">
        <v>79</v>
      </c>
      <c r="E40" s="3" t="s">
        <v>249</v>
      </c>
      <c r="F40" s="3" t="s">
        <v>250</v>
      </c>
      <c r="G40" s="3" t="s">
        <v>251</v>
      </c>
      <c r="H40" s="3"/>
      <c r="I40" s="3">
        <v>1</v>
      </c>
      <c r="J40" s="3" t="s">
        <v>62</v>
      </c>
      <c r="K40" s="3"/>
      <c r="L40" s="3" t="s">
        <v>255</v>
      </c>
      <c r="M40" s="31" t="s">
        <v>256</v>
      </c>
      <c r="N40" s="2" t="s">
        <v>257</v>
      </c>
      <c r="O40" s="6">
        <v>12.79</v>
      </c>
      <c r="P40" s="6">
        <v>19.739999999999998</v>
      </c>
      <c r="Q40" s="6">
        <f>O40*A40</f>
        <v>12.79</v>
      </c>
      <c r="R40" s="6">
        <f t="shared" si="6"/>
        <v>19.739999999999998</v>
      </c>
      <c r="S40" s="4"/>
      <c r="T40" s="4" t="str">
        <f t="shared" si="24"/>
        <v>1,MPXH6115A6U-ND</v>
      </c>
      <c r="U40" s="4" t="str">
        <f>IF(NOT(M40=""),B40&amp;","&amp;M40,"")</f>
        <v>1,MPXH6115A6U-ND</v>
      </c>
      <c r="V40" t="str">
        <f>A40&amp;"x "&amp;E40</f>
        <v>1x Baro sensor</v>
      </c>
      <c r="W40" t="str">
        <f>IF(NOT(N40=""),N40&amp;"|"&amp;A40,"")</f>
        <v>841-MPXH6115A6U|1</v>
      </c>
      <c r="X40" t="str">
        <f t="shared" ref="X40" si="50">L40&amp;" "&amp;A40</f>
        <v>MPXH6115A6U 1</v>
      </c>
    </row>
    <row r="41" spans="1:24" ht="26.25" thickBot="1">
      <c r="A41" s="18">
        <v>1</v>
      </c>
      <c r="B41" s="18">
        <f t="shared" si="49"/>
        <v>1</v>
      </c>
      <c r="C41" s="4" t="s">
        <v>79</v>
      </c>
      <c r="D41" s="4" t="s">
        <v>79</v>
      </c>
      <c r="E41" s="3" t="s">
        <v>213</v>
      </c>
      <c r="F41" s="3" t="s">
        <v>78</v>
      </c>
      <c r="G41" s="3" t="s">
        <v>77</v>
      </c>
      <c r="H41" s="3"/>
      <c r="I41" s="3">
        <v>1</v>
      </c>
      <c r="J41" s="3" t="s">
        <v>62</v>
      </c>
      <c r="K41" s="3"/>
      <c r="L41" s="3" t="s">
        <v>151</v>
      </c>
      <c r="M41" s="2" t="s">
        <v>76</v>
      </c>
      <c r="N41" s="2" t="s">
        <v>152</v>
      </c>
      <c r="O41" s="6">
        <v>15.41</v>
      </c>
      <c r="P41" s="6">
        <v>15.37</v>
      </c>
      <c r="Q41" s="6">
        <f>O41*A41</f>
        <v>15.41</v>
      </c>
      <c r="R41" s="6">
        <f t="shared" si="6"/>
        <v>15.37</v>
      </c>
      <c r="S41" s="4"/>
      <c r="T41" s="4" t="str">
        <f t="shared" si="24"/>
        <v>1,MPX4250AP-ND</v>
      </c>
      <c r="U41" s="4" t="str">
        <f>IF(NOT(M41=""),B41&amp;","&amp;M41,"")</f>
        <v>1,MPX4250AP-ND</v>
      </c>
      <c r="V41" t="str">
        <f>A41&amp;"x "&amp;E41</f>
        <v>1x 2.5-Bar MAP sensor</v>
      </c>
      <c r="W41" t="str">
        <f>IF(NOT(N41=""),N41&amp;"|"&amp;A41,"")</f>
        <v>841-MPX4250AP|1</v>
      </c>
      <c r="X41" t="str">
        <f>L41&amp;" "&amp;A41</f>
        <v>MPX4250AP 1</v>
      </c>
    </row>
    <row r="42" spans="1:24" ht="26.25" thickBot="1">
      <c r="A42" s="18">
        <v>2</v>
      </c>
      <c r="B42" s="18">
        <f t="shared" si="49"/>
        <v>1</v>
      </c>
      <c r="C42" s="12" t="s">
        <v>183</v>
      </c>
      <c r="D42" s="12" t="s">
        <v>111</v>
      </c>
      <c r="E42" s="13" t="s">
        <v>102</v>
      </c>
      <c r="F42" s="13" t="s">
        <v>103</v>
      </c>
      <c r="G42" s="3" t="s">
        <v>104</v>
      </c>
      <c r="H42" s="13"/>
      <c r="I42" s="13">
        <v>2</v>
      </c>
      <c r="J42" s="13" t="s">
        <v>67</v>
      </c>
      <c r="K42" s="13" t="s">
        <v>138</v>
      </c>
      <c r="L42" s="13" t="s">
        <v>102</v>
      </c>
      <c r="M42" s="13" t="s">
        <v>105</v>
      </c>
      <c r="N42" s="13" t="s">
        <v>153</v>
      </c>
      <c r="O42" s="20">
        <v>2.92</v>
      </c>
      <c r="P42" s="20">
        <v>2.92</v>
      </c>
      <c r="Q42" s="6">
        <f>O42*A42</f>
        <v>5.84</v>
      </c>
      <c r="R42" s="6">
        <f t="shared" si="6"/>
        <v>5.84</v>
      </c>
      <c r="S42" s="12"/>
      <c r="T42" s="4" t="str">
        <f t="shared" si="24"/>
        <v>2,TC4424EPA-ND</v>
      </c>
      <c r="U42" s="4" t="str">
        <f>IF(NOT(M42=""),B42&amp;","&amp;M42,"")</f>
        <v>1,TC4424EPA-ND</v>
      </c>
      <c r="V42" t="str">
        <f>A42&amp;"x "&amp;E42</f>
        <v>2x TC4424EPA</v>
      </c>
      <c r="W42" t="str">
        <f>IF(NOT(N42=""),N42&amp;"|"&amp;A42,"")</f>
        <v>579-TC4424EPA|2</v>
      </c>
      <c r="X42" t="str">
        <f>L42&amp;" "&amp;A42</f>
        <v>TC4424EPA 2</v>
      </c>
    </row>
    <row r="43" spans="1:24" ht="16.5" thickBot="1">
      <c r="A43" s="18">
        <v>1</v>
      </c>
      <c r="B43" s="26">
        <v>1</v>
      </c>
      <c r="C43" s="12" t="s">
        <v>144</v>
      </c>
      <c r="D43" s="12" t="s">
        <v>144</v>
      </c>
      <c r="E43" s="13" t="s">
        <v>175</v>
      </c>
      <c r="F43" s="3" t="s">
        <v>176</v>
      </c>
      <c r="G43" s="3" t="s">
        <v>104</v>
      </c>
      <c r="H43" s="13"/>
      <c r="I43" s="13">
        <v>1</v>
      </c>
      <c r="J43" s="13" t="s">
        <v>177</v>
      </c>
      <c r="K43" s="25" t="s">
        <v>138</v>
      </c>
      <c r="L43" s="13" t="s">
        <v>175</v>
      </c>
      <c r="M43" s="13" t="s">
        <v>178</v>
      </c>
      <c r="N43" s="2" t="s">
        <v>179</v>
      </c>
      <c r="O43" s="6">
        <v>2.4</v>
      </c>
      <c r="P43" s="6">
        <v>2.4</v>
      </c>
      <c r="Q43" s="6">
        <f>O43*A43</f>
        <v>2.4</v>
      </c>
      <c r="R43" s="6">
        <f t="shared" ref="R43" si="51">P43*A43</f>
        <v>2.4</v>
      </c>
      <c r="S43" s="4"/>
      <c r="T43" s="4" t="str">
        <f t="shared" ref="T43" si="52">IF(NOT(M43=""),A43&amp;","&amp;M43,"")</f>
        <v>1,F2720-ND</v>
      </c>
      <c r="U43" s="4" t="str">
        <f t="shared" ref="U43" si="53">IF(NOT(M43=""),B43&amp;","&amp;M43,"")</f>
        <v>1,F2720-ND</v>
      </c>
      <c r="V43" t="str">
        <f t="shared" ref="V43" si="54">A43&amp;"x "&amp;E43</f>
        <v>1x SP721APP</v>
      </c>
      <c r="W43" t="str">
        <f t="shared" ref="W43" si="55">IF(NOT(N43=""),N43&amp;"|"&amp;A43,"")</f>
        <v>576-SP721APP|1</v>
      </c>
      <c r="X43" t="str">
        <f>L43&amp;" "&amp;A43</f>
        <v>SP721APP 1</v>
      </c>
    </row>
    <row r="44" spans="1:24" ht="16.5" thickBot="1">
      <c r="A44" s="16"/>
      <c r="B44" s="16"/>
      <c r="C44" s="4"/>
      <c r="D44" s="4"/>
      <c r="E44" s="3"/>
      <c r="F44" s="3"/>
      <c r="G44" s="3"/>
      <c r="H44" s="3"/>
      <c r="I44" s="4"/>
      <c r="J44" s="4"/>
      <c r="K44" s="4"/>
      <c r="L44" s="9"/>
      <c r="M44" s="3"/>
      <c r="N44" s="3"/>
      <c r="O44" s="1"/>
      <c r="P44" s="1"/>
      <c r="Q44" s="10"/>
      <c r="R44" s="6"/>
      <c r="S44" s="10"/>
      <c r="T44" s="4" t="str">
        <f>IF(NOT(M44=""),A44&amp;","&amp;M44,"")</f>
        <v/>
      </c>
      <c r="U44" s="4" t="str">
        <f>IF(NOT(M44=""),B44&amp;","&amp;M44,"")</f>
        <v/>
      </c>
      <c r="W44" t="str">
        <f>IF(NOT(N44=""),N44&amp;"|"&amp;A44,"")</f>
        <v/>
      </c>
    </row>
    <row r="45" spans="1:24" ht="16.5" thickBot="1">
      <c r="A45" s="16"/>
      <c r="B45" s="16"/>
      <c r="C45" s="4" t="s">
        <v>278</v>
      </c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25.5" customHeight="1" thickBot="1">
      <c r="A46" s="18">
        <v>1</v>
      </c>
      <c r="B46" s="26"/>
      <c r="C46" s="12" t="s">
        <v>283</v>
      </c>
      <c r="D46" s="12"/>
      <c r="E46" s="13" t="s">
        <v>284</v>
      </c>
      <c r="F46" s="3" t="s">
        <v>282</v>
      </c>
      <c r="G46" s="3" t="s">
        <v>104</v>
      </c>
      <c r="H46" s="13"/>
      <c r="I46" s="13"/>
      <c r="J46" s="13"/>
      <c r="K46" s="25"/>
      <c r="L46" s="13"/>
      <c r="M46" s="13"/>
      <c r="N46" s="2"/>
      <c r="O46" s="6"/>
      <c r="P46" s="6"/>
      <c r="Q46" s="6"/>
      <c r="R46" s="6"/>
      <c r="S46" s="4"/>
      <c r="T46" s="4"/>
      <c r="U46" s="4"/>
    </row>
    <row r="47" spans="1:24" ht="16.5" thickBot="1">
      <c r="A47" s="18">
        <v>1</v>
      </c>
      <c r="B47" s="26">
        <v>1</v>
      </c>
      <c r="C47" s="12" t="s">
        <v>266</v>
      </c>
      <c r="D47" s="12" t="s">
        <v>144</v>
      </c>
      <c r="E47" s="13" t="s">
        <v>274</v>
      </c>
      <c r="F47" s="3" t="s">
        <v>273</v>
      </c>
      <c r="G47" s="3"/>
      <c r="H47" s="13"/>
      <c r="I47" s="13">
        <v>1</v>
      </c>
      <c r="J47" s="13" t="s">
        <v>226</v>
      </c>
      <c r="K47" s="25" t="s">
        <v>138</v>
      </c>
      <c r="L47" s="13" t="s">
        <v>275</v>
      </c>
      <c r="M47" s="13" t="s">
        <v>277</v>
      </c>
      <c r="N47" s="2" t="s">
        <v>276</v>
      </c>
      <c r="O47" s="6">
        <v>0.33</v>
      </c>
      <c r="P47" s="6">
        <v>0.38200000000000001</v>
      </c>
      <c r="Q47" s="6">
        <f>O47*A47</f>
        <v>0.33</v>
      </c>
      <c r="R47" s="6">
        <f>P47*A47</f>
        <v>0.38200000000000001</v>
      </c>
      <c r="S47" s="4"/>
      <c r="T47" s="4" t="str">
        <f>IF(NOT(M47=""),A47&amp;","&amp;M47,"")</f>
        <v>1,WM3702-ND</v>
      </c>
      <c r="U47" s="4" t="str">
        <f>IF(NOT(M47=""),B47&amp;","&amp;M47,"")</f>
        <v>1,WM3702-ND</v>
      </c>
      <c r="V47" t="str">
        <f>A47&amp;"x "&amp;E47</f>
        <v>1x 6-POS connector</v>
      </c>
      <c r="W47" t="str">
        <f>IF(NOT(N47=""),N47&amp;"|"&amp;A47,"")</f>
        <v>538-39-01-2060|1</v>
      </c>
      <c r="X47" t="str">
        <f>L47&amp;" "&amp;A47</f>
        <v>39-01-2060 1</v>
      </c>
    </row>
    <row r="48" spans="1:24" ht="16.5" thickBot="1">
      <c r="A48" s="18">
        <v>6</v>
      </c>
      <c r="B48" s="26">
        <v>1</v>
      </c>
      <c r="C48" s="12" t="s">
        <v>267</v>
      </c>
      <c r="D48" s="12" t="s">
        <v>144</v>
      </c>
      <c r="E48" s="13" t="s">
        <v>268</v>
      </c>
      <c r="F48" s="3" t="s">
        <v>269</v>
      </c>
      <c r="G48" s="3"/>
      <c r="H48" s="13"/>
      <c r="I48" s="13">
        <v>1</v>
      </c>
      <c r="J48" s="13" t="s">
        <v>226</v>
      </c>
      <c r="K48" s="25" t="s">
        <v>138</v>
      </c>
      <c r="L48" s="13" t="s">
        <v>270</v>
      </c>
      <c r="M48" s="13" t="s">
        <v>271</v>
      </c>
      <c r="N48" s="2" t="s">
        <v>272</v>
      </c>
      <c r="O48" s="6">
        <v>0.16</v>
      </c>
      <c r="P48" s="6">
        <v>0.18099999999999999</v>
      </c>
      <c r="Q48" s="6">
        <f>O48*A48</f>
        <v>0.96</v>
      </c>
      <c r="R48" s="6">
        <f>P48*A48</f>
        <v>1.0859999999999999</v>
      </c>
      <c r="S48" s="4"/>
      <c r="T48" s="4" t="str">
        <f>IF(NOT(M48=""),A48&amp;","&amp;M48,"")</f>
        <v>6,WM9154-ND</v>
      </c>
      <c r="U48" s="4" t="str">
        <f>IF(NOT(M48=""),B48&amp;","&amp;M48,"")</f>
        <v>1,WM9154-ND</v>
      </c>
      <c r="V48" t="str">
        <f>A48&amp;"x "&amp;E48</f>
        <v>6x Female pin</v>
      </c>
      <c r="W48" t="str">
        <f>IF(NOT(N48=""),N48&amp;"|"&amp;A48,"")</f>
        <v>538-39-00-0078|6</v>
      </c>
      <c r="X48" t="str">
        <f>L48&amp;" "&amp;A48</f>
        <v>39-00-0078 6</v>
      </c>
    </row>
    <row r="49" spans="1:19" ht="16.5" customHeight="1" thickBot="1">
      <c r="A49" s="16"/>
      <c r="B49" s="16"/>
      <c r="C49" s="4"/>
      <c r="D49" s="4"/>
      <c r="E49" s="3"/>
      <c r="F49" s="3"/>
      <c r="G49" s="3"/>
      <c r="H49" s="21"/>
      <c r="I49" s="8"/>
      <c r="J49" s="4"/>
      <c r="K49" s="8"/>
      <c r="L49" s="33" t="s">
        <v>70</v>
      </c>
      <c r="M49" s="34"/>
      <c r="N49" s="32"/>
      <c r="O49" s="1" t="s">
        <v>68</v>
      </c>
      <c r="P49" s="1"/>
      <c r="Q49" s="11">
        <f>SUM(Q3:Q48)</f>
        <v>93.56</v>
      </c>
      <c r="R49" s="11">
        <f>SUM(R3:R48)</f>
        <v>111.71000000000001</v>
      </c>
      <c r="S49" s="10" t="s">
        <v>69</v>
      </c>
    </row>
    <row r="53" spans="1:19">
      <c r="C53" t="s">
        <v>254</v>
      </c>
    </row>
    <row r="54" spans="1:19">
      <c r="C54" t="s">
        <v>281</v>
      </c>
    </row>
    <row r="55" spans="1:19">
      <c r="C55" t="s">
        <v>285</v>
      </c>
    </row>
  </sheetData>
  <mergeCells count="1">
    <mergeCell ref="L49:M49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1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2019-04-05T06:24:49Z</dcterms:modified>
</cp:coreProperties>
</file>