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13_ncr:1_{207807E2-3558-4D3F-B978-B2763F14319B}" xr6:coauthVersionLast="36" xr6:coauthVersionMax="36" xr10:uidLastSave="{00000000-0000-0000-0000-000000000000}"/>
  <bookViews>
    <workbookView xWindow="0" yWindow="465" windowWidth="28800" windowHeight="16515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" i="1" l="1"/>
  <c r="W21" i="1"/>
  <c r="V21" i="1"/>
  <c r="U21" i="1"/>
  <c r="T21" i="1"/>
  <c r="R21" i="1"/>
  <c r="Q21" i="1"/>
  <c r="X54" i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Q50" i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7" i="1"/>
  <c r="Q19" i="1"/>
  <c r="Q35" i="1"/>
  <c r="Q40" i="1"/>
  <c r="Q43" i="1"/>
  <c r="Q44" i="1"/>
  <c r="Q45" i="1"/>
  <c r="W45" i="1"/>
  <c r="V45" i="1"/>
  <c r="U45" i="1"/>
  <c r="T45" i="1"/>
  <c r="R45" i="1"/>
  <c r="W11" i="1"/>
  <c r="W16" i="1"/>
  <c r="W17" i="1"/>
  <c r="W18" i="1"/>
  <c r="W19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4" i="1"/>
  <c r="R17" i="1"/>
  <c r="R19" i="1"/>
  <c r="R30" i="1"/>
  <c r="R35" i="1"/>
  <c r="R40" i="1"/>
  <c r="R43" i="1"/>
  <c r="R44" i="1"/>
  <c r="U29" i="1"/>
  <c r="U39" i="1"/>
  <c r="U46" i="1"/>
  <c r="U11" i="1"/>
  <c r="U16" i="1"/>
  <c r="U18" i="1"/>
  <c r="U19" i="1"/>
  <c r="U24" i="1"/>
  <c r="U2" i="1"/>
  <c r="V44" i="1"/>
  <c r="T44" i="1"/>
  <c r="V7" i="1"/>
  <c r="V43" i="1"/>
  <c r="V40" i="1"/>
  <c r="V35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5" i="1"/>
  <c r="T39" i="1"/>
  <c r="T40" i="1"/>
  <c r="T43" i="1"/>
  <c r="T46" i="1"/>
  <c r="T2" i="1"/>
  <c r="R6" i="1" l="1"/>
  <c r="V4" i="1"/>
  <c r="T4" i="1"/>
  <c r="T9" i="1"/>
  <c r="T25" i="1"/>
  <c r="V5" i="1"/>
  <c r="R9" i="1"/>
  <c r="R36" i="1"/>
  <c r="R25" i="1"/>
  <c r="R13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4" i="1"/>
  <c r="T6" i="1"/>
  <c r="R7" i="1"/>
  <c r="W32" i="1"/>
  <c r="Q12" i="1"/>
  <c r="Q3" i="1"/>
  <c r="X36" i="1"/>
  <c r="X7" i="1"/>
  <c r="X5" i="1"/>
  <c r="Q38" i="1"/>
  <c r="W38" i="1"/>
  <c r="V26" i="1"/>
  <c r="T10" i="1"/>
  <c r="R10" i="1"/>
  <c r="Q10" i="1"/>
  <c r="W10" i="1"/>
  <c r="V10" i="1"/>
  <c r="X8" i="1"/>
  <c r="W34" i="1"/>
  <c r="Q31" i="1"/>
  <c r="X9" i="1"/>
  <c r="V8" i="1"/>
  <c r="R8" i="1"/>
  <c r="W8" i="1"/>
  <c r="T8" i="1"/>
  <c r="T34" i="1"/>
  <c r="W37" i="1"/>
  <c r="T3" i="1"/>
  <c r="R34" i="1"/>
  <c r="R12" i="1"/>
  <c r="R3" i="1"/>
  <c r="T30" i="1"/>
  <c r="T15" i="1"/>
  <c r="V37" i="1"/>
  <c r="V32" i="1"/>
  <c r="V14" i="1"/>
  <c r="R37" i="1"/>
  <c r="R32" i="1"/>
  <c r="Q14" i="1"/>
  <c r="X37" i="1"/>
  <c r="T12" i="1"/>
  <c r="V30" i="1"/>
  <c r="V34" i="1"/>
  <c r="V3" i="1"/>
  <c r="V12" i="1"/>
  <c r="W30" i="1"/>
  <c r="W15" i="1"/>
  <c r="Q28" i="1"/>
  <c r="V28" i="1"/>
  <c r="R28" i="1"/>
  <c r="X28" i="1"/>
  <c r="T13" i="1"/>
  <c r="R15" i="1"/>
  <c r="Q33" i="1"/>
  <c r="W13" i="1"/>
  <c r="T31" i="1"/>
  <c r="V31" i="1"/>
  <c r="V15" i="1"/>
  <c r="R33" i="1"/>
  <c r="W3" i="1"/>
  <c r="W31" i="1"/>
  <c r="W12" i="1"/>
  <c r="Q32" i="1"/>
  <c r="Q13" i="1"/>
  <c r="X33" i="1"/>
  <c r="X31" i="1"/>
  <c r="X15" i="1"/>
  <c r="X13" i="1"/>
  <c r="R38" i="1"/>
  <c r="V38" i="1"/>
  <c r="Q26" i="1"/>
  <c r="T33" i="1"/>
  <c r="V33" i="1"/>
  <c r="W14" i="1"/>
  <c r="Q34" i="1"/>
  <c r="Q30" i="1"/>
  <c r="T26" i="1"/>
  <c r="T28" i="1"/>
  <c r="Q55" i="1" l="1"/>
  <c r="R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<sst xmlns="http://schemas.openxmlformats.org/spreadsheetml/2006/main" count="430" uniqueCount="319">
  <si>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</si>
  <si>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</si>
  <si>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</si>
  <si>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</si>
  <si>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</si>
  <si>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</si>
  <si>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</si>
  <si>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</si>
  <si>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</si>
  <si>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</si>
  <si>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</si>
  <si>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</si>
  <si>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</si>
  <si>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</si>
  <si>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</si>
  <si>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</si>
  <si>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</si>
  <si>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</si>
  <si>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</si>
  <si>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</si>
  <si>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</si>
  <si>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</si>
  <si>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</si>
  <si>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</si>
  <si>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</si>
  <si>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</si>
  <si>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</si>
  <si>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</si>
  <si>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</si>
  <si>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</si>
  <si>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</si>
  <si>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</si>
  <si>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</si>
  <si>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</si>
  <si>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</si>
  <si>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</si>
  <si>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</si>
  <si>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</si>
  <si>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</si>
  <si>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</si>
  <si>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</si>
  <si>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</si>
  <si>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</si>
  <si>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</si>
  <si>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</si>
  <si>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</si>
  <si>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</si>
  <si>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</si>
  <si>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</si>
  <si>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</si>
  <si>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</si>
  <si>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</si>
  <si>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</si>
  <si>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</si>
  <si>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</si>
  <si>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</si>
  <si>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</si>
  <si>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</si>
  <si>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</si>
  <si>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</si>
  <si>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</si>
  <si>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</si>
  <si>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</si>
  <si>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</si>
  <si>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</si>
  <si>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</si>
  <si>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</si>
  <si>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</si>
  <si>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</si>
  <si>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</si>
  <si>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</si>
  <si>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</si>
  <si>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</si>
  <si>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</si>
  <si>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</si>
  <si>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</si>
  <si>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</si>
  <si>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</si>
  <si>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</si>
  <si>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</si>
  <si>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</si>
  <si>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</si>
  <si>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</si>
  <si>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</si>
  <si>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</si>
  <si>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</si>
  <si>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</si>
  <si>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</si>
  <si>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</si>
  <si>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</si>
  <si>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</si>
  <si>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</si>
  <si>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</si>
  <si>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</si>
  <si>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</si>
  <si>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</si>
  <si>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</si>
  <si>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</si>
  <si>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</si>
  <si>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</si>
  <si>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</si>
  <si>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</si>
  <si>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</si>
  <si>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</si>
  <si>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</si>
  <si>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</si>
  <si>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</si>
  <si>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</si>
  <si>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</si>
  <si>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</si>
  <si>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</si>
  <si>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</si>
  <si>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</si>
  <si>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</si>
  <si>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</si>
  <si>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</si>
  <si>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</si>
  <si>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</si>
  <si>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</si>
  <si>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</si>
  <si>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</si>
  <si>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</si>
  <si>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</si>
  <si>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</si>
  <si>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</si>
  <si>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</si>
  <si>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</si>
  <si>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</si>
  <si>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</si>
  <si>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</si>
  <si>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</si>
  <si>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</si>
  <si>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</si>
  <si>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</si>
  <si>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</si>
  <si>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</si>
  <si>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</si>
  <si>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</si>
  <si>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</si>
  <si>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</si>
  <si>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</si>
  <si>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</si>
  <si>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</si>
  <si>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</si>
  <si>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</si>
  <si>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</si>
  <si>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</si>
  <si>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</si>
  <si>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</si>
  <si>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</si>
  <si>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</si>
  <si>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</si>
  <si>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</si>
  <si>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</si>
  <si>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</si>
  <si>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</si>
  <si>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</si>
  <si>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</si>
  <si>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</si>
  <si>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</si>
  <si>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</si>
  <si>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</si>
  <si>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</si>
  <si>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</si>
  <si>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</si>
  <si>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</si>
  <si>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</si>
  <si>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</si>
  <si>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</si>
  <si>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</si>
  <si>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</si>
  <si>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</si>
  <si>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</si>
  <si>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</si>
  <si>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</si>
  <si>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</si>
  <si>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</si>
  <si>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</si>
  <si>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</si>
  <si>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</si>
  <si>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</si>
  <si>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</si>
  <si>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</si>
  <si>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</si>
  <si>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</si>
  <si>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</si>
  <si>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</si>
  <si>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</si>
  <si>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</si>
  <si>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</si>
  <si>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</si>
  <si>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</si>
  <si>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</si>
  <si>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</si>
  <si>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</si>
  <si>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</si>
  <si>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</si>
  <si>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</si>
  <si>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</si>
  <si>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</si>
  <si>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</si>
  <si>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</si>
  <si>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</si>
  <si>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</si>
  <si>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</si>
  <si>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</si>
  <si>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</si>
  <si>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</si>
  <si>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</si>
  <si>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</si>
  <si>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</si>
  <si>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</si>
  <si>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</si>
  <si>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</si>
  <si>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</si>
  <si>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</si>
  <si>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</si>
  <si>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</si>
  <si>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</si>
  <si>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</si>
  <si>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</si>
  <si>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</si>
  <si>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</si>
  <si>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</si>
  <si>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</si>
  <si>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</si>
  <si>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</si>
  <si>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</si>
  <si>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</si>
  <si>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</si>
  <si>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</si>
  <si>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</si>
  <si>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</si>
  <si>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</si>
  <si>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</si>
  <si>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</si>
  <si>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</si>
  <si>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</si>
  <si>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</si>
  <si>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</si>
  <si>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</si>
  <si>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</si>
  <si>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</si>
  <si>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</si>
  <si>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</si>
  <si>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</si>
  <si>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</si>
  <si>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</si>
  <si>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</si>
  <si>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</si>
  <si>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</si>
  <si>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</si>
  <si>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</si>
  <si>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</si>
  <si>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</si>
  <si>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</si>
  <si>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</si>
  <si>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</si>
  <si>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</si>
  <si>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</si>
  <si>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</si>
  <si>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</si>
  <si>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</si>
  <si>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</si>
  <si>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</si>
  <si>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</si>
  <si>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</si>
  <si>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</si>
  <si>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</si>
  <si>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</si>
  <si>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</si>
  <si>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</si>
  <si>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</si>
  <si>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</si>
  <si>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</si>
  <si>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</si>
  <si>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</si>
  <si>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</si>
  <si>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</si>
  <si>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</si>
  <si>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</si>
  <si>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</si>
  <si>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</si>
  <si>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</si>
  <si>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</si>
  <si>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</si>
  <si>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</si>
  <si>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</si>
  <si>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</si>
  <si>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</si>
  <si>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</si>
  <si>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</si>
  <si>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</si>
  <si>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</si>
  <si>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</si>
  <si>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</si>
  <si>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Q1,Q2,Q3,Q5,Q7,Q8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</si>
  <si>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</si>
  <si>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</si>
  <si>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</si>
  <si>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</si>
  <si>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</si>
  <si>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</si>
  <si>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</si>
  <si>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</si>
  <si>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</si>
  <si>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</si>
  <si>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4-POS connector</t>
  </si>
  <si>
    <t>4 CKT RCPT HOUSING</t>
  </si>
  <si>
    <t>39-01-2040</t>
  </si>
  <si>
    <t>WM3701-ND</t>
  </si>
  <si>
    <t>538-39-01-2040</t>
  </si>
  <si>
    <t>Hardware for the optional connector</t>
  </si>
  <si>
    <t>HEADER 4P MINIFIT</t>
  </si>
  <si>
    <t>39-30-0040</t>
  </si>
  <si>
    <t>WM21352-ND</t>
  </si>
  <si>
    <t>538-39-30-0040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</si>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</sst>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2"/>
  <sheetViews>
    <sheetView tabSelected="1" topLeftCell="A49" zoomScale="113" workbookViewId="0">
      <selection activeCell="C64" sqref="C64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234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252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279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253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265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286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289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210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5</v>
      </c>
      <c r="B15" s="18">
        <f t="shared" si="9"/>
        <v>2</v>
      </c>
      <c r="C15" s="4" t="s">
        <v>285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0.55000000000000004</v>
      </c>
      <c r="R15" s="6">
        <f t="shared" si="6"/>
        <v>0.55000000000000004</v>
      </c>
      <c r="S15" s="4"/>
      <c r="T15" s="4" t="str">
        <f t="shared" si="0"/>
        <v>5,1N4004-TPMSCT-ND</v>
      </c>
      <c r="U15" s="4" t="str">
        <f t="shared" si="3"/>
        <v>2,1N4004-TPMSCT-ND</v>
      </c>
      <c r="V15" t="str">
        <f t="shared" si="10"/>
        <v>Diode - 5x 1N4004</v>
      </c>
      <c r="W15" t="str">
        <f t="shared" si="4"/>
        <v>833-1N4004-TP|5</v>
      </c>
      <c r="X15" t="str">
        <f t="shared" si="5"/>
        <v>1N4004-TP 5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224</v>
      </c>
      <c r="D20" s="4" t="s">
        <v>82</v>
      </c>
      <c r="E20" s="3" t="s">
        <v>262</v>
      </c>
      <c r="F20" s="3" t="s">
        <v>263</v>
      </c>
      <c r="G20" s="3"/>
      <c r="H20" s="3"/>
      <c r="I20" s="3">
        <v>1</v>
      </c>
      <c r="J20" s="3" t="s">
        <v>226</v>
      </c>
      <c r="K20" s="3" t="s">
        <v>139</v>
      </c>
      <c r="L20" s="27" t="s">
        <v>259</v>
      </c>
      <c r="M20" s="30" t="s">
        <v>261</v>
      </c>
      <c r="N20" s="2" t="s">
        <v>260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224</v>
      </c>
      <c r="D21" s="4" t="s">
        <v>82</v>
      </c>
      <c r="E21" s="3" t="s">
        <v>225</v>
      </c>
      <c r="F21" s="3" t="s">
        <v>313</v>
      </c>
      <c r="G21" s="3"/>
      <c r="H21" s="3"/>
      <c r="I21" s="3">
        <v>1</v>
      </c>
      <c r="J21" s="3" t="s">
        <v>226</v>
      </c>
      <c r="K21" s="3" t="s">
        <v>139</v>
      </c>
      <c r="L21" s="27" t="s">
        <v>314</v>
      </c>
      <c r="M21" s="30" t="s">
        <v>315</v>
      </c>
      <c r="N21" s="2" t="s">
        <v>316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235</v>
      </c>
      <c r="D22" s="4" t="s">
        <v>82</v>
      </c>
      <c r="E22" s="3" t="s">
        <v>225</v>
      </c>
      <c r="F22" s="3" t="s">
        <v>237</v>
      </c>
      <c r="G22" s="3"/>
      <c r="H22" s="3"/>
      <c r="I22" s="3">
        <v>1</v>
      </c>
      <c r="J22" s="3" t="s">
        <v>239</v>
      </c>
      <c r="K22" s="3" t="s">
        <v>139</v>
      </c>
      <c r="L22" s="27" t="s">
        <v>240</v>
      </c>
      <c r="M22" s="30" t="s">
        <v>245</v>
      </c>
      <c r="N22" s="2" t="s">
        <v>244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235</v>
      </c>
      <c r="D23" s="4" t="s">
        <v>82</v>
      </c>
      <c r="E23" s="3" t="s">
        <v>236</v>
      </c>
      <c r="F23" s="3" t="s">
        <v>238</v>
      </c>
      <c r="G23" s="3"/>
      <c r="H23" s="3"/>
      <c r="I23" s="3">
        <v>1</v>
      </c>
      <c r="J23" s="3" t="s">
        <v>239</v>
      </c>
      <c r="K23" s="3" t="s">
        <v>139</v>
      </c>
      <c r="L23" s="27" t="s">
        <v>241</v>
      </c>
      <c r="M23" s="30" t="s">
        <v>243</v>
      </c>
      <c r="N23" s="2" t="s">
        <v>242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6</v>
      </c>
      <c r="B25" s="18">
        <f t="shared" ref="B25" si="26">LEN(D25)-LEN(SUBSTITUTE(D25,",",""))+1</f>
        <v>6</v>
      </c>
      <c r="C25" s="4" t="s">
        <v>296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9.06</v>
      </c>
      <c r="R25" s="6">
        <f t="shared" si="6"/>
        <v>9.06</v>
      </c>
      <c r="S25" s="4"/>
      <c r="T25" s="4" t="str">
        <f t="shared" si="24"/>
        <v>6,497-5981-5-ND</v>
      </c>
      <c r="U25" s="4" t="str">
        <f t="shared" si="25"/>
        <v>6,497-5981-5-ND</v>
      </c>
      <c r="V25" t="str">
        <f>A25&amp;"x "&amp;E25</f>
        <v>6x 62A MOSFET N-CH</v>
      </c>
      <c r="W25" t="str">
        <f>IF(NOT(N25=""),N25&amp;"|"&amp;A25,"")</f>
        <v>511-STP62NS04Z|6</v>
      </c>
      <c r="X25" t="str">
        <f>L25&amp;" "&amp;A25</f>
        <v>STP75NS04Z 6</v>
      </c>
    </row>
    <row r="26" spans="1:24" ht="26.25" thickBot="1">
      <c r="A26" s="18">
        <f>LEN(C26)-LEN(SUBSTITUTE(C26,",",""))+1</f>
        <v>6</v>
      </c>
      <c r="B26" s="18">
        <f t="shared" ref="B26:B27" si="27">LEN(D26)-LEN(SUBSTITUTE(D26,",",""))+1</f>
        <v>6</v>
      </c>
      <c r="C26" s="4" t="s">
        <v>218</v>
      </c>
      <c r="D26" s="22" t="s">
        <v>107</v>
      </c>
      <c r="E26" s="3" t="s">
        <v>219</v>
      </c>
      <c r="F26" s="3" t="s">
        <v>220</v>
      </c>
      <c r="G26" s="3" t="s">
        <v>221</v>
      </c>
      <c r="H26" s="3"/>
      <c r="I26" s="3">
        <v>8</v>
      </c>
      <c r="J26" s="3" t="s">
        <v>21</v>
      </c>
      <c r="K26" s="3" t="s">
        <v>138</v>
      </c>
      <c r="L26" s="3" t="s">
        <v>222</v>
      </c>
      <c r="M26" s="29" t="s">
        <v>232</v>
      </c>
      <c r="N26" s="2" t="s">
        <v>223</v>
      </c>
      <c r="O26" s="6">
        <v>2.62</v>
      </c>
      <c r="P26" s="6">
        <v>2.9</v>
      </c>
      <c r="Q26" s="6">
        <f>O26*A26</f>
        <v>15.72</v>
      </c>
      <c r="R26" s="6">
        <f t="shared" ref="R26:R27" si="28">P26*A26</f>
        <v>17.399999999999999</v>
      </c>
      <c r="S26" s="4"/>
      <c r="T26" s="4" t="str">
        <f t="shared" ref="T26" si="29">IF(NOT(M26=""),A26&amp;","&amp;M26,"")</f>
        <v>6,ISL9V5036P3-F085-ND</v>
      </c>
      <c r="U26" s="4" t="str">
        <f t="shared" si="25"/>
        <v>6,ISL9V5036P3-F085-ND</v>
      </c>
      <c r="V26" t="str">
        <f t="shared" ref="V26:V27" si="30">A26&amp;"x "&amp;E26</f>
        <v>6x Ignition IGBT</v>
      </c>
      <c r="W26" t="str">
        <f t="shared" ref="W26" si="31">IF(NOT(N26=""),N26&amp;"|"&amp;A26,"")</f>
        <v>512-ISL9V5036P3-F085
|6</v>
      </c>
      <c r="X26" t="str">
        <f t="shared" ref="X26" si="32">L26&amp;" "&amp;A26</f>
        <v>ISL9V5036P3-F085 6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290</v>
      </c>
      <c r="D27" s="22" t="s">
        <v>107</v>
      </c>
      <c r="E27" s="3" t="s">
        <v>291</v>
      </c>
      <c r="F27" s="3" t="s">
        <v>292</v>
      </c>
      <c r="G27" s="3" t="s">
        <v>229</v>
      </c>
      <c r="H27" s="3"/>
      <c r="I27" s="3">
        <v>8</v>
      </c>
      <c r="J27" s="3" t="s">
        <v>21</v>
      </c>
      <c r="K27" s="3" t="s">
        <v>138</v>
      </c>
      <c r="L27" s="3" t="s">
        <v>293</v>
      </c>
      <c r="M27" s="30" t="s">
        <v>295</v>
      </c>
      <c r="N27" s="2" t="s">
        <v>294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246</v>
      </c>
      <c r="D28" s="22" t="s">
        <v>107</v>
      </c>
      <c r="E28" s="3" t="s">
        <v>228</v>
      </c>
      <c r="F28" s="3" t="s">
        <v>227</v>
      </c>
      <c r="G28" s="3" t="s">
        <v>229</v>
      </c>
      <c r="H28" s="3"/>
      <c r="I28" s="3">
        <v>8</v>
      </c>
      <c r="J28" s="3" t="s">
        <v>21</v>
      </c>
      <c r="K28" s="3" t="s">
        <v>138</v>
      </c>
      <c r="L28" s="3" t="s">
        <v>230</v>
      </c>
      <c r="M28" s="30" t="s">
        <v>233</v>
      </c>
      <c r="N28" s="2" t="s">
        <v>231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247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15</v>
      </c>
      <c r="B31" s="18">
        <f t="shared" si="36"/>
        <v>13</v>
      </c>
      <c r="C31" s="4" t="s">
        <v>280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248</v>
      </c>
      <c r="O31" s="5">
        <v>0.06</v>
      </c>
      <c r="P31" s="5">
        <v>0.11</v>
      </c>
      <c r="Q31" s="6">
        <f t="shared" si="37"/>
        <v>0.89999999999999991</v>
      </c>
      <c r="R31" s="6">
        <f t="shared" si="6"/>
        <v>1.65</v>
      </c>
      <c r="S31" s="4"/>
      <c r="T31" s="4" t="str">
        <f t="shared" si="24"/>
        <v>15,1.00KXBK-ND</v>
      </c>
      <c r="U31" s="4" t="str">
        <f t="shared" si="25"/>
        <v>13,1.00KXBK-ND</v>
      </c>
      <c r="V31" t="str">
        <f t="shared" ref="V31:V37" si="40">"Resistor - " &amp; A31&amp;"x "&amp;E31</f>
        <v>Resistor - 15x 1k</v>
      </c>
      <c r="W31" t="str">
        <f t="shared" si="38"/>
        <v>603-MFR-25FBF52-1K|15</v>
      </c>
      <c r="X31" t="str">
        <f t="shared" si="39"/>
        <v>MFR-25FBF52-1K 15</v>
      </c>
    </row>
    <row r="32" spans="1:24" ht="16.5" thickBot="1">
      <c r="A32" s="18">
        <f>LEN(C32)-LEN(SUBSTITUTE(C32,",",""))+1</f>
        <v>3</v>
      </c>
      <c r="B32" s="18">
        <f t="shared" si="36"/>
        <v>2</v>
      </c>
      <c r="C32" s="12" t="s">
        <v>209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0.66</v>
      </c>
      <c r="R32" s="6">
        <f t="shared" si="6"/>
        <v>0.44999999999999996</v>
      </c>
      <c r="S32" s="12" t="s">
        <v>87</v>
      </c>
      <c r="T32" s="4" t="str">
        <f t="shared" si="24"/>
        <v>3,A105963CT-ND</v>
      </c>
      <c r="U32" s="4" t="str">
        <f t="shared" si="25"/>
        <v>2,A105963CT-ND</v>
      </c>
      <c r="V32" t="str">
        <f t="shared" si="40"/>
        <v>Resistor - 3x 680</v>
      </c>
      <c r="W32" t="str">
        <f t="shared" si="38"/>
        <v>279-LR1F680R|3</v>
      </c>
      <c r="X32" t="str">
        <f t="shared" si="39"/>
        <v>1622545-1 3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6</v>
      </c>
      <c r="B34" s="18">
        <f t="shared" si="36"/>
        <v>5</v>
      </c>
      <c r="C34" s="4" t="s">
        <v>264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0.84000000000000008</v>
      </c>
      <c r="R34" s="6">
        <f t="shared" si="6"/>
        <v>0.96</v>
      </c>
      <c r="S34" s="4"/>
      <c r="T34" s="4" t="str">
        <f t="shared" si="24"/>
        <v>6,2.49KXBK-ND</v>
      </c>
      <c r="U34" s="4" t="str">
        <f t="shared" si="25"/>
        <v>5,2.49KXBK-ND</v>
      </c>
      <c r="V34" t="str">
        <f t="shared" si="40"/>
        <v>Resistor - 6x 1% 2.49k</v>
      </c>
      <c r="W34" t="str">
        <f t="shared" si="38"/>
        <v>603-MFR-25FBF52-2K49|6</v>
      </c>
      <c r="X34" t="str">
        <f t="shared" si="39"/>
        <v>MFR-25FBF52-2K49 6</v>
      </c>
    </row>
    <row r="35" spans="1:24" ht="16.5" thickBot="1">
      <c r="A35" s="18">
        <v>1</v>
      </c>
      <c r="B35" s="18">
        <f t="shared" si="36"/>
        <v>1</v>
      </c>
      <c r="C35" s="4" t="s">
        <v>287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10</v>
      </c>
      <c r="B36" s="18">
        <f>LEN(D36)-LEN(SUBSTITUTE(D36,",",""))+1</f>
        <v>8</v>
      </c>
      <c r="C36" s="4" t="s">
        <v>212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</v>
      </c>
      <c r="R36" s="6">
        <f t="shared" si="6"/>
        <v>1</v>
      </c>
      <c r="S36" s="4"/>
      <c r="T36" s="4" t="str">
        <f t="shared" si="24"/>
        <v>10,100KXBK-ND</v>
      </c>
      <c r="U36" s="4" t="str">
        <f t="shared" si="25"/>
        <v>8,100KXBK-ND</v>
      </c>
      <c r="V36" t="str">
        <f t="shared" si="40"/>
        <v>Resistor - 10x 100k</v>
      </c>
      <c r="W36" t="str">
        <f t="shared" si="38"/>
        <v>603-FMF-25FTF52100K|10</v>
      </c>
      <c r="X36" t="str">
        <f t="shared" si="39"/>
        <v>MFR-25FBF52-100K 10</v>
      </c>
    </row>
    <row r="37" spans="1:24" ht="16.5" thickBot="1">
      <c r="A37" s="18">
        <f>LEN(C37)-LEN(SUBSTITUTE(C37,",",""))+1</f>
        <v>3</v>
      </c>
      <c r="B37" s="18">
        <f>LEN(D37)-LEN(SUBSTITUTE(D37,",",""))+1</f>
        <v>2</v>
      </c>
      <c r="C37" s="4" t="s">
        <v>211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0.81</v>
      </c>
      <c r="R37" s="6">
        <f t="shared" si="6"/>
        <v>0.69000000000000006</v>
      </c>
      <c r="S37" s="4"/>
      <c r="T37" s="4" t="str">
        <f t="shared" si="24"/>
        <v>3,160YCT-ND</v>
      </c>
      <c r="U37" s="4" t="str">
        <f t="shared" si="25"/>
        <v>2,160YCT-ND</v>
      </c>
      <c r="V37" t="str">
        <f t="shared" si="40"/>
        <v>Resistor - 3x 160</v>
      </c>
      <c r="W37" t="str">
        <f t="shared" si="38"/>
        <v>594-5083NW160R0J|3</v>
      </c>
      <c r="X37" t="str">
        <f t="shared" si="39"/>
        <v>FMP200FRF52-160R 3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288</v>
      </c>
      <c r="D38" s="22" t="s">
        <v>110</v>
      </c>
      <c r="E38" s="3" t="s">
        <v>214</v>
      </c>
      <c r="F38" s="3" t="s">
        <v>215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216</v>
      </c>
      <c r="M38" s="2"/>
      <c r="N38" s="2" t="s">
        <v>217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297</v>
      </c>
      <c r="D41" s="4" t="s">
        <v>61</v>
      </c>
      <c r="E41" s="3" t="s">
        <v>298</v>
      </c>
      <c r="F41" s="3" t="s">
        <v>299</v>
      </c>
      <c r="G41" s="3" t="s">
        <v>300</v>
      </c>
      <c r="H41" s="3"/>
      <c r="I41" s="3">
        <v>2</v>
      </c>
      <c r="J41" s="3" t="s">
        <v>39</v>
      </c>
      <c r="K41" s="3" t="s">
        <v>138</v>
      </c>
      <c r="L41" s="3" t="s">
        <v>298</v>
      </c>
      <c r="M41" s="34" t="s">
        <v>301</v>
      </c>
      <c r="N41" s="2" t="s">
        <v>302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303</v>
      </c>
      <c r="U41" s="4" t="s">
        <v>303</v>
      </c>
      <c r="V41" t="s">
        <v>304</v>
      </c>
      <c r="W41" t="s">
        <v>305</v>
      </c>
      <c r="X41" t="s">
        <v>306</v>
      </c>
    </row>
    <row r="42" spans="1:24" ht="26.25" thickBot="1">
      <c r="A42" s="18">
        <v>1</v>
      </c>
      <c r="B42" s="18">
        <f t="shared" si="49"/>
        <v>1</v>
      </c>
      <c r="C42" s="22" t="s">
        <v>258</v>
      </c>
      <c r="D42" s="4" t="s">
        <v>79</v>
      </c>
      <c r="E42" s="3" t="s">
        <v>249</v>
      </c>
      <c r="F42" s="3" t="s">
        <v>250</v>
      </c>
      <c r="G42" s="3" t="s">
        <v>251</v>
      </c>
      <c r="H42" s="3"/>
      <c r="I42" s="3">
        <v>1</v>
      </c>
      <c r="J42" s="3" t="s">
        <v>62</v>
      </c>
      <c r="K42" s="3"/>
      <c r="L42" s="3" t="s">
        <v>255</v>
      </c>
      <c r="M42" s="31" t="s">
        <v>256</v>
      </c>
      <c r="N42" s="2" t="s">
        <v>257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213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278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282</v>
      </c>
      <c r="D48" s="12"/>
      <c r="E48" s="13" t="s">
        <v>283</v>
      </c>
      <c r="F48" s="3" t="s">
        <v>281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266</v>
      </c>
      <c r="D49" s="12" t="s">
        <v>144</v>
      </c>
      <c r="E49" s="13" t="s">
        <v>274</v>
      </c>
      <c r="F49" s="3" t="s">
        <v>273</v>
      </c>
      <c r="G49" s="3"/>
      <c r="H49" s="13"/>
      <c r="I49" s="13">
        <v>1</v>
      </c>
      <c r="J49" s="13" t="s">
        <v>226</v>
      </c>
      <c r="K49" s="25" t="s">
        <v>138</v>
      </c>
      <c r="L49" s="13" t="s">
        <v>275</v>
      </c>
      <c r="M49" s="13" t="s">
        <v>277</v>
      </c>
      <c r="N49" s="2" t="s">
        <v>276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267</v>
      </c>
      <c r="D50" s="12" t="s">
        <v>144</v>
      </c>
      <c r="E50" s="13" t="s">
        <v>268</v>
      </c>
      <c r="F50" s="3" t="s">
        <v>269</v>
      </c>
      <c r="G50" s="3"/>
      <c r="H50" s="13"/>
      <c r="I50" s="13">
        <v>1</v>
      </c>
      <c r="J50" s="13" t="s">
        <v>226</v>
      </c>
      <c r="K50" s="25" t="s">
        <v>138</v>
      </c>
      <c r="L50" s="13" t="s">
        <v>270</v>
      </c>
      <c r="M50" s="13" t="s">
        <v>271</v>
      </c>
      <c r="N50" s="2" t="s">
        <v>272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312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6" t="s">
        <v>266</v>
      </c>
      <c r="D53" s="12" t="s">
        <v>144</v>
      </c>
      <c r="E53" s="13" t="s">
        <v>307</v>
      </c>
      <c r="F53" s="3" t="s">
        <v>308</v>
      </c>
      <c r="G53" s="3"/>
      <c r="H53" s="13"/>
      <c r="I53" s="13">
        <v>1</v>
      </c>
      <c r="J53" s="13" t="s">
        <v>226</v>
      </c>
      <c r="K53" s="25" t="s">
        <v>138</v>
      </c>
      <c r="L53" s="13" t="s">
        <v>309</v>
      </c>
      <c r="M53" s="13" t="s">
        <v>310</v>
      </c>
      <c r="N53" s="2" t="s">
        <v>311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6" t="s">
        <v>267</v>
      </c>
      <c r="D54" s="12" t="s">
        <v>144</v>
      </c>
      <c r="E54" s="13" t="s">
        <v>268</v>
      </c>
      <c r="F54" s="3" t="s">
        <v>269</v>
      </c>
      <c r="G54" s="3"/>
      <c r="H54" s="13"/>
      <c r="I54" s="13">
        <v>1</v>
      </c>
      <c r="J54" s="13" t="s">
        <v>226</v>
      </c>
      <c r="K54" s="25" t="s">
        <v>138</v>
      </c>
      <c r="L54" s="13" t="s">
        <v>270</v>
      </c>
      <c r="M54" s="13" t="s">
        <v>271</v>
      </c>
      <c r="N54" s="2" t="s">
        <v>272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6"/>
      <c r="B55" s="16"/>
      <c r="C55" s="4"/>
      <c r="D55" s="4"/>
      <c r="E55" s="3"/>
      <c r="F55" s="3"/>
      <c r="G55" s="3"/>
      <c r="H55" s="21"/>
      <c r="I55" s="8"/>
      <c r="J55" s="4"/>
      <c r="K55" s="8"/>
      <c r="L55" s="37" t="s">
        <v>70</v>
      </c>
      <c r="M55" s="38"/>
      <c r="N55" s="33"/>
      <c r="O55" s="1" t="s">
        <v>68</v>
      </c>
      <c r="P55" s="1"/>
      <c r="Q55" s="11">
        <f>SUM(Q3:Q50)</f>
        <v>95.16</v>
      </c>
      <c r="R55" s="11">
        <f>SUM(R3:R50)</f>
        <v>113.17100000000001</v>
      </c>
      <c r="S55" s="10" t="s">
        <v>69</v>
      </c>
    </row>
    <row r="59" spans="1:24">
      <c r="C59" t="s">
        <v>254</v>
      </c>
    </row>
    <row r="60" spans="1:24">
      <c r="C60" t="s">
        <v>318</v>
      </c>
    </row>
    <row r="61" spans="1:24">
      <c r="C61" t="s">
        <v>284</v>
      </c>
    </row>
    <row r="62" spans="1:24">
      <c r="C62" t="s">
        <v>317</v>
      </c>
    </row>
  </sheetData>
  <mergeCells count="1">
    <mergeCell ref="L55:M55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2019-04-24T14:22:12Z</dcterms:modified>
</cp:coreProperties>
</file>