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2-1.3\"/>
    </mc:Choice>
  </mc:AlternateContent>
  <xr:revisionPtr revIDLastSave="0" documentId="13_ncr:1_{8F715E42-207E-4581-9693-38D457390390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S22" i="1" l="1"/>
  <c r="R22" i="1"/>
  <c r="Q22" i="1"/>
  <c r="P22" i="1"/>
  <c r="N22" i="1"/>
  <c r="M22" i="1"/>
  <c r="A10" i="1" l="1"/>
  <c r="S10" i="1" s="1"/>
  <c r="A11" i="1"/>
  <c r="M11" i="1" s="1"/>
  <c r="P11" i="1" l="1"/>
  <c r="S11" i="1"/>
  <c r="R11" i="1"/>
  <c r="N11" i="1"/>
  <c r="Q11" i="1"/>
  <c r="M10" i="1"/>
  <c r="Q10" i="1"/>
  <c r="N10" i="1"/>
  <c r="R10" i="1"/>
  <c r="P10" i="1"/>
  <c r="A32" i="1"/>
  <c r="S55" i="1" l="1"/>
  <c r="R55" i="1"/>
  <c r="Q55" i="1"/>
  <c r="P55" i="1"/>
  <c r="N55" i="1"/>
  <c r="M55" i="1"/>
  <c r="S56" i="1"/>
  <c r="R56" i="1"/>
  <c r="Q56" i="1"/>
  <c r="P56" i="1"/>
  <c r="N56" i="1"/>
  <c r="M56" i="1"/>
  <c r="S52" i="1"/>
  <c r="R52" i="1"/>
  <c r="Q52" i="1"/>
  <c r="P52" i="1"/>
  <c r="N52" i="1"/>
  <c r="M52" i="1"/>
  <c r="M51" i="1"/>
  <c r="N51" i="1"/>
  <c r="P51" i="1"/>
  <c r="Q51" i="1"/>
  <c r="R51" i="1"/>
  <c r="S51" i="1"/>
  <c r="A28" i="1" l="1"/>
  <c r="N28" i="1" l="1"/>
  <c r="Q28" i="1"/>
  <c r="M28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8" i="1"/>
  <c r="P2" i="1"/>
  <c r="Q7" i="1" l="1"/>
  <c r="N31" i="1"/>
  <c r="N4" i="1"/>
  <c r="P7" i="1"/>
  <c r="M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<sst xmlns="http://schemas.openxmlformats.org/spreadsheetml/2006/main" count="353" uniqueCount="291">
  <si>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</si>
  <si>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</si>
  <si>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</si>
  <si>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</si>
  <si>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</si>
  <si>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</si>
  <si>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</si>
  <si>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</si>
  <si>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</si>
  <si>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</si>
  <si>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</si>
  <si>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</si>
  <si>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</si>
  <si>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</si>
  <si>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</si>
  <si>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</si>
  <si>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</si>
  <si>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</si>
  <si>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</si>
  <si>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</si>
  <si>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</si>
  <si>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</si>
  <si>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</si>
  <si>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</si>
  <si>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</si>
  <si>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</si>
  <si>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</si>
  <si>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</si>
  <si>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</si>
  <si>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</si>
  <si>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</si>
  <si>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</si>
  <si>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</si>
  <si>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</si>
  <si>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</si>
  <si>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</si>
  <si>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</si>
  <si>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</si>
  <si>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</si>
  <si>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</si>
  <si>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</si>
  <si>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</si>
  <si>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</si>
  <si>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</si>
  <si>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</si>
  <si>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</si>
  <si>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</si>
  <si>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</si>
  <si>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</si>
  <si>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</si>
  <si>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</si>
  <si>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</si>
  <si>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</si>
  <si>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</si>
  <si>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</si>
  <si>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</si>
  <si>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</si>
  <si>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</si>
  <si>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</si>
  <si>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</si>
  <si>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</si>
  <si>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</si>
  <si>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</si>
  <si>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</si>
  <si>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</si>
  <si>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</si>
  <si>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</si>
  <si>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</si>
  <si>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</si>
  <si>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</si>
  <si>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</si>
  <si>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</si>
  <si>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</si>
  <si>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</si>
  <si>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</si>
  <si>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</si>
  <si>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</si>
  <si>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</si>
  <si>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</si>
  <si>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</si>
  <si>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</si>
  <si>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</si>
  <si>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</si>
  <si>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</si>
  <si>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</si>
  <si>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</si>
  <si>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</si>
  <si>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</si>
  <si>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</si>
  <si>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</si>
  <si>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</si>
  <si>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</si>
  <si>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</si>
  <si>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</si>
  <si>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</si>
  <si>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</si>
  <si>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</si>
  <si>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</si>
  <si>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</si>
  <si>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</si>
  <si>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</si>
  <si>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</si>
  <si>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IC1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</si>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</sst>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L1" zoomScale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32" customWidth="1"/>
    <col min="16" max="16" width="27.375" customWidth="1"/>
    <col min="17" max="17" width="28" customWidth="1"/>
    <col min="18" max="18" width="22.375" customWidth="1"/>
    <col min="19" max="19" width="21.875" customWidth="1"/>
  </cols>
  <sheetData>
    <row r="1" spans="1:19" ht="26.25" thickBot="1">
      <c r="A1" s="14" t="s">
        <v>125</v>
      </c>
      <c r="B1" s="1" t="s">
        <v>126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130</v>
      </c>
      <c r="K1" s="1" t="s">
        <v>131</v>
      </c>
      <c r="L1" s="1" t="s">
        <v>132</v>
      </c>
      <c r="M1" s="1" t="s">
        <v>152</v>
      </c>
      <c r="N1" s="1" t="s">
        <v>153</v>
      </c>
      <c r="O1" s="1" t="s">
        <v>6</v>
      </c>
      <c r="P1" s="18" t="s">
        <v>128</v>
      </c>
      <c r="Q1" s="18" t="s">
        <v>93</v>
      </c>
      <c r="R1" s="18" t="s">
        <v>129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113</v>
      </c>
      <c r="E3" s="3" t="s">
        <v>8</v>
      </c>
      <c r="F3" s="3"/>
      <c r="G3" s="3" t="s">
        <v>12</v>
      </c>
      <c r="H3" s="3" t="s">
        <v>114</v>
      </c>
      <c r="I3" s="2" t="s">
        <v>115</v>
      </c>
      <c r="J3" s="2" t="s">
        <v>136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112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162</v>
      </c>
      <c r="C5" s="3" t="s">
        <v>13</v>
      </c>
      <c r="D5" s="3" t="s">
        <v>109</v>
      </c>
      <c r="E5" s="3" t="s">
        <v>11</v>
      </c>
      <c r="F5" s="3"/>
      <c r="G5" s="3" t="s">
        <v>12</v>
      </c>
      <c r="H5" s="3" t="s">
        <v>110</v>
      </c>
      <c r="I5" s="2" t="s">
        <v>111</v>
      </c>
      <c r="J5" s="2" t="s">
        <v>137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116</v>
      </c>
      <c r="E6" s="3" t="s">
        <v>8</v>
      </c>
      <c r="F6" s="3"/>
      <c r="G6" s="3" t="s">
        <v>12</v>
      </c>
      <c r="H6" s="3" t="s">
        <v>117</v>
      </c>
      <c r="I6" s="2" t="s">
        <v>118</v>
      </c>
      <c r="J6" s="2" t="s">
        <v>138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222</v>
      </c>
      <c r="C7" s="3" t="s">
        <v>15</v>
      </c>
      <c r="D7" s="2" t="s">
        <v>121</v>
      </c>
      <c r="E7" s="3" t="s">
        <v>11</v>
      </c>
      <c r="F7" s="3"/>
      <c r="G7" s="3" t="s">
        <v>9</v>
      </c>
      <c r="H7" s="3" t="s">
        <v>119</v>
      </c>
      <c r="I7" s="2" t="s">
        <v>120</v>
      </c>
      <c r="J7" s="2" t="s">
        <v>139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2</v>
      </c>
      <c r="B8" s="4" t="s">
        <v>281</v>
      </c>
      <c r="C8" s="3" t="s">
        <v>16</v>
      </c>
      <c r="D8" s="2" t="s">
        <v>122</v>
      </c>
      <c r="E8" s="3" t="s">
        <v>11</v>
      </c>
      <c r="F8" s="3"/>
      <c r="G8" s="3" t="s">
        <v>12</v>
      </c>
      <c r="H8" s="3" t="s">
        <v>123</v>
      </c>
      <c r="I8" s="2" t="s">
        <v>124</v>
      </c>
      <c r="J8" s="2" t="s">
        <v>140</v>
      </c>
      <c r="K8" s="5">
        <v>0.24</v>
      </c>
      <c r="L8" s="5">
        <v>0.24</v>
      </c>
      <c r="M8" s="6">
        <f>K8*A8</f>
        <v>0.48</v>
      </c>
      <c r="N8" s="6">
        <f>L8*A8</f>
        <v>0.48</v>
      </c>
      <c r="O8" s="4"/>
      <c r="P8" s="4" t="str">
        <f>IF(NOT(I8=""),A8&amp;","&amp;I8,"")</f>
        <v>2,399-4206-ND</v>
      </c>
      <c r="Q8" t="str">
        <f>"Capacitor - " &amp;A8&amp;"x "&amp;C8</f>
        <v>Capacitor - 2x 0.01uF</v>
      </c>
      <c r="R8" t="str">
        <f>IF(NOT(J8=""),J8&amp;"|"&amp;A8,"")</f>
        <v>80-C317C103K5R|2</v>
      </c>
      <c r="S8" t="str">
        <f>H8&amp;" "&amp;A8</f>
        <v>C317C103K5R5TA 2</v>
      </c>
    </row>
    <row r="9" spans="1:19" ht="16.5" thickBot="1">
      <c r="A9" s="17">
        <f t="shared" si="0"/>
        <v>3</v>
      </c>
      <c r="B9" s="4" t="s">
        <v>280</v>
      </c>
      <c r="C9" s="3" t="s">
        <v>17</v>
      </c>
      <c r="D9" s="3" t="s">
        <v>106</v>
      </c>
      <c r="E9" s="3" t="s">
        <v>11</v>
      </c>
      <c r="F9" s="3"/>
      <c r="G9" s="3" t="s">
        <v>12</v>
      </c>
      <c r="H9" s="3" t="s">
        <v>107</v>
      </c>
      <c r="I9" s="2" t="s">
        <v>108</v>
      </c>
      <c r="J9" s="2" t="s">
        <v>141</v>
      </c>
      <c r="K9" s="5">
        <v>0.66</v>
      </c>
      <c r="L9" s="5">
        <v>0.66</v>
      </c>
      <c r="M9" s="6">
        <f>K9*A9</f>
        <v>1.98</v>
      </c>
      <c r="N9" s="6">
        <f>L9*A9</f>
        <v>1.98</v>
      </c>
      <c r="O9" s="4"/>
      <c r="P9" s="4" t="str">
        <f>IF(NOT(I9=""),A9&amp;","&amp;I9,"")</f>
        <v>3,399-4390-ND</v>
      </c>
      <c r="Q9" t="str">
        <f>"Capacitor - " &amp;A9&amp;"x "&amp;C9</f>
        <v>Capacitor - 3x 1uF</v>
      </c>
      <c r="R9" t="str">
        <f>IF(NOT(J9=""),J9&amp;"|"&amp;A9,"")</f>
        <v>80-C330C105M5U|3</v>
      </c>
      <c r="S9" t="str">
        <f>H9&amp;" "&amp;A9</f>
        <v>C330C105M5U5TA 3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142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250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156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253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3</v>
      </c>
      <c r="B15" s="4" t="s">
        <v>279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154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>IF(NOT(I15=""),A15&amp;","&amp;I15,"")</f>
        <v>3,160-1139-ND</v>
      </c>
      <c r="Q15" t="str">
        <f>"Diode - " &amp;A15&amp;"x "&amp;C15</f>
        <v>Diode - 3x LED-Red</v>
      </c>
      <c r="R15" t="str">
        <f>IF(NOT(J15=""),J15&amp;"|"&amp;A15,"")</f>
        <v>859-LTL-4221N|3</v>
      </c>
      <c r="S15" t="str">
        <f>H15&amp;" "&amp;A15</f>
        <v>LTL-4221N 3</v>
      </c>
    </row>
    <row r="16" spans="1:19" ht="26.25" thickBot="1">
      <c r="A16" s="17">
        <f>LEN(B16)-LEN(SUBSTITUTE(B16,",",""))+1</f>
        <v>4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144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>IF(NOT(I16=""),A16&amp;","&amp;I16,"")</f>
        <v>4,1N4004-TPMSCT-ND</v>
      </c>
      <c r="Q16" t="str">
        <f>"Diode - " &amp;A16&amp;"x "&amp;C16</f>
        <v>Diode - 4x 1N4004</v>
      </c>
      <c r="R16" t="str">
        <f>IF(NOT(J16=""),J16&amp;"|"&amp;A16,"")</f>
        <v>833-1N4004-TP|4</v>
      </c>
      <c r="S16" t="str">
        <f>H16&amp;" "&amp;A16</f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155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194</v>
      </c>
      <c r="C21" s="3" t="s">
        <v>231</v>
      </c>
      <c r="D21" s="3" t="s">
        <v>232</v>
      </c>
      <c r="E21" s="3"/>
      <c r="F21" s="3"/>
      <c r="G21" s="3" t="s">
        <v>196</v>
      </c>
      <c r="H21" s="23" t="s">
        <v>228</v>
      </c>
      <c r="I21" s="26" t="s">
        <v>230</v>
      </c>
      <c r="J21" s="2" t="s">
        <v>229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194</v>
      </c>
      <c r="C22" s="3" t="s">
        <v>231</v>
      </c>
      <c r="D22" s="3" t="s">
        <v>232</v>
      </c>
      <c r="E22" s="3"/>
      <c r="F22" s="3"/>
      <c r="G22" s="3" t="s">
        <v>196</v>
      </c>
      <c r="H22" s="23" t="s">
        <v>228</v>
      </c>
      <c r="I22" s="26" t="s">
        <v>230</v>
      </c>
      <c r="J22" s="2" t="s">
        <v>229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4</v>
      </c>
      <c r="B26" s="4" t="s">
        <v>276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146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>IF(NOT(I26=""),A26&amp;","&amp;I26,"")</f>
        <v>4,497-5981-5-ND</v>
      </c>
      <c r="Q26" t="str">
        <f>A26&amp;"x "&amp;C26</f>
        <v>4x 62A MOSFET N-CH</v>
      </c>
      <c r="R26" t="str">
        <f>IF(NOT(J26=""),J26&amp;"|"&amp;A26,"")</f>
        <v>511-STP62NS04Z|4</v>
      </c>
      <c r="S26" t="str">
        <f>H26&amp;" "&amp;A26</f>
        <v>STP75NS04Z 4</v>
      </c>
    </row>
    <row r="27" spans="1:19" ht="26.25" thickBot="1">
      <c r="A27" s="17">
        <f>LEN(B27)-LEN(SUBSTITUTE(B27,",",""))+1</f>
        <v>1</v>
      </c>
      <c r="B27" s="4" t="s">
        <v>275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2.62</v>
      </c>
      <c r="N27" s="6">
        <f>L27*A27</f>
        <v>2.9</v>
      </c>
      <c r="O27" s="4"/>
      <c r="P27" s="4" t="str">
        <f>IF(NOT(I27=""),A27&amp;","&amp;I27,"")</f>
        <v>1,ISL9V5036P3-F085-ND</v>
      </c>
      <c r="Q27" t="str">
        <f>A27&amp;"x "&amp;C27</f>
        <v>1x Ignition IGBT</v>
      </c>
      <c r="R27" t="str">
        <f>IF(NOT(J27=""),J27&amp;"|"&amp;A27,"")</f>
        <v>512-ISL9V5036P3-F085
|1</v>
      </c>
      <c r="S27" t="str">
        <f>H27&amp;" "&amp;A27</f>
        <v>ISL9V5036P3-F085 1</v>
      </c>
    </row>
    <row r="28" spans="1:19" ht="16.5" thickBot="1">
      <c r="A28" s="17">
        <f>LEN(B28)-LEN(SUBSTITUTE(B28,",",""))+1</f>
        <v>1</v>
      </c>
      <c r="B28" s="28" t="s">
        <v>254</v>
      </c>
      <c r="C28" s="3" t="s">
        <v>255</v>
      </c>
      <c r="D28" s="3" t="s">
        <v>256</v>
      </c>
      <c r="E28" s="3" t="s">
        <v>199</v>
      </c>
      <c r="F28" s="3"/>
      <c r="G28" s="3" t="s">
        <v>20</v>
      </c>
      <c r="H28" s="3" t="s">
        <v>257</v>
      </c>
      <c r="I28" s="26" t="s">
        <v>259</v>
      </c>
      <c r="J28" s="2" t="s">
        <v>258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ref="P28:P29" si="1">IF(NOT(I28=""),A28&amp;","&amp;I28,"")</f>
        <v>1,PN2907ABUFS-ND</v>
      </c>
      <c r="Q28" t="str">
        <f>A28&amp;"x "&amp;C28</f>
        <v>1x PNP transistor</v>
      </c>
      <c r="R28" t="str">
        <f t="shared" ref="R28:R29" si="2">IF(NOT(J28=""),J28&amp;"|"&amp;A28,"")</f>
        <v>512-PN2907ABU|1</v>
      </c>
      <c r="S28" t="str">
        <f t="shared" ref="S28:S29" si="3">H28&amp;" "&amp;A28</f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1"/>
        <v>1,PN2222AFS-ND</v>
      </c>
      <c r="Q29" t="str">
        <f>A29&amp;"x "&amp;C29</f>
        <v>1x NPN transistor</v>
      </c>
      <c r="R29" t="str">
        <f t="shared" si="2"/>
        <v>512-PN2222ABU|1</v>
      </c>
      <c r="S29" t="str">
        <f t="shared" si="3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 t="shared" ref="A32" si="4">LEN(B32)-LEN(SUBSTITUTE(B32,",",""))+1</f>
        <v>1</v>
      </c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10</v>
      </c>
      <c r="B33" s="4" t="s">
        <v>282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>K33*A33</f>
        <v>0.6</v>
      </c>
      <c r="N33" s="6">
        <f>L33*A33</f>
        <v>1.1000000000000001</v>
      </c>
      <c r="O33" s="4"/>
      <c r="P33" s="4" t="str">
        <f>IF(NOT(I33=""),A33&amp;","&amp;I33,"")</f>
        <v>10,1.00KXBK-ND</v>
      </c>
      <c r="Q33" t="str">
        <f>"Resistor - " &amp; A33&amp;"x "&amp;C33</f>
        <v>Resistor - 10x 1k</v>
      </c>
      <c r="R33" t="str">
        <f>IF(NOT(J33=""),J33&amp;"|"&amp;A33,"")</f>
        <v>603-MFR-25FBF52-1K|10</v>
      </c>
      <c r="S33" t="str">
        <f>H33&amp;" "&amp;A33</f>
        <v>MFR-25FBF52-1K 10</v>
      </c>
    </row>
    <row r="34" spans="1:19" ht="16.5" thickBot="1">
      <c r="A34" s="17">
        <f>LEN(B34)-LEN(SUBSTITUTE(B34,",",""))+1</f>
        <v>2</v>
      </c>
      <c r="B34" s="11" t="s">
        <v>273</v>
      </c>
      <c r="C34" s="12">
        <v>680</v>
      </c>
      <c r="D34" s="7" t="s">
        <v>104</v>
      </c>
      <c r="E34" s="3"/>
      <c r="F34" s="12"/>
      <c r="G34" s="12" t="s">
        <v>105</v>
      </c>
      <c r="H34" s="7" t="s">
        <v>164</v>
      </c>
      <c r="I34" s="2" t="s">
        <v>103</v>
      </c>
      <c r="J34" s="2" t="s">
        <v>148</v>
      </c>
      <c r="K34" s="13">
        <v>0.22</v>
      </c>
      <c r="L34" s="13">
        <v>0.15</v>
      </c>
      <c r="M34" s="6">
        <f>K34*A34</f>
        <v>0.44</v>
      </c>
      <c r="N34" s="6">
        <f>L34*A34</f>
        <v>0.3</v>
      </c>
      <c r="O34" s="11" t="s">
        <v>82</v>
      </c>
      <c r="P34" s="4" t="str">
        <f>IF(NOT(I34=""),A34&amp;","&amp;I34,"")</f>
        <v>2,A105963CT-ND</v>
      </c>
      <c r="Q34" t="str">
        <f>"Resistor - " &amp; A34&amp;"x "&amp;C34</f>
        <v>Resistor - 2x 680</v>
      </c>
      <c r="R34" t="str">
        <f>IF(NOT(J34=""),J34&amp;"|"&amp;A34,"")</f>
        <v>279-LR1F680R|2</v>
      </c>
      <c r="S34" t="str">
        <f>H34&amp;" "&amp;A34</f>
        <v>1622545-1 2</v>
      </c>
    </row>
    <row r="35" spans="1:19" ht="26.25" thickBot="1">
      <c r="A35" s="17">
        <f>LEN(B35)-LEN(SUBSTITUTE(B35,",",""))+1</f>
        <v>6</v>
      </c>
      <c r="B35" s="4" t="s">
        <v>163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149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4</v>
      </c>
      <c r="B36" s="4" t="s">
        <v>277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0.56000000000000005</v>
      </c>
      <c r="N36" s="6">
        <f>L36*A36</f>
        <v>0.64</v>
      </c>
      <c r="O36" s="4"/>
      <c r="P36" s="4" t="str">
        <f>IF(NOT(I36=""),A36&amp;","&amp;I36,"")</f>
        <v>4,2.49KXBK-ND</v>
      </c>
      <c r="Q36" t="str">
        <f>"Resistor - " &amp; A36&amp;"x "&amp;C36</f>
        <v>Resistor - 4x 1% 2.49k</v>
      </c>
      <c r="R36" t="str">
        <f>IF(NOT(J36=""),J36&amp;"|"&amp;A36,"")</f>
        <v>603-MFR-25FBF52-2K49|4</v>
      </c>
      <c r="S36" t="str">
        <f>H36&amp;" "&amp;A36</f>
        <v>MFR-25FBF52-2K49 4</v>
      </c>
    </row>
    <row r="37" spans="1:19" ht="16.5" thickBot="1">
      <c r="A37" s="17">
        <v>1</v>
      </c>
      <c r="B37" s="4" t="s">
        <v>251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150</v>
      </c>
      <c r="K37" s="5">
        <v>0.46</v>
      </c>
      <c r="L37" s="5">
        <v>1.1000000000000001</v>
      </c>
      <c r="M37" s="6">
        <f>K37*A37</f>
        <v>0.46</v>
      </c>
      <c r="N37" s="6">
        <f>L37*A37</f>
        <v>1.1000000000000001</v>
      </c>
      <c r="O37" s="4" t="s">
        <v>81</v>
      </c>
      <c r="P37" s="4" t="str">
        <f>IF(NOT(I37=""),A37&amp;","&amp;I37,"")</f>
        <v>1,3.9KADCT-ND</v>
      </c>
      <c r="Q37" t="str">
        <f>"Resistor - " &amp; A37&amp;"x "&amp;C37</f>
        <v>Resistor - 1x 0.1% 3.9k</v>
      </c>
      <c r="R37" t="str">
        <f>IF(NOT(J37=""),J37&amp;"|"&amp;A37,"")</f>
        <v>279-H83K9BDA|1</v>
      </c>
      <c r="S37" t="str">
        <f>H37&amp;" "&amp;A37</f>
        <v>MFP-25BRD52-3K9 1</v>
      </c>
    </row>
    <row r="38" spans="1:19" ht="16.5" thickBot="1">
      <c r="A38" s="17">
        <f t="shared" ref="A38" si="5">LEN(B38)-LEN(SUBSTITUTE(B38,",",""))+1</f>
        <v>5</v>
      </c>
      <c r="B38" s="4" t="s">
        <v>283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0.5</v>
      </c>
      <c r="N38" s="6">
        <f>L38*A38</f>
        <v>0.5</v>
      </c>
      <c r="O38" s="4"/>
      <c r="P38" s="4" t="str">
        <f>IF(NOT(I38=""),A38&amp;","&amp;I38,"")</f>
        <v>5,100KXBK-ND</v>
      </c>
      <c r="Q38" t="str">
        <f>"Resistor - " &amp; A38&amp;"x "&amp;C38</f>
        <v>Resistor - 5x 100k</v>
      </c>
      <c r="R38" t="str">
        <f>IF(NOT(J38=""),J38&amp;"|"&amp;A38,"")</f>
        <v>603-FMF-25FTF52100K|5</v>
      </c>
      <c r="S38" t="str">
        <f>H38&amp;" "&amp;A38</f>
        <v>MFR-25FBF52-100K 5</v>
      </c>
    </row>
    <row r="39" spans="1:19" ht="16.5" thickBot="1">
      <c r="A39" s="17">
        <f>LEN(B39)-LEN(SUBSTITUTE(B39,",",""))+1</f>
        <v>1</v>
      </c>
      <c r="B39" s="4" t="s">
        <v>278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151</v>
      </c>
      <c r="K39" s="5">
        <v>0.27</v>
      </c>
      <c r="L39" s="5">
        <v>0.23</v>
      </c>
      <c r="M39" s="6">
        <f>K39*A39</f>
        <v>0.27</v>
      </c>
      <c r="N39" s="6">
        <f>L39*A39</f>
        <v>0.23</v>
      </c>
      <c r="O39" s="4"/>
      <c r="P39" s="4" t="str">
        <f>IF(NOT(I39=""),A39&amp;","&amp;I39,"")</f>
        <v>1,160YCT-ND</v>
      </c>
      <c r="Q39" t="str">
        <f>"Resistor - " &amp; A39&amp;"x "&amp;C39</f>
        <v>Resistor - 1x 160</v>
      </c>
      <c r="R39" t="str">
        <f>IF(NOT(J39=""),J39&amp;"|"&amp;A39,"")</f>
        <v>594-5083NW160R0J|1</v>
      </c>
      <c r="S39" t="str">
        <f>H39&amp;" "&amp;A39</f>
        <v>FMP200FRF52-160R 1</v>
      </c>
    </row>
    <row r="40" spans="1:19" ht="26.25" thickBot="1">
      <c r="A40" s="17">
        <f>LEN(B40)-LEN(SUBSTITUTE(B40,",",""))+1</f>
        <v>2</v>
      </c>
      <c r="B40" s="4" t="s">
        <v>252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147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260</v>
      </c>
      <c r="C43" s="3" t="s">
        <v>261</v>
      </c>
      <c r="D43" s="3" t="s">
        <v>262</v>
      </c>
      <c r="E43" s="3" t="s">
        <v>263</v>
      </c>
      <c r="F43" s="3"/>
      <c r="G43" s="3" t="s">
        <v>38</v>
      </c>
      <c r="H43" s="3" t="s">
        <v>261</v>
      </c>
      <c r="I43" s="29" t="s">
        <v>264</v>
      </c>
      <c r="J43" s="2" t="s">
        <v>265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266</v>
      </c>
      <c r="Q43" t="s">
        <v>267</v>
      </c>
      <c r="R43" t="s">
        <v>268</v>
      </c>
      <c r="S43" t="s">
        <v>269</v>
      </c>
    </row>
    <row r="44" spans="1:19" ht="26.25" thickBot="1">
      <c r="A44" s="17">
        <v>1</v>
      </c>
      <c r="B44" s="21" t="s">
        <v>227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224</v>
      </c>
      <c r="I44" s="27" t="s">
        <v>225</v>
      </c>
      <c r="J44" s="2" t="s">
        <v>226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133</v>
      </c>
      <c r="I45" s="2" t="s">
        <v>73</v>
      </c>
      <c r="J45" s="2" t="s">
        <v>134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102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135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127</v>
      </c>
      <c r="C47" s="12" t="s">
        <v>157</v>
      </c>
      <c r="D47" s="3" t="s">
        <v>158</v>
      </c>
      <c r="E47" s="3" t="s">
        <v>99</v>
      </c>
      <c r="F47" s="12"/>
      <c r="G47" s="12" t="s">
        <v>159</v>
      </c>
      <c r="H47" s="12" t="s">
        <v>157</v>
      </c>
      <c r="I47" s="12" t="s">
        <v>160</v>
      </c>
      <c r="J47" s="2" t="s">
        <v>161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245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247</v>
      </c>
      <c r="C50" s="12" t="s">
        <v>248</v>
      </c>
      <c r="D50" s="3" t="s">
        <v>246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234</v>
      </c>
      <c r="C51" s="12" t="s">
        <v>235</v>
      </c>
      <c r="D51" s="3" t="s">
        <v>236</v>
      </c>
      <c r="E51" s="3"/>
      <c r="F51" s="12"/>
      <c r="G51" s="12" t="s">
        <v>196</v>
      </c>
      <c r="H51" s="12" t="s">
        <v>237</v>
      </c>
      <c r="I51" s="12" t="s">
        <v>238</v>
      </c>
      <c r="J51" s="2" t="s">
        <v>239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233</v>
      </c>
      <c r="C52" s="12" t="s">
        <v>241</v>
      </c>
      <c r="D52" s="3" t="s">
        <v>240</v>
      </c>
      <c r="E52" s="3"/>
      <c r="F52" s="12"/>
      <c r="G52" s="12" t="s">
        <v>196</v>
      </c>
      <c r="H52" s="12" t="s">
        <v>242</v>
      </c>
      <c r="I52" s="12" t="s">
        <v>244</v>
      </c>
      <c r="J52" s="2" t="s">
        <v>243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271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233</v>
      </c>
      <c r="C55" s="12" t="s">
        <v>241</v>
      </c>
      <c r="D55" s="3" t="s">
        <v>240</v>
      </c>
      <c r="E55" s="3"/>
      <c r="F55" s="12"/>
      <c r="G55" s="12" t="s">
        <v>196</v>
      </c>
      <c r="H55" s="12" t="s">
        <v>242</v>
      </c>
      <c r="I55" s="12" t="s">
        <v>244</v>
      </c>
      <c r="J55" s="2" t="s">
        <v>243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234</v>
      </c>
      <c r="C56" s="12" t="s">
        <v>235</v>
      </c>
      <c r="D56" s="3" t="s">
        <v>236</v>
      </c>
      <c r="E56" s="3"/>
      <c r="F56" s="12"/>
      <c r="G56" s="12" t="s">
        <v>196</v>
      </c>
      <c r="H56" s="12" t="s">
        <v>237</v>
      </c>
      <c r="I56" s="12" t="s">
        <v>238</v>
      </c>
      <c r="J56" s="2" t="s">
        <v>239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76.349999999999994</v>
      </c>
      <c r="N57" s="10">
        <f>SUM(N3:N56)</f>
        <v>93.940000000000026</v>
      </c>
      <c r="O57" s="9" t="s">
        <v>68</v>
      </c>
    </row>
    <row r="61" spans="1:19">
      <c r="B61" t="s">
        <v>223</v>
      </c>
    </row>
    <row r="62" spans="1:19">
      <c r="B62" t="s">
        <v>270</v>
      </c>
    </row>
    <row r="63" spans="1:19">
      <c r="B63" t="s">
        <v>249</v>
      </c>
    </row>
    <row r="64" spans="1:19">
      <c r="B64" t="s">
        <v>272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2020-04-07T06:47:32Z</dcterms:modified>
</cp:coreProperties>
</file>