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1.4\"/>
    </mc:Choice>
  </mc:AlternateContent>
  <xr:revisionPtr revIDLastSave="0" documentId="13_ncr:1_{E5FFB533-9676-4A3B-84A2-5BF90C3D54C0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1" l="1"/>
  <c r="S29" i="1"/>
  <c r="R28" i="1"/>
  <c r="R29" i="1"/>
  <c r="P28" i="1"/>
  <c r="P29" i="1"/>
  <c r="A46" i="1" l="1"/>
  <c r="A37" i="1"/>
  <c r="S22" i="1" l="1"/>
  <c r="R22" i="1"/>
  <c r="Q22" i="1"/>
  <c r="P22" i="1"/>
  <c r="N22" i="1"/>
  <c r="M22" i="1"/>
  <c r="A10" i="1" l="1"/>
  <c r="S10" i="1" s="1"/>
  <c r="R10" i="1" l="1"/>
  <c r="M10" i="1"/>
  <c r="Q10" i="1"/>
  <c r="N10" i="1"/>
  <c r="P10" i="1"/>
  <c r="S56" i="1" l="1"/>
  <c r="R56" i="1"/>
  <c r="Q56" i="1"/>
  <c r="P56" i="1"/>
  <c r="N56" i="1"/>
  <c r="M56" i="1"/>
  <c r="S55" i="1"/>
  <c r="R55" i="1"/>
  <c r="Q55" i="1"/>
  <c r="P55" i="1"/>
  <c r="N55" i="1"/>
  <c r="M55" i="1"/>
  <c r="M51" i="1" l="1"/>
  <c r="N51" i="1"/>
  <c r="P51" i="1"/>
  <c r="Q51" i="1"/>
  <c r="R51" i="1"/>
  <c r="S51" i="1"/>
  <c r="A28" i="1" l="1"/>
  <c r="N28" i="1" l="1"/>
  <c r="Q28" i="1"/>
  <c r="M28" i="1"/>
  <c r="S52" i="1"/>
  <c r="R52" i="1"/>
  <c r="Q52" i="1"/>
  <c r="P52" i="1"/>
  <c r="N52" i="1"/>
  <c r="M52" i="1"/>
  <c r="R49" i="1"/>
  <c r="P49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A31" i="1"/>
  <c r="S31" i="1" s="1"/>
  <c r="A33" i="1"/>
  <c r="N33" i="1" s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7" i="1"/>
  <c r="A3" i="1"/>
  <c r="S3" i="1" s="1"/>
  <c r="M4" i="1"/>
  <c r="M18" i="1"/>
  <c r="M20" i="1"/>
  <c r="M37" i="1"/>
  <c r="M42" i="1"/>
  <c r="M45" i="1"/>
  <c r="M46" i="1"/>
  <c r="M47" i="1"/>
  <c r="R47" i="1"/>
  <c r="Q47" i="1"/>
  <c r="P47" i="1"/>
  <c r="N47" i="1"/>
  <c r="R12" i="1"/>
  <c r="R17" i="1"/>
  <c r="R18" i="1"/>
  <c r="R19" i="1"/>
  <c r="R20" i="1"/>
  <c r="R25" i="1"/>
  <c r="R37" i="1"/>
  <c r="R41" i="1"/>
  <c r="R42" i="1"/>
  <c r="R45" i="1"/>
  <c r="R46" i="1"/>
  <c r="R48" i="1"/>
  <c r="N18" i="1"/>
  <c r="N20" i="1"/>
  <c r="N37" i="1"/>
  <c r="N42" i="1"/>
  <c r="N45" i="1"/>
  <c r="N46" i="1"/>
  <c r="Q46" i="1"/>
  <c r="P46" i="1"/>
  <c r="Q45" i="1"/>
  <c r="Q42" i="1"/>
  <c r="Q37" i="1"/>
  <c r="Q18" i="1"/>
  <c r="Q20" i="1"/>
  <c r="P12" i="1"/>
  <c r="P17" i="1"/>
  <c r="P18" i="1"/>
  <c r="P19" i="1"/>
  <c r="P20" i="1"/>
  <c r="P25" i="1"/>
  <c r="P37" i="1"/>
  <c r="P41" i="1"/>
  <c r="P42" i="1"/>
  <c r="P45" i="1"/>
  <c r="P48" i="1"/>
  <c r="P2" i="1"/>
  <c r="N4" i="1" l="1"/>
  <c r="P7" i="1"/>
  <c r="Q7" i="1"/>
  <c r="N31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N57" i="1" l="1"/>
  <c r="M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<sst xmlns="http://schemas.openxmlformats.org/spreadsheetml/2006/main" count="353" uniqueCount="291">
  <si>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</si>
  <si>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</si>
  <si>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</si>
  <si>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</si>
  <si>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</si>
  <si>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</si>
  <si>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</si>
  <si>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</si>
  <si>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</si>
  <si>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</si>
  <si>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</si>
  <si>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</si>
  <si>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</si>
  <si>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</si>
  <si>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</si>
  <si>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</si>
  <si>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</si>
  <si>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</si>
  <si>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</si>
  <si>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</si>
  <si>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</si>
  <si>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</si>
  <si>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</si>
  <si>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</si>
  <si>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</si>
  <si>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</si>
  <si>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</si>
  <si>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</si>
  <si>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</si>
  <si>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</si>
  <si>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</si>
  <si>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</si>
  <si>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</si>
  <si>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</si>
  <si>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</si>
  <si>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</si>
  <si>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</si>
  <si>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</si>
  <si>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</si>
  <si>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</si>
  <si>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</si>
  <si>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</si>
  <si>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</si>
  <si>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</si>
  <si>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</si>
  <si>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</si>
  <si>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</si>
  <si>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</si>
  <si>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</si>
  <si>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</si>
  <si>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</si>
  <si>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</si>
  <si>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</si>
  <si>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</si>
  <si>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</si>
  <si>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</si>
  <si>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</si>
  <si>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</si>
  <si>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</si>
  <si>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</si>
  <si>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</si>
  <si>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</si>
  <si>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</si>
  <si>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</si>
  <si>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</si>
  <si>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</si>
  <si>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</si>
  <si>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</si>
  <si>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</si>
  <si>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</si>
  <si>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</si>
  <si>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</si>
  <si>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</si>
  <si>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</si>
  <si>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</si>
  <si>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</si>
  <si>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</si>
  <si>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</si>
  <si>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</si>
  <si>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</si>
  <si>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</si>
  <si>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</si>
  <si>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</si>
  <si>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</si>
  <si>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</si>
  <si>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</si>
  <si>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</si>
  <si>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</si>
  <si>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</si>
  <si>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</si>
  <si>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</si>
  <si>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</si>
  <si>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</si>
  <si>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</si>
  <si>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</si>
  <si>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</si>
  <si>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</si>
  <si>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</si>
  <si>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</si>
  <si>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</si>
  <si>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</si>
  <si>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</si>
  <si>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</si>
  <si>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</si>
  <si>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</si>
  <si>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</si>
  <si>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</si>
  <si>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</si>
  <si>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</si>
  <si>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</si>
  <si>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</si>
  <si>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</si>
  <si>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</si>
  <si>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</si>
  <si>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</si>
  <si>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</si>
  <si>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</si>
  <si>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</si>
  <si>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</si>
  <si>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</si>
  <si>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</si>
  <si>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</si>
  <si>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</si>
  <si>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</si>
  <si>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</si>
  <si>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</si>
  <si>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</si>
  <si>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</si>
  <si>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</si>
  <si>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</si>
  <si>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</si>
  <si>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</si>
  <si>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</si>
  <si>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</si>
  <si>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</si>
  <si>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</si>
  <si>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</si>
  <si>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</si>
  <si>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</si>
  <si>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</si>
  <si>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</si>
  <si>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</si>
  <si>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</si>
  <si>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</si>
  <si>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</si>
  <si>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</si>
  <si>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</si>
  <si>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</si>
  <si>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</si>
  <si>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</si>
  <si>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</si>
  <si>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</si>
  <si>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</si>
  <si>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</si>
  <si>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</si>
  <si>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</si>
  <si>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</si>
  <si>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</si>
  <si>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</si>
  <si>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</si>
  <si>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</si>
  <si>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</si>
  <si>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</si>
  <si>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</si>
  <si>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</si>
  <si>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</si>
  <si>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</si>
  <si>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</si>
  <si>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</si>
  <si>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</si>
  <si>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</si>
  <si>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</si>
  <si>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</si>
  <si>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</si>
  <si>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</si>
  <si>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</si>
  <si>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</si>
  <si>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</si>
  <si>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</si>
  <si>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</si>
  <si>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</si>
  <si>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</si>
  <si>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</si>
  <si>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</si>
  <si>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</si>
  <si>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</si>
  <si>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</si>
  <si>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</si>
  <si>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</si>
  <si>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</si>
  <si>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</si>
  <si>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</si>
  <si>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</si>
  <si>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</si>
  <si>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</si>
  <si>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</si>
  <si>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</si>
  <si>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</si>
  <si>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</si>
  <si>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</si>
  <si>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</si>
  <si>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</si>
  <si>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</si>
  <si>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</si>
  <si>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</si>
  <si>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</si>
  <si>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</si>
  <si>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</si>
  <si>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</si>
  <si>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</si>
  <si>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</si>
  <si>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</si>
  <si>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</si>
  <si>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</si>
  <si>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</si>
  <si>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</si>
  <si>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</si>
  <si>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</si>
  <si>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</si>
  <si>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</si>
  <si>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</si>
  <si>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</si>
  <si>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</si>
  <si>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</si>
  <si>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</si>
  <si>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</si>
  <si>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</si>
  <si>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</si>
  <si>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</si>
  <si>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</si>
  <si>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</si>
  <si>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</si>
  <si>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</si>
  <si>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</si>
  <si>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</si>
  <si>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</si>
  <si>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</si>
  <si>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</si>
  <si>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</si>
  <si>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</si>
  <si>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</si>
  <si>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</si>
  <si>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</si>
  <si>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</si>
  <si>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</si>
  <si>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</si>
  <si>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</si>
  <si>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</si>
  <si>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</si>
  <si>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</si>
  <si>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</si>
  <si>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</si>
  <si>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</si>
  <si>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</si>
  <si>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</si>
  <si>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</si>
  <si>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</si>
  <si>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</si>
  <si>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</si>
  <si>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</si>
  <si>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</si>
  <si>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</si>
  <si>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</si>
  <si>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</si>
  <si>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</si>
  <si>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</si>
  <si>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</si>
  <si>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</si>
  <si>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</si>
  <si>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</si>
  <si>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</si>
  <si>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Q1,Q2,Q3,Q4,Q5,Q7,Q8</t>
  </si>
  <si>
    <r>
      <t>C19,C24,</t>
    </r>
    <r>
      <rPr>
        <sz val="10"/>
        <color rgb="FFFF0000"/>
        <rFont val="Liberation Sans"/>
      </rPr>
      <t>C27</t>
    </r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</si>
  <si>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</si>
  <si>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</si>
  <si>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R1,R3,R26,R28,R33,R34,R61</t>
  </si>
  <si>
    <t>R25,R27,R31,R32</t>
  </si>
  <si>
    <t>LED1,LED2,LED3,LED4,LED5,LED6,LED7,LED8</t>
  </si>
  <si>
    <t>Q11,Q12,Q13,Q14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</si>
  <si>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</si>
  <si>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</si>
  <si>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</si>
  <si>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R11,R14,R17,R20,R35,R36,R37,R38,R48,R49,R55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</si>
  <si>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</si>
  <si>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NOTE! Do not install R39,R40,R60 and R59 unless you plan to use Hall type crank/cam sensor. Stock sensors are VR-type.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</si>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</sst>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4"/>
  <sheetViews>
    <sheetView tabSelected="1" topLeftCell="K43" zoomScale="113" workbookViewId="0">
      <selection activeCell="Q2" sqref="Q2"/>
    </sheetView>
  </sheetViews>
  <sheetFormatPr defaultColWidth="11" defaultRowHeight="15.75"/>
  <cols>
    <col min="1" max="1" width="18.875" style="16" customWidth="1"/>
    <col min="2" max="2" width="48.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47.875" customWidth="1"/>
    <col min="16" max="16" width="27.375" customWidth="1"/>
    <col min="17" max="17" width="28" customWidth="1"/>
    <col min="18" max="18" width="22.375" customWidth="1"/>
    <col min="19" max="19" width="23" customWidth="1"/>
  </cols>
  <sheetData>
    <row r="1" spans="1:19" ht="26.25" thickBot="1">
      <c r="A1" s="14" t="s">
        <v>124</v>
      </c>
      <c r="B1" s="1" t="s">
        <v>125</v>
      </c>
      <c r="C1" s="1" t="s">
        <v>0</v>
      </c>
      <c r="D1" s="1" t="s">
        <v>1</v>
      </c>
      <c r="E1" s="1" t="s">
        <v>2</v>
      </c>
      <c r="F1" s="1" t="s">
        <v>101</v>
      </c>
      <c r="G1" s="1" t="s">
        <v>3</v>
      </c>
      <c r="H1" s="1" t="s">
        <v>4</v>
      </c>
      <c r="I1" s="1" t="s">
        <v>5</v>
      </c>
      <c r="J1" s="1" t="s">
        <v>129</v>
      </c>
      <c r="K1" s="1" t="s">
        <v>130</v>
      </c>
      <c r="L1" s="1" t="s">
        <v>131</v>
      </c>
      <c r="M1" s="1" t="s">
        <v>151</v>
      </c>
      <c r="N1" s="1" t="s">
        <v>152</v>
      </c>
      <c r="O1" s="1" t="s">
        <v>6</v>
      </c>
      <c r="P1" s="18" t="s">
        <v>127</v>
      </c>
      <c r="Q1" s="18" t="s">
        <v>93</v>
      </c>
      <c r="R1" s="18" t="s">
        <v>128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9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70</v>
      </c>
      <c r="C3" s="3" t="s">
        <v>7</v>
      </c>
      <c r="D3" s="3" t="s">
        <v>112</v>
      </c>
      <c r="E3" s="3" t="s">
        <v>8</v>
      </c>
      <c r="F3" s="3"/>
      <c r="G3" s="3" t="s">
        <v>12</v>
      </c>
      <c r="H3" s="3" t="s">
        <v>113</v>
      </c>
      <c r="I3" s="2" t="s">
        <v>114</v>
      </c>
      <c r="J3" s="2" t="s">
        <v>135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9" si="4">IF(NOT(J3=""),J3&amp;"|"&amp;A3,"")</f>
        <v>80-T356G106K035AT|1</v>
      </c>
      <c r="S3" t="str">
        <f t="shared" ref="S3:S29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204</v>
      </c>
      <c r="C4" s="3" t="s">
        <v>10</v>
      </c>
      <c r="D4" s="2" t="s">
        <v>111</v>
      </c>
      <c r="E4" s="3" t="s">
        <v>11</v>
      </c>
      <c r="F4" s="3"/>
      <c r="G4" s="3" t="s">
        <v>12</v>
      </c>
      <c r="H4" s="3" t="s">
        <v>174</v>
      </c>
      <c r="I4" s="2" t="s">
        <v>175</v>
      </c>
      <c r="J4" s="2" t="s">
        <v>176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161</v>
      </c>
      <c r="C5" s="3" t="s">
        <v>13</v>
      </c>
      <c r="D5" s="3" t="s">
        <v>108</v>
      </c>
      <c r="E5" s="3" t="s">
        <v>11</v>
      </c>
      <c r="F5" s="3"/>
      <c r="G5" s="3" t="s">
        <v>12</v>
      </c>
      <c r="H5" s="3" t="s">
        <v>109</v>
      </c>
      <c r="I5" s="2" t="s">
        <v>110</v>
      </c>
      <c r="J5" s="2" t="s">
        <v>136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71</v>
      </c>
      <c r="C6" s="3" t="s">
        <v>14</v>
      </c>
      <c r="D6" s="3" t="s">
        <v>115</v>
      </c>
      <c r="E6" s="3" t="s">
        <v>8</v>
      </c>
      <c r="F6" s="3"/>
      <c r="G6" s="3" t="s">
        <v>12</v>
      </c>
      <c r="H6" s="3" t="s">
        <v>116</v>
      </c>
      <c r="I6" s="2" t="s">
        <v>117</v>
      </c>
      <c r="J6" s="2" t="s">
        <v>137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222</v>
      </c>
      <c r="C7" s="3" t="s">
        <v>15</v>
      </c>
      <c r="D7" s="2" t="s">
        <v>120</v>
      </c>
      <c r="E7" s="3" t="s">
        <v>11</v>
      </c>
      <c r="F7" s="3"/>
      <c r="G7" s="3" t="s">
        <v>9</v>
      </c>
      <c r="H7" s="3" t="s">
        <v>118</v>
      </c>
      <c r="I7" s="2" t="s">
        <v>119</v>
      </c>
      <c r="J7" s="2" t="s">
        <v>138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3</v>
      </c>
      <c r="B8" s="4" t="s">
        <v>272</v>
      </c>
      <c r="C8" s="3" t="s">
        <v>16</v>
      </c>
      <c r="D8" s="2" t="s">
        <v>121</v>
      </c>
      <c r="E8" s="3" t="s">
        <v>11</v>
      </c>
      <c r="F8" s="3"/>
      <c r="G8" s="3" t="s">
        <v>12</v>
      </c>
      <c r="H8" s="3" t="s">
        <v>122</v>
      </c>
      <c r="I8" s="2" t="s">
        <v>123</v>
      </c>
      <c r="J8" s="2" t="s">
        <v>139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4</v>
      </c>
      <c r="B9" s="4" t="s">
        <v>223</v>
      </c>
      <c r="C9" s="3" t="s">
        <v>17</v>
      </c>
      <c r="D9" s="3" t="s">
        <v>105</v>
      </c>
      <c r="E9" s="3" t="s">
        <v>11</v>
      </c>
      <c r="F9" s="3"/>
      <c r="G9" s="3" t="s">
        <v>12</v>
      </c>
      <c r="H9" s="3" t="s">
        <v>106</v>
      </c>
      <c r="I9" s="2" t="s">
        <v>107</v>
      </c>
      <c r="J9" s="2" t="s">
        <v>140</v>
      </c>
      <c r="K9" s="5">
        <v>0.66</v>
      </c>
      <c r="L9" s="5">
        <v>0.66</v>
      </c>
      <c r="M9" s="6">
        <f t="shared" si="1"/>
        <v>2.64</v>
      </c>
      <c r="N9" s="6">
        <f t="shared" si="2"/>
        <v>2.64</v>
      </c>
      <c r="O9" s="4"/>
      <c r="P9" s="4" t="str">
        <f t="shared" si="0"/>
        <v>4,399-4390-ND</v>
      </c>
      <c r="Q9" t="str">
        <f t="shared" si="3"/>
        <v>Capacitor - 4x 1uF</v>
      </c>
      <c r="R9" t="str">
        <f t="shared" si="4"/>
        <v>80-C330C105M5U|4</v>
      </c>
      <c r="S9" t="str">
        <f t="shared" si="5"/>
        <v>C330C105M5U5TA 4</v>
      </c>
    </row>
    <row r="10" spans="1:19" ht="16.5" thickBot="1">
      <c r="A10" s="17">
        <f t="shared" si="6"/>
        <v>1</v>
      </c>
      <c r="B10" s="4" t="s">
        <v>285</v>
      </c>
      <c r="C10" s="3" t="s">
        <v>286</v>
      </c>
      <c r="D10" s="3" t="s">
        <v>287</v>
      </c>
      <c r="E10" s="3" t="s">
        <v>11</v>
      </c>
      <c r="F10" s="3"/>
      <c r="G10" s="3" t="s">
        <v>9</v>
      </c>
      <c r="H10" s="3" t="s">
        <v>288</v>
      </c>
      <c r="I10" s="2" t="s">
        <v>289</v>
      </c>
      <c r="J10" s="34" t="s">
        <v>290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86</v>
      </c>
      <c r="C11" s="3" t="s">
        <v>87</v>
      </c>
      <c r="D11" s="3" t="s">
        <v>90</v>
      </c>
      <c r="E11" s="3" t="s">
        <v>11</v>
      </c>
      <c r="F11" s="3"/>
      <c r="G11" s="3" t="s">
        <v>12</v>
      </c>
      <c r="H11" s="3" t="s">
        <v>89</v>
      </c>
      <c r="I11" s="2" t="s">
        <v>88</v>
      </c>
      <c r="J11" s="2" t="s">
        <v>141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251</v>
      </c>
      <c r="C13" s="3" t="s">
        <v>95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155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254</v>
      </c>
      <c r="C14" s="3" t="s">
        <v>96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142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8</v>
      </c>
      <c r="B15" s="4" t="s">
        <v>277</v>
      </c>
      <c r="C15" s="3" t="s">
        <v>27</v>
      </c>
      <c r="D15" s="3" t="s">
        <v>79</v>
      </c>
      <c r="E15" s="3" t="s">
        <v>72</v>
      </c>
      <c r="F15" s="3"/>
      <c r="G15" s="3"/>
      <c r="H15" s="3" t="s">
        <v>165</v>
      </c>
      <c r="I15" s="2" t="s">
        <v>80</v>
      </c>
      <c r="J15" s="2" t="s">
        <v>153</v>
      </c>
      <c r="K15" s="5">
        <v>0.47</v>
      </c>
      <c r="L15" s="5">
        <v>0.1</v>
      </c>
      <c r="M15" s="6">
        <f>K15*A15</f>
        <v>3.76</v>
      </c>
      <c r="N15" s="6">
        <f>L15*A15</f>
        <v>0.8</v>
      </c>
      <c r="O15" s="4"/>
      <c r="P15" s="4" t="str">
        <f t="shared" si="0"/>
        <v>8,160-1139-ND</v>
      </c>
      <c r="Q15" t="str">
        <f>"Diode - " &amp;A15&amp;"x "&amp;C15</f>
        <v>Diode - 8x LED-Red</v>
      </c>
      <c r="R15" t="str">
        <f t="shared" si="4"/>
        <v>859-LTL-4221N|8</v>
      </c>
      <c r="S15" t="str">
        <f t="shared" si="5"/>
        <v>LTL-4221N 8</v>
      </c>
    </row>
    <row r="16" spans="1:19" ht="26.25" thickBot="1">
      <c r="A16" s="17">
        <f>LEN(B16)-LEN(SUBSTITUTE(B16,",",""))+1</f>
        <v>6</v>
      </c>
      <c r="B16" s="4" t="s">
        <v>274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143</v>
      </c>
      <c r="K16" s="5">
        <v>0.11</v>
      </c>
      <c r="L16" s="5">
        <v>0.11</v>
      </c>
      <c r="M16" s="6">
        <f>K16*A16</f>
        <v>0.66</v>
      </c>
      <c r="N16" s="6">
        <f>L16*A16</f>
        <v>0.66</v>
      </c>
      <c r="O16" s="4"/>
      <c r="P16" s="4" t="str">
        <f t="shared" si="0"/>
        <v>6,1N4004-TPMSCT-ND</v>
      </c>
      <c r="Q16" t="str">
        <f>"Diode - " &amp;A16&amp;"x "&amp;C16</f>
        <v>Diode - 6x 1N4004</v>
      </c>
      <c r="R16" t="str">
        <f t="shared" si="4"/>
        <v>833-1N4004-TP|6</v>
      </c>
      <c r="S16" t="str">
        <f t="shared" si="5"/>
        <v>1N4004-TP 6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78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144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7:Q29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77</v>
      </c>
      <c r="C20" s="3" t="s">
        <v>91</v>
      </c>
      <c r="D20" s="3" t="s">
        <v>85</v>
      </c>
      <c r="E20" s="3"/>
      <c r="F20" s="3"/>
      <c r="G20" s="3" t="s">
        <v>84</v>
      </c>
      <c r="H20" s="3" t="s">
        <v>180</v>
      </c>
      <c r="I20" s="2" t="s">
        <v>83</v>
      </c>
      <c r="J20" s="2" t="s">
        <v>181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154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194</v>
      </c>
      <c r="C21" s="3" t="s">
        <v>232</v>
      </c>
      <c r="D21" s="3" t="s">
        <v>233</v>
      </c>
      <c r="E21" s="3"/>
      <c r="F21" s="3"/>
      <c r="G21" s="3" t="s">
        <v>196</v>
      </c>
      <c r="H21" s="23" t="s">
        <v>229</v>
      </c>
      <c r="I21" s="26" t="s">
        <v>231</v>
      </c>
      <c r="J21" s="2" t="s">
        <v>230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194</v>
      </c>
      <c r="C22" s="3" t="s">
        <v>232</v>
      </c>
      <c r="D22" s="3" t="s">
        <v>233</v>
      </c>
      <c r="E22" s="3"/>
      <c r="F22" s="3"/>
      <c r="G22" s="3" t="s">
        <v>196</v>
      </c>
      <c r="H22" s="23" t="s">
        <v>229</v>
      </c>
      <c r="I22" s="26" t="s">
        <v>231</v>
      </c>
      <c r="J22" s="2" t="s">
        <v>230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205</v>
      </c>
      <c r="C23" s="3" t="s">
        <v>195</v>
      </c>
      <c r="D23" s="3" t="s">
        <v>207</v>
      </c>
      <c r="E23" s="3"/>
      <c r="F23" s="3"/>
      <c r="G23" s="3" t="s">
        <v>209</v>
      </c>
      <c r="H23" s="23" t="s">
        <v>210</v>
      </c>
      <c r="I23" s="26" t="s">
        <v>215</v>
      </c>
      <c r="J23" s="2" t="s">
        <v>214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1</v>
      </c>
      <c r="B24" s="4" t="s">
        <v>205</v>
      </c>
      <c r="C24" s="3" t="s">
        <v>206</v>
      </c>
      <c r="D24" s="3" t="s">
        <v>208</v>
      </c>
      <c r="E24" s="3"/>
      <c r="F24" s="3"/>
      <c r="G24" s="3" t="s">
        <v>209</v>
      </c>
      <c r="H24" s="23" t="s">
        <v>211</v>
      </c>
      <c r="I24" s="26" t="s">
        <v>213</v>
      </c>
      <c r="J24" s="2" t="s">
        <v>212</v>
      </c>
      <c r="K24" s="6">
        <v>0.23</v>
      </c>
      <c r="L24" s="24">
        <v>0.49</v>
      </c>
      <c r="M24" s="6">
        <f>K24*A24</f>
        <v>0.23</v>
      </c>
      <c r="N24" s="6">
        <f>L24*A24</f>
        <v>0.49</v>
      </c>
      <c r="O24" s="4"/>
      <c r="P24" s="4" t="str">
        <f t="shared" si="0"/>
        <v>1,SAM1213-02-ND</v>
      </c>
      <c r="Q24" t="str">
        <f t="shared" si="7"/>
        <v>1x 2 POS Header</v>
      </c>
      <c r="R24" t="str">
        <f t="shared" si="4"/>
        <v>200-SSW10201TS|1</v>
      </c>
      <c r="S24" t="str">
        <f t="shared" si="5"/>
        <v>SSW-102-01-T-S 1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7</v>
      </c>
      <c r="B26" s="4" t="s">
        <v>271</v>
      </c>
      <c r="C26" s="3" t="s">
        <v>92</v>
      </c>
      <c r="D26" s="3" t="s">
        <v>179</v>
      </c>
      <c r="E26" s="3" t="s">
        <v>64</v>
      </c>
      <c r="F26" s="3"/>
      <c r="G26" s="3" t="s">
        <v>38</v>
      </c>
      <c r="H26" s="3" t="s">
        <v>177</v>
      </c>
      <c r="I26" s="2" t="s">
        <v>178</v>
      </c>
      <c r="J26" s="2" t="s">
        <v>145</v>
      </c>
      <c r="K26" s="6">
        <v>1.51</v>
      </c>
      <c r="L26" s="6">
        <v>1.51</v>
      </c>
      <c r="M26" s="6">
        <f>K26*A26</f>
        <v>10.57</v>
      </c>
      <c r="N26" s="6">
        <f>L26*A26</f>
        <v>10.57</v>
      </c>
      <c r="O26" s="4"/>
      <c r="P26" s="4" t="str">
        <f t="shared" si="0"/>
        <v>7,497-5981-5-ND</v>
      </c>
      <c r="Q26" t="str">
        <f t="shared" si="7"/>
        <v>7x 62A MOSFET N-CH</v>
      </c>
      <c r="R26" t="str">
        <f t="shared" si="4"/>
        <v>511-STP62NS04Z|7</v>
      </c>
      <c r="S26" t="str">
        <f t="shared" si="5"/>
        <v>STP75NS04Z 7</v>
      </c>
    </row>
    <row r="27" spans="1:19" ht="26.25" thickBot="1">
      <c r="A27" s="17">
        <f>LEN(B27)-LEN(SUBSTITUTE(B27,",",""))+1</f>
        <v>4</v>
      </c>
      <c r="B27" s="4" t="s">
        <v>278</v>
      </c>
      <c r="C27" s="3" t="s">
        <v>189</v>
      </c>
      <c r="D27" s="3" t="s">
        <v>190</v>
      </c>
      <c r="E27" s="3" t="s">
        <v>191</v>
      </c>
      <c r="F27" s="3"/>
      <c r="G27" s="3" t="s">
        <v>20</v>
      </c>
      <c r="H27" s="3" t="s">
        <v>192</v>
      </c>
      <c r="I27" s="25" t="s">
        <v>202</v>
      </c>
      <c r="J27" s="2" t="s">
        <v>193</v>
      </c>
      <c r="K27" s="6">
        <v>2.62</v>
      </c>
      <c r="L27" s="6">
        <v>2.9</v>
      </c>
      <c r="M27" s="6">
        <f>K27*A27</f>
        <v>10.48</v>
      </c>
      <c r="N27" s="6">
        <f>L27*A27</f>
        <v>11.6</v>
      </c>
      <c r="O27" s="4"/>
      <c r="P27" s="4" t="str">
        <f t="shared" si="0"/>
        <v>4,ISL9V5036P3-F085-ND</v>
      </c>
      <c r="Q27" t="str">
        <f t="shared" si="7"/>
        <v>4x Ignition IGBT</v>
      </c>
      <c r="R27" t="str">
        <f t="shared" si="4"/>
        <v>512-ISL9V5036P3-F085
|4</v>
      </c>
      <c r="S27" t="str">
        <f t="shared" si="5"/>
        <v>ISL9V5036P3-F085 4</v>
      </c>
    </row>
    <row r="28" spans="1:19" ht="16.5" thickBot="1">
      <c r="A28" s="17">
        <f>LEN(B28)-LEN(SUBSTITUTE(B28,",",""))+1</f>
        <v>1</v>
      </c>
      <c r="B28" s="28" t="s">
        <v>255</v>
      </c>
      <c r="C28" s="3" t="s">
        <v>256</v>
      </c>
      <c r="D28" s="3" t="s">
        <v>257</v>
      </c>
      <c r="E28" s="3" t="s">
        <v>199</v>
      </c>
      <c r="F28" s="3"/>
      <c r="G28" s="3" t="s">
        <v>20</v>
      </c>
      <c r="H28" s="3" t="s">
        <v>258</v>
      </c>
      <c r="I28" s="26" t="s">
        <v>260</v>
      </c>
      <c r="J28" s="2" t="s">
        <v>259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1,PN2907ABUFS-ND</v>
      </c>
      <c r="Q28" t="str">
        <f t="shared" si="7"/>
        <v>1x PNP transistor</v>
      </c>
      <c r="R28" t="str">
        <f t="shared" si="4"/>
        <v>512-PN2907ABU|1</v>
      </c>
      <c r="S28" t="str">
        <f t="shared" si="5"/>
        <v>PN2907ABU 1</v>
      </c>
    </row>
    <row r="29" spans="1:19" ht="16.5" thickBot="1">
      <c r="A29" s="17">
        <f>LEN(B29)-LEN(SUBSTITUTE(B29,",",""))+1</f>
        <v>1</v>
      </c>
      <c r="B29" s="4" t="s">
        <v>216</v>
      </c>
      <c r="C29" s="3" t="s">
        <v>198</v>
      </c>
      <c r="D29" s="3" t="s">
        <v>197</v>
      </c>
      <c r="E29" s="3" t="s">
        <v>199</v>
      </c>
      <c r="F29" s="3"/>
      <c r="G29" s="3" t="s">
        <v>20</v>
      </c>
      <c r="H29" s="3" t="s">
        <v>200</v>
      </c>
      <c r="I29" s="26" t="s">
        <v>203</v>
      </c>
      <c r="J29" s="2" t="s">
        <v>201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 t="shared" si="0"/>
        <v>1,PN2222AFS-ND</v>
      </c>
      <c r="Q29" t="str">
        <f t="shared" si="7"/>
        <v>1x NPN transistor</v>
      </c>
      <c r="R29" t="str">
        <f t="shared" si="4"/>
        <v>512-PN2222ABU|1</v>
      </c>
      <c r="S29" t="str">
        <f t="shared" si="5"/>
        <v>PN2222ABU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/>
    </row>
    <row r="31" spans="1:19" ht="16.5" thickBot="1">
      <c r="A31" s="17">
        <f>LEN(B31)-LEN(SUBSTITUTE(B31,",",""))+1</f>
        <v>1</v>
      </c>
      <c r="B31" s="4" t="s">
        <v>173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167</v>
      </c>
      <c r="I31" s="2" t="s">
        <v>42</v>
      </c>
      <c r="J31" s="2" t="s">
        <v>217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39" thickBot="1">
      <c r="A32" s="17"/>
      <c r="B32" s="33" t="s">
        <v>284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26.25" thickBot="1">
      <c r="A33" s="17">
        <f>LEN(B33)-LEN(SUBSTITUTE(B33,",",""))+1</f>
        <v>18</v>
      </c>
      <c r="B33" s="4" t="s">
        <v>283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166</v>
      </c>
      <c r="I33" s="2" t="s">
        <v>45</v>
      </c>
      <c r="J33" s="2" t="s">
        <v>218</v>
      </c>
      <c r="K33" s="5">
        <v>0.06</v>
      </c>
      <c r="L33" s="5">
        <v>0.11</v>
      </c>
      <c r="M33" s="6">
        <f t="shared" ref="M33:M40" si="8">K33*A33</f>
        <v>1.08</v>
      </c>
      <c r="N33" s="6">
        <f t="shared" ref="N33:N40" si="9">L33*A33</f>
        <v>1.98</v>
      </c>
      <c r="O33" s="4"/>
      <c r="P33" s="4" t="str">
        <f t="shared" ref="P33:P42" si="10">IF(NOT(I33=""),A33&amp;","&amp;I33,"")</f>
        <v>18,1.00KXBK-ND</v>
      </c>
      <c r="Q33" t="str">
        <f t="shared" ref="Q33:Q40" si="11">"Resistor - " &amp; A33&amp;"x "&amp;C33</f>
        <v>Resistor - 18x 1k</v>
      </c>
      <c r="R33" t="str">
        <f t="shared" ref="R33:R42" si="12">IF(NOT(J33=""),J33&amp;"|"&amp;A33,"")</f>
        <v>603-MFR-25FBF52-1K|18</v>
      </c>
      <c r="S33" t="str">
        <f t="shared" ref="S33:S42" si="13">H33&amp;" "&amp;A33</f>
        <v>MFR-25FBF52-1K 18</v>
      </c>
    </row>
    <row r="34" spans="1:19" ht="16.5" thickBot="1">
      <c r="A34" s="17">
        <f>LEN(B34)-LEN(SUBSTITUTE(B34,",",""))+1</f>
        <v>4</v>
      </c>
      <c r="B34" s="11" t="s">
        <v>273</v>
      </c>
      <c r="C34" s="12">
        <v>680</v>
      </c>
      <c r="D34" s="7" t="s">
        <v>103</v>
      </c>
      <c r="E34" s="3"/>
      <c r="F34" s="12"/>
      <c r="G34" s="12" t="s">
        <v>104</v>
      </c>
      <c r="H34" s="7" t="s">
        <v>164</v>
      </c>
      <c r="I34" s="2" t="s">
        <v>102</v>
      </c>
      <c r="J34" s="2" t="s">
        <v>147</v>
      </c>
      <c r="K34" s="13">
        <v>0.22</v>
      </c>
      <c r="L34" s="13">
        <v>0.15</v>
      </c>
      <c r="M34" s="6">
        <f t="shared" si="8"/>
        <v>0.88</v>
      </c>
      <c r="N34" s="6">
        <f t="shared" si="9"/>
        <v>0.6</v>
      </c>
      <c r="O34" s="11" t="s">
        <v>82</v>
      </c>
      <c r="P34" s="4" t="str">
        <f t="shared" si="10"/>
        <v>4,A105963CT-ND</v>
      </c>
      <c r="Q34" t="str">
        <f t="shared" si="11"/>
        <v>Resistor - 4x 680</v>
      </c>
      <c r="R34" t="str">
        <f t="shared" si="12"/>
        <v>279-LR1F680R|4</v>
      </c>
      <c r="S34" t="str">
        <f t="shared" si="13"/>
        <v>1622545-1 4</v>
      </c>
    </row>
    <row r="35" spans="1:19" ht="26.25" thickBot="1">
      <c r="A35" s="17">
        <f>LEN(B35)-LEN(SUBSTITUTE(B35,",",""))+1</f>
        <v>6</v>
      </c>
      <c r="B35" s="4" t="s">
        <v>162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148</v>
      </c>
      <c r="K35" s="5">
        <v>0.11</v>
      </c>
      <c r="L35" s="13">
        <v>0.15</v>
      </c>
      <c r="M35" s="6">
        <f t="shared" si="8"/>
        <v>0.66</v>
      </c>
      <c r="N35" s="6">
        <f t="shared" si="9"/>
        <v>0.89999999999999991</v>
      </c>
      <c r="O35" s="4"/>
      <c r="P35" s="4" t="str">
        <f t="shared" si="10"/>
        <v>6,RNF14FTD470RCT-ND</v>
      </c>
      <c r="Q35" t="str">
        <f t="shared" si="11"/>
        <v>Resistor - 6x 470</v>
      </c>
      <c r="R35" t="str">
        <f t="shared" si="12"/>
        <v>279-LR1F470R|6</v>
      </c>
      <c r="S35" t="str">
        <f t="shared" si="13"/>
        <v>RNF14FTD470R 6</v>
      </c>
    </row>
    <row r="36" spans="1:19" ht="26.25" thickBot="1">
      <c r="A36" s="17">
        <f>LEN(B36)-LEN(SUBSTITUTE(B36,",",""))+1</f>
        <v>7</v>
      </c>
      <c r="B36" s="4" t="s">
        <v>275</v>
      </c>
      <c r="C36" s="3" t="s">
        <v>169</v>
      </c>
      <c r="D36" s="3" t="s">
        <v>170</v>
      </c>
      <c r="E36" s="3" t="s">
        <v>50</v>
      </c>
      <c r="F36" s="3"/>
      <c r="G36" s="3" t="s">
        <v>41</v>
      </c>
      <c r="H36" s="3" t="s">
        <v>171</v>
      </c>
      <c r="I36" s="2" t="s">
        <v>168</v>
      </c>
      <c r="J36" s="2" t="s">
        <v>172</v>
      </c>
      <c r="K36" s="5">
        <v>0.14000000000000001</v>
      </c>
      <c r="L36" s="5">
        <v>0.16</v>
      </c>
      <c r="M36" s="6">
        <f t="shared" si="8"/>
        <v>0.98000000000000009</v>
      </c>
      <c r="N36" s="6">
        <f t="shared" si="9"/>
        <v>1.1200000000000001</v>
      </c>
      <c r="O36" s="4"/>
      <c r="P36" s="4" t="str">
        <f t="shared" si="10"/>
        <v>7,2.49KXBK-ND</v>
      </c>
      <c r="Q36" t="str">
        <f t="shared" si="11"/>
        <v>Resistor - 7x 1% 2.49k</v>
      </c>
      <c r="R36" t="str">
        <f t="shared" si="12"/>
        <v>603-MFR-25FBF52-2K49|7</v>
      </c>
      <c r="S36" t="str">
        <f t="shared" si="13"/>
        <v>MFR-25FBF52-2K49 7</v>
      </c>
    </row>
    <row r="37" spans="1:19" ht="16.5" thickBot="1">
      <c r="A37" s="17">
        <f>LEN(B37)-LEN(SUBSTITUTE(B37,",",""))+1</f>
        <v>3</v>
      </c>
      <c r="B37" s="4" t="s">
        <v>252</v>
      </c>
      <c r="C37" s="3" t="s">
        <v>94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149</v>
      </c>
      <c r="K37" s="5">
        <v>0.46</v>
      </c>
      <c r="L37" s="5">
        <v>1.1000000000000001</v>
      </c>
      <c r="M37" s="6">
        <f t="shared" si="8"/>
        <v>1.3800000000000001</v>
      </c>
      <c r="N37" s="6">
        <f t="shared" si="9"/>
        <v>3.3000000000000003</v>
      </c>
      <c r="O37" s="4" t="s">
        <v>81</v>
      </c>
      <c r="P37" s="4" t="str">
        <f t="shared" si="10"/>
        <v>3,3.9KADCT-ND</v>
      </c>
      <c r="Q37" t="str">
        <f t="shared" si="11"/>
        <v>Resistor - 3x 0.1% 3.9k</v>
      </c>
      <c r="R37" t="str">
        <f t="shared" si="12"/>
        <v>279-H83K9BDA|3</v>
      </c>
      <c r="S37" t="str">
        <f t="shared" si="13"/>
        <v>MFP-25BRD52-3K9 3</v>
      </c>
    </row>
    <row r="38" spans="1:19" ht="16.5" thickBot="1">
      <c r="A38" s="17">
        <f t="shared" ref="A38" si="14">LEN(B38)-LEN(SUBSTITUTE(B38,",",""))+1</f>
        <v>11</v>
      </c>
      <c r="B38" s="4" t="s">
        <v>282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182</v>
      </c>
      <c r="I38" s="2" t="s">
        <v>56</v>
      </c>
      <c r="J38" s="2" t="s">
        <v>183</v>
      </c>
      <c r="K38" s="5">
        <v>0.1</v>
      </c>
      <c r="L38" s="5">
        <v>0.1</v>
      </c>
      <c r="M38" s="6">
        <f t="shared" si="8"/>
        <v>1.1000000000000001</v>
      </c>
      <c r="N38" s="6">
        <f t="shared" si="9"/>
        <v>1.1000000000000001</v>
      </c>
      <c r="O38" s="4"/>
      <c r="P38" s="4" t="str">
        <f t="shared" si="10"/>
        <v>11,100KXBK-ND</v>
      </c>
      <c r="Q38" t="str">
        <f t="shared" si="11"/>
        <v>Resistor - 11x 100k</v>
      </c>
      <c r="R38" t="str">
        <f t="shared" si="12"/>
        <v>603-FMF-25FTF52100K|11</v>
      </c>
      <c r="S38" t="str">
        <f t="shared" si="13"/>
        <v>MFR-25FBF52-100K 11</v>
      </c>
    </row>
    <row r="39" spans="1:19" ht="16.5" thickBot="1">
      <c r="A39" s="17">
        <f>LEN(B39)-LEN(SUBSTITUTE(B39,",",""))+1</f>
        <v>4</v>
      </c>
      <c r="B39" s="4" t="s">
        <v>276</v>
      </c>
      <c r="C39" s="3">
        <v>160</v>
      </c>
      <c r="D39" s="3" t="s">
        <v>57</v>
      </c>
      <c r="E39" s="3"/>
      <c r="F39" s="3"/>
      <c r="G39" s="3" t="s">
        <v>41</v>
      </c>
      <c r="H39" s="3" t="s">
        <v>58</v>
      </c>
      <c r="I39" s="2" t="s">
        <v>59</v>
      </c>
      <c r="J39" s="2" t="s">
        <v>150</v>
      </c>
      <c r="K39" s="5">
        <v>0.27</v>
      </c>
      <c r="L39" s="5">
        <v>0.23</v>
      </c>
      <c r="M39" s="6">
        <f t="shared" si="8"/>
        <v>1.08</v>
      </c>
      <c r="N39" s="6">
        <f t="shared" si="9"/>
        <v>0.92</v>
      </c>
      <c r="O39" s="4"/>
      <c r="P39" s="4" t="str">
        <f t="shared" si="10"/>
        <v>4,160YCT-ND</v>
      </c>
      <c r="Q39" t="str">
        <f t="shared" si="11"/>
        <v>Resistor - 4x 160</v>
      </c>
      <c r="R39" t="str">
        <f t="shared" si="12"/>
        <v>594-5083NW160R0J|4</v>
      </c>
      <c r="S39" t="str">
        <f t="shared" si="13"/>
        <v>FMP200FRF52-160R 4</v>
      </c>
    </row>
    <row r="40" spans="1:19" ht="26.25" thickBot="1">
      <c r="A40" s="17">
        <f>LEN(B40)-LEN(SUBSTITUTE(B40,",",""))+1</f>
        <v>2</v>
      </c>
      <c r="B40" s="4" t="s">
        <v>253</v>
      </c>
      <c r="C40" s="3" t="s">
        <v>185</v>
      </c>
      <c r="D40" s="3" t="s">
        <v>186</v>
      </c>
      <c r="E40" s="3"/>
      <c r="F40" s="3"/>
      <c r="G40" s="3" t="s">
        <v>41</v>
      </c>
      <c r="H40" s="3" t="s">
        <v>187</v>
      </c>
      <c r="I40" s="2"/>
      <c r="J40" s="2" t="s">
        <v>188</v>
      </c>
      <c r="K40" s="5"/>
      <c r="L40" s="5">
        <v>0.1</v>
      </c>
      <c r="M40" s="6">
        <f t="shared" si="8"/>
        <v>0</v>
      </c>
      <c r="N40" s="6">
        <f t="shared" si="9"/>
        <v>0.2</v>
      </c>
      <c r="O40" s="4"/>
      <c r="P40" s="4" t="str">
        <f t="shared" si="10"/>
        <v/>
      </c>
      <c r="Q40" t="str">
        <f t="shared" si="11"/>
        <v>Resistor - 2x 7.5k</v>
      </c>
      <c r="R40" t="str">
        <f t="shared" si="12"/>
        <v>603-MFR-25FBF52-7K5
|2</v>
      </c>
      <c r="S40" t="str">
        <f t="shared" si="13"/>
        <v>MFR-25FBF52-7K5 2</v>
      </c>
    </row>
    <row r="41" spans="1:19" ht="16.5" thickBot="1">
      <c r="A41" s="15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 t="shared" si="10"/>
        <v/>
      </c>
      <c r="R41" t="str">
        <f t="shared" si="12"/>
        <v/>
      </c>
      <c r="S41" t="str">
        <f t="shared" si="13"/>
        <v xml:space="preserve"> </v>
      </c>
    </row>
    <row r="42" spans="1:19" ht="26.25" thickBot="1">
      <c r="A42" s="17">
        <v>1</v>
      </c>
      <c r="B42" s="4" t="s">
        <v>60</v>
      </c>
      <c r="C42" s="3" t="s">
        <v>62</v>
      </c>
      <c r="D42" s="3" t="s">
        <v>63</v>
      </c>
      <c r="E42" s="3" t="s">
        <v>64</v>
      </c>
      <c r="F42" s="3"/>
      <c r="G42" s="3" t="s">
        <v>65</v>
      </c>
      <c r="H42" s="3" t="s">
        <v>62</v>
      </c>
      <c r="I42" s="2" t="s">
        <v>62</v>
      </c>
      <c r="J42" s="2" t="s">
        <v>146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 t="shared" si="10"/>
        <v>1,LM2940T-5.0/NOPB</v>
      </c>
      <c r="Q42" t="str">
        <f>A42&amp;"x "&amp;C42</f>
        <v>1x LM2940T-5.0/NOPB</v>
      </c>
      <c r="R42" t="str">
        <f t="shared" si="12"/>
        <v>926-LM2940T-5.0/NOPB|1</v>
      </c>
      <c r="S42" t="str">
        <f t="shared" si="13"/>
        <v>LM2940T-5.0/NOPB 1</v>
      </c>
    </row>
    <row r="43" spans="1:19" ht="16.5" thickBot="1">
      <c r="A43" s="17">
        <v>1</v>
      </c>
      <c r="B43" s="4" t="s">
        <v>261</v>
      </c>
      <c r="C43" s="3" t="s">
        <v>262</v>
      </c>
      <c r="D43" s="3" t="s">
        <v>263</v>
      </c>
      <c r="E43" s="3" t="s">
        <v>264</v>
      </c>
      <c r="F43" s="3"/>
      <c r="G43" s="3" t="s">
        <v>38</v>
      </c>
      <c r="H43" s="3" t="s">
        <v>262</v>
      </c>
      <c r="I43" s="29" t="s">
        <v>265</v>
      </c>
      <c r="J43" s="2" t="s">
        <v>266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267</v>
      </c>
      <c r="Q43" t="s">
        <v>268</v>
      </c>
      <c r="R43" t="s">
        <v>269</v>
      </c>
      <c r="S43" t="s">
        <v>270</v>
      </c>
    </row>
    <row r="44" spans="1:19" ht="26.25" thickBot="1">
      <c r="A44" s="17">
        <v>1</v>
      </c>
      <c r="B44" s="21" t="s">
        <v>228</v>
      </c>
      <c r="C44" s="3" t="s">
        <v>219</v>
      </c>
      <c r="D44" s="3" t="s">
        <v>220</v>
      </c>
      <c r="E44" s="3" t="s">
        <v>221</v>
      </c>
      <c r="F44" s="3"/>
      <c r="G44" s="3" t="s">
        <v>61</v>
      </c>
      <c r="H44" s="3" t="s">
        <v>225</v>
      </c>
      <c r="I44" s="27" t="s">
        <v>226</v>
      </c>
      <c r="J44" s="2" t="s">
        <v>227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 t="shared" ref="P44:P49" si="15">IF(NOT(I44=""),A44&amp;","&amp;I44,"")</f>
        <v>1,MPXH6115A6U-ND</v>
      </c>
      <c r="Q44" t="str">
        <f>A44&amp;"x "&amp;C44</f>
        <v>1x Baro sensor</v>
      </c>
      <c r="R44" t="str">
        <f t="shared" ref="R44:R49" si="16"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v>1</v>
      </c>
      <c r="B45" s="4" t="s">
        <v>76</v>
      </c>
      <c r="C45" s="3" t="s">
        <v>184</v>
      </c>
      <c r="D45" s="3" t="s">
        <v>75</v>
      </c>
      <c r="E45" s="3" t="s">
        <v>74</v>
      </c>
      <c r="F45" s="3"/>
      <c r="G45" s="3" t="s">
        <v>61</v>
      </c>
      <c r="H45" s="3" t="s">
        <v>132</v>
      </c>
      <c r="I45" s="2" t="s">
        <v>73</v>
      </c>
      <c r="J45" s="2" t="s">
        <v>133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 t="shared" si="15"/>
        <v>1,MPX4250AP-ND</v>
      </c>
      <c r="Q45" t="str">
        <f>A45&amp;"x "&amp;C45</f>
        <v>1x 2.5-Bar MAP sensor</v>
      </c>
      <c r="R45" t="str">
        <f t="shared" si="16"/>
        <v>841-MPX4250AP|1</v>
      </c>
      <c r="S45" t="str">
        <f>H45&amp;" "&amp;A45</f>
        <v>MPX4250AP 1</v>
      </c>
    </row>
    <row r="46" spans="1:19" ht="26.25" thickBot="1">
      <c r="A46" s="17">
        <f t="shared" ref="A46" si="17">LEN(B46)-LEN(SUBSTITUTE(B46,",",""))+1</f>
        <v>2</v>
      </c>
      <c r="B46" s="11" t="s">
        <v>163</v>
      </c>
      <c r="C46" s="12" t="s">
        <v>97</v>
      </c>
      <c r="D46" s="12" t="s">
        <v>98</v>
      </c>
      <c r="E46" s="3" t="s">
        <v>99</v>
      </c>
      <c r="F46" s="12"/>
      <c r="G46" s="12" t="s">
        <v>66</v>
      </c>
      <c r="H46" s="12" t="s">
        <v>97</v>
      </c>
      <c r="I46" s="12" t="s">
        <v>100</v>
      </c>
      <c r="J46" s="12" t="s">
        <v>134</v>
      </c>
      <c r="K46" s="19">
        <v>2.92</v>
      </c>
      <c r="L46" s="19">
        <v>2.92</v>
      </c>
      <c r="M46" s="6">
        <f>K46*A46</f>
        <v>5.84</v>
      </c>
      <c r="N46" s="6">
        <f>L46*A46</f>
        <v>5.84</v>
      </c>
      <c r="O46" s="11"/>
      <c r="P46" s="4" t="str">
        <f t="shared" si="15"/>
        <v>2,TC4424EPA-ND</v>
      </c>
      <c r="Q46" t="str">
        <f>A46&amp;"x "&amp;C46</f>
        <v>2x TC4424EPA</v>
      </c>
      <c r="R46" t="str">
        <f t="shared" si="16"/>
        <v>579-TC4424EPA|2</v>
      </c>
      <c r="S46" t="str">
        <f>H46&amp;" "&amp;A46</f>
        <v>TC4424EPA 2</v>
      </c>
    </row>
    <row r="47" spans="1:19" ht="16.5" thickBot="1">
      <c r="A47" s="17">
        <v>1</v>
      </c>
      <c r="B47" s="11" t="s">
        <v>126</v>
      </c>
      <c r="C47" s="12" t="s">
        <v>156</v>
      </c>
      <c r="D47" s="3" t="s">
        <v>157</v>
      </c>
      <c r="E47" s="3" t="s">
        <v>99</v>
      </c>
      <c r="F47" s="12"/>
      <c r="G47" s="12" t="s">
        <v>158</v>
      </c>
      <c r="H47" s="12" t="s">
        <v>156</v>
      </c>
      <c r="I47" s="12" t="s">
        <v>159</v>
      </c>
      <c r="J47" s="2" t="s">
        <v>160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 t="shared" si="15"/>
        <v>1,F2720-ND</v>
      </c>
      <c r="Q47" t="str">
        <f>A47&amp;"x "&amp;C47</f>
        <v>1x SP721APP</v>
      </c>
      <c r="R47" t="str">
        <f t="shared" si="16"/>
        <v>576-SP721APP|1</v>
      </c>
      <c r="S47" t="str">
        <f>H47&amp;" "&amp;A47</f>
        <v>SP721APP 1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5"/>
        <v/>
      </c>
      <c r="R48" t="str">
        <f t="shared" si="16"/>
        <v/>
      </c>
    </row>
    <row r="49" spans="1:19" ht="16.5" thickBot="1">
      <c r="A49" s="15"/>
      <c r="B49" s="4" t="s">
        <v>246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5"/>
        <v/>
      </c>
      <c r="R49" t="str">
        <f t="shared" si="16"/>
        <v/>
      </c>
    </row>
    <row r="50" spans="1:19" ht="25.5" customHeight="1" thickBot="1">
      <c r="A50" s="17">
        <v>1</v>
      </c>
      <c r="B50" s="11" t="s">
        <v>248</v>
      </c>
      <c r="C50" s="12" t="s">
        <v>249</v>
      </c>
      <c r="D50" s="3" t="s">
        <v>247</v>
      </c>
      <c r="E50" s="3" t="s">
        <v>99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6</v>
      </c>
      <c r="B51" s="11" t="s">
        <v>235</v>
      </c>
      <c r="C51" s="12" t="s">
        <v>236</v>
      </c>
      <c r="D51" s="3" t="s">
        <v>237</v>
      </c>
      <c r="E51" s="3"/>
      <c r="F51" s="12"/>
      <c r="G51" s="12" t="s">
        <v>196</v>
      </c>
      <c r="H51" s="12" t="s">
        <v>238</v>
      </c>
      <c r="I51" s="12" t="s">
        <v>239</v>
      </c>
      <c r="J51" s="2" t="s">
        <v>240</v>
      </c>
      <c r="K51" s="6">
        <v>0.16</v>
      </c>
      <c r="L51" s="6">
        <v>0.18099999999999999</v>
      </c>
      <c r="M51" s="6">
        <f>K51*A51</f>
        <v>0.96</v>
      </c>
      <c r="N51" s="6">
        <f>L51*A51</f>
        <v>1.0859999999999999</v>
      </c>
      <c r="O51" s="4"/>
      <c r="P51" s="4" t="str">
        <f>IF(NOT(I51=""),A51&amp;","&amp;I51,"")</f>
        <v>6,WM9154-ND</v>
      </c>
      <c r="Q51" t="str">
        <f>A51&amp;"x "&amp;C51</f>
        <v>6x Female pin</v>
      </c>
      <c r="R51" t="str">
        <f>IF(NOT(J51=""),J51&amp;"|"&amp;A51,"")</f>
        <v>538-39-00-0078|6</v>
      </c>
      <c r="S51" t="str">
        <f>H51&amp;" "&amp;A51</f>
        <v>39-00-0078 6</v>
      </c>
    </row>
    <row r="52" spans="1:19" ht="16.5" thickBot="1">
      <c r="A52" s="17">
        <v>1</v>
      </c>
      <c r="B52" s="11" t="s">
        <v>234</v>
      </c>
      <c r="C52" s="12" t="s">
        <v>242</v>
      </c>
      <c r="D52" s="3" t="s">
        <v>241</v>
      </c>
      <c r="E52" s="3"/>
      <c r="F52" s="12"/>
      <c r="G52" s="12" t="s">
        <v>196</v>
      </c>
      <c r="H52" s="12" t="s">
        <v>243</v>
      </c>
      <c r="I52" s="12" t="s">
        <v>245</v>
      </c>
      <c r="J52" s="2" t="s">
        <v>244</v>
      </c>
      <c r="K52" s="6">
        <v>0.33</v>
      </c>
      <c r="L52" s="6">
        <v>0.38200000000000001</v>
      </c>
      <c r="M52" s="6">
        <f>K52*A52</f>
        <v>0.33</v>
      </c>
      <c r="N52" s="6">
        <f>L52*A52</f>
        <v>0.38200000000000001</v>
      </c>
      <c r="O52" s="4"/>
      <c r="P52" s="4" t="str">
        <f>IF(NOT(I52=""),A52&amp;","&amp;I52,"")</f>
        <v>1,WM3702-ND</v>
      </c>
      <c r="Q52" t="str">
        <f>A52&amp;"x "&amp;C52</f>
        <v>1x 6-POS connector</v>
      </c>
      <c r="R52" t="str">
        <f>IF(NOT(J52=""),J52&amp;"|"&amp;A52,"")</f>
        <v>538-39-01-2060|1</v>
      </c>
      <c r="S52" t="str">
        <f>H52&amp;" "&amp;A52</f>
        <v>39-01-2060 1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16.5" thickBot="1">
      <c r="A54" s="15"/>
      <c r="B54" s="11" t="s">
        <v>280</v>
      </c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7">
        <v>1</v>
      </c>
      <c r="B55" s="32" t="s">
        <v>234</v>
      </c>
      <c r="C55" s="12" t="s">
        <v>242</v>
      </c>
      <c r="D55" s="3" t="s">
        <v>241</v>
      </c>
      <c r="E55" s="3"/>
      <c r="F55" s="12"/>
      <c r="G55" s="12" t="s">
        <v>196</v>
      </c>
      <c r="H55" s="12" t="s">
        <v>243</v>
      </c>
      <c r="I55" s="12" t="s">
        <v>245</v>
      </c>
      <c r="J55" s="2" t="s">
        <v>244</v>
      </c>
      <c r="K55" s="6">
        <v>0.33</v>
      </c>
      <c r="L55" s="6">
        <v>0.38200000000000001</v>
      </c>
      <c r="M55" s="6">
        <f>K55*A55</f>
        <v>0.33</v>
      </c>
      <c r="N55" s="6">
        <f>L55*A55</f>
        <v>0.38200000000000001</v>
      </c>
      <c r="O55" s="4"/>
      <c r="P55" s="4" t="str">
        <f>IF(NOT(I55=""),A55&amp;","&amp;I55,"")</f>
        <v>1,WM3702-ND</v>
      </c>
      <c r="Q55" t="str">
        <f>A55&amp;"x "&amp;C55</f>
        <v>1x 6-POS connector</v>
      </c>
      <c r="R55" t="str">
        <f>IF(NOT(J55=""),J55&amp;"|"&amp;A55,"")</f>
        <v>538-39-01-2060|1</v>
      </c>
      <c r="S55" t="str">
        <f>H55&amp;" "&amp;A55</f>
        <v>39-01-2060 1</v>
      </c>
    </row>
    <row r="56" spans="1:19" ht="16.5" thickBot="1">
      <c r="A56" s="17">
        <v>6</v>
      </c>
      <c r="B56" s="32" t="s">
        <v>235</v>
      </c>
      <c r="C56" s="12" t="s">
        <v>236</v>
      </c>
      <c r="D56" s="3" t="s">
        <v>237</v>
      </c>
      <c r="E56" s="3"/>
      <c r="F56" s="12"/>
      <c r="G56" s="12" t="s">
        <v>196</v>
      </c>
      <c r="H56" s="12" t="s">
        <v>238</v>
      </c>
      <c r="I56" s="12" t="s">
        <v>239</v>
      </c>
      <c r="J56" s="2" t="s">
        <v>240</v>
      </c>
      <c r="K56" s="6">
        <v>0.16</v>
      </c>
      <c r="L56" s="6">
        <v>0.18099999999999999</v>
      </c>
      <c r="M56" s="6">
        <f>K56*A56</f>
        <v>0.96</v>
      </c>
      <c r="N56" s="6">
        <f>L56*A56</f>
        <v>1.0859999999999999</v>
      </c>
      <c r="O56" s="4"/>
      <c r="P56" s="4" t="str">
        <f>IF(NOT(I56=""),A56&amp;","&amp;I56,"")</f>
        <v>6,WM9154-ND</v>
      </c>
      <c r="Q56" t="str">
        <f>A56&amp;"x "&amp;C56</f>
        <v>6x Female pin</v>
      </c>
      <c r="R56" t="str">
        <f>IF(NOT(J56=""),J56&amp;"|"&amp;A56,"")</f>
        <v>538-39-00-0078|6</v>
      </c>
      <c r="S56" t="str">
        <f>H56&amp;" "&amp;A56</f>
        <v>39-00-0078 6</v>
      </c>
    </row>
    <row r="57" spans="1:19" ht="16.5" thickBot="1">
      <c r="A57" s="15"/>
      <c r="B57" s="4"/>
      <c r="C57" s="3"/>
      <c r="D57" s="3"/>
      <c r="E57" s="3"/>
      <c r="F57" s="20"/>
      <c r="G57" s="4"/>
      <c r="H57" s="35" t="s">
        <v>69</v>
      </c>
      <c r="I57" s="36"/>
      <c r="J57" s="30"/>
      <c r="K57" s="1" t="s">
        <v>67</v>
      </c>
      <c r="L57" s="1"/>
      <c r="M57" s="10">
        <f>SUM(M3:M56)</f>
        <v>95.879999999999981</v>
      </c>
      <c r="N57" s="10">
        <f>SUM(N3:N56)</f>
        <v>113.94000000000001</v>
      </c>
      <c r="O57" s="9" t="s">
        <v>68</v>
      </c>
    </row>
    <row r="61" spans="1:19">
      <c r="B61" t="s">
        <v>224</v>
      </c>
    </row>
    <row r="62" spans="1:19">
      <c r="B62" t="s">
        <v>279</v>
      </c>
    </row>
    <row r="63" spans="1:19">
      <c r="B63" t="s">
        <v>250</v>
      </c>
    </row>
    <row r="64" spans="1:19">
      <c r="B64" t="s">
        <v>281</v>
      </c>
    </row>
  </sheetData>
  <mergeCells count="1">
    <mergeCell ref="H57:I57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2020-04-07T06:39:18Z</dcterms:modified>
</cp:coreProperties>
</file>