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2F389236-B6EE-46AB-9F8B-A2C1C38D0F05}" xr6:coauthVersionLast="41" xr6:coauthVersionMax="43" xr10:uidLastSave="{00000000-0000-0000-0000-000000000000}"/>
  <bookViews>
    <workbookView xWindow="2265" yWindow="199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U10" i="1"/>
  <c r="T10" i="1"/>
  <c r="R10" i="1"/>
  <c r="A10" i="1"/>
  <c r="V10" i="1" s="1"/>
  <c r="Q10" i="1" l="1"/>
  <c r="Q50" i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U3" i="1" s="1"/>
  <c r="R4" i="1"/>
  <c r="R18" i="1"/>
  <c r="R20" i="1"/>
  <c r="R30" i="1"/>
  <c r="R35" i="1"/>
  <c r="R40" i="1"/>
  <c r="R43" i="1"/>
  <c r="R44" i="1"/>
  <c r="U29" i="1"/>
  <c r="U39" i="1"/>
  <c r="U46" i="1"/>
  <c r="U12" i="1"/>
  <c r="U17" i="1"/>
  <c r="U19" i="1"/>
  <c r="U20" i="1"/>
  <c r="U24" i="1"/>
  <c r="U2" i="1"/>
  <c r="V44" i="1"/>
  <c r="T4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9" i="1"/>
  <c r="T35" i="1"/>
  <c r="T39" i="1"/>
  <c r="T40" i="1"/>
  <c r="T43" i="1"/>
  <c r="T46" i="1"/>
  <c r="T2" i="1"/>
  <c r="R15" i="1" l="1"/>
  <c r="R6" i="1"/>
  <c r="V4" i="1"/>
  <c r="T4" i="1"/>
  <c r="T9" i="1"/>
  <c r="T25" i="1"/>
  <c r="V5" i="1"/>
  <c r="R9" i="1"/>
  <c r="R36" i="1"/>
  <c r="R25" i="1"/>
  <c r="R14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Q51" i="1" l="1"/>
  <c r="R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<sst xmlns="http://schemas.openxmlformats.org/spreadsheetml/2006/main" count="409" uniqueCount="313">
  <si>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</si>
  <si>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</si>
  <si>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</si>
  <si>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</si>
  <si>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</si>
  <si>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</si>
  <si>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</si>
  <si>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</si>
  <si>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</si>
  <si>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</si>
  <si>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</si>
  <si>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</si>
  <si>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</si>
  <si>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</si>
  <si>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</si>
  <si>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</si>
  <si>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</si>
  <si>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</si>
  <si>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</si>
  <si>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</si>
  <si>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</si>
  <si>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</si>
  <si>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</si>
  <si>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</si>
  <si>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</si>
  <si>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</si>
  <si>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</si>
  <si>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</si>
  <si>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</si>
  <si>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</si>
  <si>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</si>
  <si>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</si>
  <si>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</si>
  <si>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</si>
  <si>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</si>
  <si>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</si>
  <si>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</si>
  <si>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</si>
  <si>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</si>
  <si>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</si>
  <si>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</si>
  <si>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</si>
  <si>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</si>
  <si>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</si>
  <si>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</si>
  <si>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</si>
  <si>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</si>
  <si>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</si>
  <si>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</si>
  <si>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</si>
  <si>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</si>
  <si>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</si>
  <si>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</si>
  <si>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</si>
  <si>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</si>
  <si>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</si>
  <si>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</si>
  <si>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</si>
  <si>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</si>
  <si>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</si>
  <si>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</si>
  <si>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</si>
  <si>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</si>
  <si>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</si>
  <si>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</si>
  <si>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</si>
  <si>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</si>
  <si>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</si>
  <si>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</si>
  <si>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</si>
  <si>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</si>
  <si>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</si>
  <si>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</si>
  <si>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</si>
  <si>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</si>
  <si>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</si>
  <si>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</si>
  <si>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</si>
  <si>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</si>
  <si>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</si>
  <si>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</si>
  <si>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</si>
  <si>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</si>
  <si>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</si>
  <si>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</si>
  <si>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</si>
  <si>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</si>
  <si>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</si>
  <si>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</si>
  <si>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</si>
  <si>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</si>
  <si>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</si>
  <si>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</si>
  <si>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</si>
  <si>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</si>
  <si>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</si>
  <si>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</si>
  <si>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</si>
  <si>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</si>
  <si>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</si>
  <si>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</si>
  <si>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</si>
  <si>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</si>
  <si>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</si>
  <si>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</si>
  <si>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</si>
  <si>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</si>
  <si>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</si>
  <si>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</si>
  <si>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</si>
  <si>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</si>
  <si>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</si>
  <si>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</si>
  <si>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</si>
  <si>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</si>
  <si>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</si>
  <si>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</si>
  <si>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</si>
  <si>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</si>
  <si>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</si>
  <si>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</si>
  <si>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</si>
  <si>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</si>
  <si>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</si>
  <si>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</si>
  <si>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</si>
  <si>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</si>
  <si>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</si>
  <si>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</si>
  <si>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</si>
  <si>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</si>
  <si>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</si>
  <si>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</si>
  <si>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</si>
  <si>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</si>
  <si>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</si>
  <si>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</si>
  <si>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</si>
  <si>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</si>
  <si>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</si>
  <si>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</si>
  <si>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</si>
  <si>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</si>
  <si>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</si>
  <si>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</si>
  <si>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</si>
  <si>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</si>
  <si>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</si>
  <si>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</si>
  <si>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</si>
  <si>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</si>
  <si>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</si>
  <si>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</si>
  <si>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</si>
  <si>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</si>
  <si>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</si>
  <si>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</si>
  <si>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</si>
  <si>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</si>
  <si>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</si>
  <si>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</si>
  <si>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</si>
  <si>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</si>
  <si>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</si>
  <si>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</si>
  <si>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</si>
  <si>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</si>
  <si>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</si>
  <si>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</si>
  <si>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</si>
  <si>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</si>
  <si>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</si>
  <si>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</si>
  <si>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</si>
  <si>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</si>
  <si>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</si>
  <si>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</si>
  <si>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</si>
  <si>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</si>
  <si>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</si>
  <si>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</si>
  <si>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</si>
  <si>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</si>
  <si>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</si>
  <si>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</si>
  <si>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</si>
  <si>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</si>
  <si>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</si>
  <si>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</si>
  <si>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</si>
  <si>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</si>
  <si>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</si>
  <si>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</si>
  <si>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</si>
  <si>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</si>
  <si>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</si>
  <si>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</si>
  <si>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</si>
  <si>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</si>
  <si>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</si>
  <si>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</si>
  <si>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</si>
  <si>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</si>
  <si>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</si>
  <si>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</si>
  <si>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</si>
  <si>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</si>
  <si>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</si>
  <si>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</si>
  <si>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</si>
  <si>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</si>
  <si>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</si>
  <si>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</si>
  <si>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</si>
  <si>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</si>
  <si>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</si>
  <si>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</si>
  <si>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</si>
  <si>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</si>
  <si>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</si>
  <si>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</si>
  <si>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</si>
  <si>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</si>
  <si>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</si>
  <si>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</si>
  <si>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</si>
  <si>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</si>
  <si>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</si>
  <si>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</si>
  <si>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</si>
  <si>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</si>
  <si>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</si>
  <si>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</si>
  <si>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</si>
  <si>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</si>
  <si>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</si>
  <si>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</si>
  <si>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</si>
  <si>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</si>
  <si>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</si>
  <si>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</si>
  <si>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</si>
  <si>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</si>
  <si>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</si>
  <si>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</si>
  <si>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</si>
  <si>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</si>
  <si>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</si>
  <si>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</si>
  <si>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</si>
  <si>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</si>
  <si>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</si>
  <si>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</si>
  <si>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</si>
  <si>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</si>
  <si>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</si>
  <si>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</si>
  <si>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</si>
  <si>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</si>
  <si>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</si>
  <si>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</si>
  <si>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</si>
  <si>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</si>
  <si>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</si>
  <si>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</si>
  <si>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</si>
  <si>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</si>
  <si>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</si>
  <si>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</si>
  <si>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</si>
  <si>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</si>
  <si>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</si>
  <si>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</si>
  <si>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</si>
  <si>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</si>
  <si>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</si>
  <si>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</si>
  <si>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</si>
  <si>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</si>
  <si>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</si>
  <si>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</si>
  <si>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</si>
  <si>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</si>
  <si>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</si>
  <si>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</si>
  <si>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</si>
  <si>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</si>
  <si>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</si>
  <si>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</si>
  <si>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</si>
  <si>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</si>
  <si>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</si>
  <si>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</si>
  <si>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</si>
  <si>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</si>
  <si>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</si>
  <si>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</si>
  <si>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</si>
  <si>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</si>
  <si>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</si>
  <si>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</si>
  <si>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</si>
  <si>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</si>
  <si>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</si>
  <si>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</si>
  <si>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R11,R14,R17,R20,R35,R36,R37,R38,R48,R49,R55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</si>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</sst>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1" sqref="C11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272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277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280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297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8</v>
      </c>
      <c r="B26" s="18">
        <f t="shared" ref="B26:B27" si="27">LEN(D26)-LEN(SUBSTITUTE(D26,",",""))+1</f>
        <v>6</v>
      </c>
      <c r="C26" s="4" t="s">
        <v>303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20.96</v>
      </c>
      <c r="R26" s="6">
        <f t="shared" ref="R26:R27" si="28">P26*A26</f>
        <v>23.2</v>
      </c>
      <c r="S26" s="4"/>
      <c r="T26" s="4" t="str">
        <f t="shared" ref="T26" si="29">IF(NOT(M26=""),A26&amp;","&amp;M26,"")</f>
        <v>8,ISL9V5036P3-F085-ND</v>
      </c>
      <c r="U26" s="4" t="str">
        <f t="shared" si="25"/>
        <v>6,ISL9V5036P3-F085-ND</v>
      </c>
      <c r="V26" t="str">
        <f t="shared" ref="V26:V27" si="30">A26&amp;"x "&amp;E26</f>
        <v>8x Ignition IGBT</v>
      </c>
      <c r="W26" t="str">
        <f t="shared" ref="W26" si="31">IF(NOT(N26=""),N26&amp;"|"&amp;A26,"")</f>
        <v>512-ISL9V5036P3-F085
|8</v>
      </c>
      <c r="X26" t="str">
        <f t="shared" ref="X26" si="32">L26&amp;" "&amp;A26</f>
        <v>ISL9V5036P3-F085 8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281</v>
      </c>
      <c r="D27" s="22" t="s">
        <v>107</v>
      </c>
      <c r="E27" s="3" t="s">
        <v>282</v>
      </c>
      <c r="F27" s="3" t="s">
        <v>283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284</v>
      </c>
      <c r="M27" s="30" t="s">
        <v>286</v>
      </c>
      <c r="N27" s="2" t="s">
        <v>285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16</v>
      </c>
      <c r="B31" s="18">
        <f t="shared" si="36"/>
        <v>13</v>
      </c>
      <c r="C31" s="4" t="s">
        <v>306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0.96</v>
      </c>
      <c r="R31" s="6">
        <f t="shared" si="6"/>
        <v>1.76</v>
      </c>
      <c r="S31" s="4"/>
      <c r="T31" s="4" t="str">
        <f t="shared" si="24"/>
        <v>16,1.00KXBK-ND</v>
      </c>
      <c r="U31" s="4" t="str">
        <f t="shared" si="25"/>
        <v>13,1.00KXBK-ND</v>
      </c>
      <c r="V31" t="str">
        <f t="shared" ref="V31:V37" si="40">"Resistor - " &amp; A31&amp;"x "&amp;E31</f>
        <v>Resistor - 16x 1k</v>
      </c>
      <c r="W31" t="str">
        <f t="shared" si="38"/>
        <v>603-MFR-25FBF52-1K|16</v>
      </c>
      <c r="X31" t="str">
        <f t="shared" si="39"/>
        <v>MFR-25FBF52-1K 16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298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300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278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305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279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287</v>
      </c>
      <c r="D41" s="4" t="s">
        <v>61</v>
      </c>
      <c r="E41" s="3" t="s">
        <v>288</v>
      </c>
      <c r="F41" s="3" t="s">
        <v>289</v>
      </c>
      <c r="G41" s="3" t="s">
        <v>290</v>
      </c>
      <c r="H41" s="3"/>
      <c r="I41" s="3">
        <v>2</v>
      </c>
      <c r="J41" s="3" t="s">
        <v>39</v>
      </c>
      <c r="K41" s="3" t="s">
        <v>138</v>
      </c>
      <c r="L41" s="3" t="s">
        <v>288</v>
      </c>
      <c r="M41" s="34" t="s">
        <v>291</v>
      </c>
      <c r="N41" s="2" t="s">
        <v>292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293</v>
      </c>
      <c r="U41" s="4" t="s">
        <v>293</v>
      </c>
      <c r="V41" t="s">
        <v>294</v>
      </c>
      <c r="W41" t="s">
        <v>295</v>
      </c>
      <c r="X41" t="s">
        <v>296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271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274</v>
      </c>
      <c r="D48" s="12"/>
      <c r="E48" s="13" t="s">
        <v>275</v>
      </c>
      <c r="F48" s="3" t="s">
        <v>273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259</v>
      </c>
      <c r="D49" s="12" t="s">
        <v>144</v>
      </c>
      <c r="E49" s="13" t="s">
        <v>267</v>
      </c>
      <c r="F49" s="3" t="s">
        <v>266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268</v>
      </c>
      <c r="M49" s="13" t="s">
        <v>270</v>
      </c>
      <c r="N49" s="2" t="s">
        <v>269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260</v>
      </c>
      <c r="D50" s="12" t="s">
        <v>144</v>
      </c>
      <c r="E50" s="13" t="s">
        <v>261</v>
      </c>
      <c r="F50" s="3" t="s">
        <v>262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263</v>
      </c>
      <c r="M50" s="13" t="s">
        <v>264</v>
      </c>
      <c r="N50" s="2" t="s">
        <v>265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3"/>
      <c r="O51" s="1" t="s">
        <v>68</v>
      </c>
      <c r="P51" s="1"/>
      <c r="Q51" s="11">
        <f>SUM(Q3:Q50)</f>
        <v>102.78999999999999</v>
      </c>
      <c r="R51" s="11">
        <f>SUM(R3:R50)</f>
        <v>120.53000000000003</v>
      </c>
      <c r="S51" s="10" t="s">
        <v>69</v>
      </c>
    </row>
    <row r="55" spans="1:24">
      <c r="C55" t="s">
        <v>249</v>
      </c>
    </row>
    <row r="56" spans="1:24">
      <c r="C56" t="s">
        <v>304</v>
      </c>
    </row>
    <row r="57" spans="1:24">
      <c r="C57" t="s">
        <v>276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2019-10-31T11:13:40Z</dcterms:modified>
</cp:coreProperties>
</file>