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2-1.3\"/>
    </mc:Choice>
  </mc:AlternateContent>
  <xr:revisionPtr revIDLastSave="0" documentId="13_ncr:1_{1E4CBF4C-9D85-4620-9997-EC61988E2271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S22" i="1" l="1"/>
  <c r="R22" i="1"/>
  <c r="Q22" i="1"/>
  <c r="P22" i="1"/>
  <c r="N22" i="1"/>
  <c r="M22" i="1"/>
  <c r="A10" i="1" l="1"/>
  <c r="R10" i="1" s="1"/>
  <c r="A11" i="1"/>
  <c r="Q11" i="1" s="1"/>
  <c r="M10" i="1" l="1"/>
  <c r="Q10" i="1"/>
  <c r="P10" i="1"/>
  <c r="S10" i="1"/>
  <c r="N10" i="1"/>
  <c r="P11" i="1"/>
  <c r="N11" i="1"/>
  <c r="M11" i="1"/>
  <c r="S11" i="1"/>
  <c r="R11" i="1"/>
  <c r="S56" i="1" l="1"/>
  <c r="R56" i="1"/>
  <c r="Q56" i="1"/>
  <c r="P56" i="1"/>
  <c r="N56" i="1"/>
  <c r="M56" i="1"/>
  <c r="S55" i="1"/>
  <c r="R55" i="1"/>
  <c r="Q55" i="1"/>
  <c r="P55" i="1"/>
  <c r="N55" i="1"/>
  <c r="M55" i="1"/>
  <c r="M51" i="1" l="1"/>
  <c r="N51" i="1"/>
  <c r="P51" i="1"/>
  <c r="Q51" i="1"/>
  <c r="R51" i="1"/>
  <c r="S51" i="1"/>
  <c r="A28" i="1" l="1"/>
  <c r="N28" i="1" l="1"/>
  <c r="Q28" i="1"/>
  <c r="M28" i="1"/>
  <c r="S52" i="1"/>
  <c r="R52" i="1"/>
  <c r="Q52" i="1"/>
  <c r="P52" i="1"/>
  <c r="N52" i="1"/>
  <c r="M52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7" i="1"/>
  <c r="Q45" i="1"/>
  <c r="Q42" i="1"/>
  <c r="Q37" i="1"/>
  <c r="Q18" i="1"/>
  <c r="Q20" i="1"/>
  <c r="Q2" i="1"/>
  <c r="P7" i="1"/>
  <c r="P12" i="1"/>
  <c r="P17" i="1"/>
  <c r="P18" i="1"/>
  <c r="P19" i="1"/>
  <c r="P20" i="1"/>
  <c r="P25" i="1"/>
  <c r="P37" i="1"/>
  <c r="P41" i="1"/>
  <c r="P42" i="1"/>
  <c r="P45" i="1"/>
  <c r="P48" i="1"/>
  <c r="P2" i="1"/>
  <c r="M4" i="1" l="1"/>
  <c r="N4" i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<sst xmlns="http://schemas.openxmlformats.org/spreadsheetml/2006/main" count="353" uniqueCount="291">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</sst>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L13" zoomScale="113" workbookViewId="0">
      <selection activeCell="Q17" sqref="Q17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30.625" customWidth="1"/>
    <col min="16" max="16" width="27.375" customWidth="1"/>
    <col min="17" max="17" width="28" customWidth="1"/>
    <col min="18" max="18" width="22.375" customWidth="1"/>
    <col min="19" max="19" width="19.62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3</v>
      </c>
      <c r="B8" s="4" t="s">
        <v>271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7">
        <f t="shared" si="0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251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254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6</v>
      </c>
      <c r="B15" s="4" t="s">
        <v>279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>IF(NOT(I15=""),A15&amp;","&amp;I15,"")</f>
        <v>6,160-1139-ND</v>
      </c>
      <c r="Q15" t="str">
        <f>"Diode - " &amp;A15&amp;"x "&amp;C15</f>
        <v>Diode - 6x LED-Red</v>
      </c>
      <c r="R15" t="str">
        <f>IF(NOT(J15=""),J15&amp;"|"&amp;A15,"")</f>
        <v>859-LTL-4221N|6</v>
      </c>
      <c r="S15" t="str">
        <f>H15&amp;" "&amp;A15</f>
        <v>LTL-4221N 6</v>
      </c>
    </row>
    <row r="16" spans="1:19" ht="26.25" thickBot="1">
      <c r="A16" s="17">
        <f>LEN(B16)-LEN(SUBSTITUTE(B16,",",""))+1</f>
        <v>4</v>
      </c>
      <c r="B16" s="4" t="s">
        <v>281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>IF(NOT(I16=""),A16&amp;","&amp;I16,"")</f>
        <v>4,1N4004-TPMSCT-ND</v>
      </c>
      <c r="Q16" t="str">
        <f>"Diode - " &amp;A16&amp;"x "&amp;C16</f>
        <v>Diode - 4x 1N4004</v>
      </c>
      <c r="R16" t="str">
        <f>IF(NOT(J16=""),J16&amp;"|"&amp;A16,"")</f>
        <v>833-1N4004-TP|4</v>
      </c>
      <c r="S16" t="str">
        <f>H16&amp;" "&amp;A16</f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5</v>
      </c>
      <c r="B26" s="4" t="s">
        <v>278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7.55</v>
      </c>
      <c r="N26" s="6">
        <f>L26*A26</f>
        <v>7.55</v>
      </c>
      <c r="O26" s="4"/>
      <c r="P26" s="4" t="str">
        <f>IF(NOT(I26=""),A26&amp;","&amp;I26,"")</f>
        <v>5,497-5981-5-ND</v>
      </c>
      <c r="Q26" t="str">
        <f>A26&amp;"x "&amp;C26</f>
        <v>5x 62A MOSFET N-CH</v>
      </c>
      <c r="R26" t="str">
        <f>IF(NOT(J26=""),J26&amp;"|"&amp;A26,"")</f>
        <v>511-STP62NS04Z|5</v>
      </c>
      <c r="S26" t="str">
        <f>H26&amp;" "&amp;A26</f>
        <v>STP75NS04Z 5</v>
      </c>
    </row>
    <row r="27" spans="1:19" ht="26.25" thickBot="1">
      <c r="A27" s="17">
        <f>LEN(B27)-LEN(SUBSTITUTE(B27,",",""))+1</f>
        <v>4</v>
      </c>
      <c r="B27" s="4" t="s">
        <v>274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>IF(NOT(I27=""),A27&amp;","&amp;I27,"")</f>
        <v>4,ISL9V5036P3-F085-ND</v>
      </c>
      <c r="Q27" t="str">
        <f>A27&amp;"x "&amp;C27</f>
        <v>4x Ignition IGBT</v>
      </c>
      <c r="R27" t="str">
        <f>IF(NOT(J27=""),J27&amp;"|"&amp;A27,"")</f>
        <v>512-ISL9V5036P3-F085
|4</v>
      </c>
      <c r="S27" t="str">
        <f>H27&amp;" "&amp;A27</f>
        <v>ISL9V5036P3-F085 4</v>
      </c>
    </row>
    <row r="28" spans="1:19" ht="16.5" thickBot="1">
      <c r="A28" s="17">
        <f>LEN(B28)-LEN(SUBSTITUTE(B28,",",""))+1</f>
        <v>1</v>
      </c>
      <c r="B28" s="28" t="s">
        <v>255</v>
      </c>
      <c r="C28" s="3" t="s">
        <v>256</v>
      </c>
      <c r="D28" s="3" t="s">
        <v>257</v>
      </c>
      <c r="E28" s="3" t="s">
        <v>199</v>
      </c>
      <c r="F28" s="3"/>
      <c r="G28" s="3" t="s">
        <v>20</v>
      </c>
      <c r="H28" s="3" t="s">
        <v>258</v>
      </c>
      <c r="I28" s="26" t="s">
        <v>260</v>
      </c>
      <c r="J28" s="2" t="s">
        <v>259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ref="P28:P29" si="1">IF(NOT(I28=""),A28&amp;","&amp;I28,"")</f>
        <v>1,PN2907ABUFS-ND</v>
      </c>
      <c r="Q28" t="str">
        <f>A28&amp;"x "&amp;C28</f>
        <v>1x PNP transistor</v>
      </c>
      <c r="R28" t="str">
        <f t="shared" ref="R28:R29" si="2">IF(NOT(J28=""),J28&amp;"|"&amp;A28,"")</f>
        <v>512-PN2907ABU|1</v>
      </c>
      <c r="S28" t="str">
        <f t="shared" ref="S28:S29" si="3">H28&amp;" "&amp;A28</f>
        <v>PN2907ABU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1"/>
        <v>1,PN2222AFS-ND</v>
      </c>
      <c r="Q29" t="str">
        <f>A29&amp;"x "&amp;C29</f>
        <v>1x NPN transistor</v>
      </c>
      <c r="R29" t="str">
        <f t="shared" si="2"/>
        <v>512-PN2222ABU|1</v>
      </c>
      <c r="S29" t="str">
        <f t="shared" si="3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39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16</v>
      </c>
      <c r="B33" s="4" t="s">
        <v>282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>K33*A33</f>
        <v>0.96</v>
      </c>
      <c r="N33" s="6">
        <f>L33*A33</f>
        <v>1.76</v>
      </c>
      <c r="O33" s="4"/>
      <c r="P33" s="4" t="str">
        <f>IF(NOT(I33=""),A33&amp;","&amp;I33,"")</f>
        <v>16,1.00KXBK-ND</v>
      </c>
      <c r="Q33" t="str">
        <f>"Resistor - " &amp; A33&amp;"x "&amp;C33</f>
        <v>Resistor - 16x 1k</v>
      </c>
      <c r="R33" t="str">
        <f>IF(NOT(J33=""),J33&amp;"|"&amp;A33,"")</f>
        <v>603-MFR-25FBF52-1K|16</v>
      </c>
      <c r="S33" t="str">
        <f>H33&amp;" "&amp;A33</f>
        <v>MFR-25FBF52-1K 16</v>
      </c>
    </row>
    <row r="34" spans="1:19" ht="16.5" thickBot="1">
      <c r="A34" s="17">
        <f>LEN(B34)-LEN(SUBSTITUTE(B34,",",""))+1</f>
        <v>2</v>
      </c>
      <c r="B34" s="11" t="s">
        <v>280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0.44</v>
      </c>
      <c r="N34" s="6">
        <f>L34*A34</f>
        <v>0.3</v>
      </c>
      <c r="O34" s="11" t="s">
        <v>82</v>
      </c>
      <c r="P34" s="4" t="str">
        <f>IF(NOT(I34=""),A34&amp;","&amp;I34,"")</f>
        <v>2,A105963CT-ND</v>
      </c>
      <c r="Q34" t="str">
        <f>"Resistor - " &amp; A34&amp;"x "&amp;C34</f>
        <v>Resistor - 2x 680</v>
      </c>
      <c r="R34" t="str">
        <f>IF(NOT(J34=""),J34&amp;"|"&amp;A34,"")</f>
        <v>279-LR1F680R|2</v>
      </c>
      <c r="S34" t="str">
        <f>H34&amp;" "&amp;A34</f>
        <v>1622545-1 2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7</v>
      </c>
      <c r="B36" s="4" t="s">
        <v>272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0.98000000000000009</v>
      </c>
      <c r="N36" s="6">
        <f>L36*A36</f>
        <v>1.1200000000000001</v>
      </c>
      <c r="O36" s="4"/>
      <c r="P36" s="4" t="str">
        <f>IF(NOT(I36=""),A36&amp;","&amp;I36,"")</f>
        <v>7,2.49KXBK-ND</v>
      </c>
      <c r="Q36" t="str">
        <f>"Resistor - " &amp; A36&amp;"x "&amp;C36</f>
        <v>Resistor - 7x 1% 2.49k</v>
      </c>
      <c r="R36" t="str">
        <f>IF(NOT(J36=""),J36&amp;"|"&amp;A36,"")</f>
        <v>603-MFR-25FBF52-2K49|7</v>
      </c>
      <c r="S36" t="str">
        <f>H36&amp;" "&amp;A36</f>
        <v>MFR-25FBF52-2K49 7</v>
      </c>
    </row>
    <row r="37" spans="1:19" ht="16.5" thickBot="1">
      <c r="A37" s="17">
        <v>1</v>
      </c>
      <c r="B37" s="4" t="s">
        <v>252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0.46</v>
      </c>
      <c r="N37" s="6">
        <f>L37*A37</f>
        <v>1.1000000000000001</v>
      </c>
      <c r="O37" s="4" t="s">
        <v>81</v>
      </c>
      <c r="P37" s="4" t="str">
        <f>IF(NOT(I37=""),A37&amp;","&amp;I37,"")</f>
        <v>1,3.9KADCT-ND</v>
      </c>
      <c r="Q37" t="str">
        <f>"Resistor - " &amp; A37&amp;"x "&amp;C37</f>
        <v>Resistor - 1x 0.1% 3.9k</v>
      </c>
      <c r="R37" t="str">
        <f>IF(NOT(J37=""),J37&amp;"|"&amp;A37,"")</f>
        <v>279-H83K9BDA|1</v>
      </c>
      <c r="S37" t="str">
        <f>H37&amp;" "&amp;A37</f>
        <v>MFP-25BRD52-3K9 1</v>
      </c>
    </row>
    <row r="38" spans="1:19" ht="16.5" thickBot="1">
      <c r="A38" s="17">
        <f t="shared" ref="A38" si="4">LEN(B38)-LEN(SUBSTITUTE(B38,",",""))+1</f>
        <v>9</v>
      </c>
      <c r="B38" s="4" t="s">
        <v>283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0.9</v>
      </c>
      <c r="N38" s="6">
        <f>L38*A38</f>
        <v>0.9</v>
      </c>
      <c r="O38" s="4"/>
      <c r="P38" s="4" t="str">
        <f>IF(NOT(I38=""),A38&amp;","&amp;I38,"")</f>
        <v>9,100KXBK-ND</v>
      </c>
      <c r="Q38" t="str">
        <f>"Resistor - " &amp; A38&amp;"x "&amp;C38</f>
        <v>Resistor - 9x 100k</v>
      </c>
      <c r="R38" t="str">
        <f>IF(NOT(J38=""),J38&amp;"|"&amp;A38,"")</f>
        <v>603-FMF-25FTF52100K|9</v>
      </c>
      <c r="S38" t="str">
        <f>H38&amp;" "&amp;A38</f>
        <v>MFR-25FBF52-100K 9</v>
      </c>
    </row>
    <row r="39" spans="1:19" ht="16.5" thickBot="1">
      <c r="A39" s="17">
        <f>LEN(B39)-LEN(SUBSTITUTE(B39,",",""))+1</f>
        <v>4</v>
      </c>
      <c r="B39" s="4" t="s">
        <v>273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1.08</v>
      </c>
      <c r="N39" s="6">
        <f>L39*A39</f>
        <v>0.92</v>
      </c>
      <c r="O39" s="4"/>
      <c r="P39" s="4" t="str">
        <f>IF(NOT(I39=""),A39&amp;","&amp;I39,"")</f>
        <v>4,160YCT-ND</v>
      </c>
      <c r="Q39" t="str">
        <f>"Resistor - " &amp; A39&amp;"x "&amp;C39</f>
        <v>Resistor - 4x 160</v>
      </c>
      <c r="R39" t="str">
        <f>IF(NOT(J39=""),J39&amp;"|"&amp;A39,"")</f>
        <v>594-5083NW160R0J|4</v>
      </c>
      <c r="S39" t="str">
        <f>H39&amp;" "&amp;A39</f>
        <v>FMP200FRF52-160R 4</v>
      </c>
    </row>
    <row r="40" spans="1:19" ht="26.25" thickBot="1">
      <c r="A40" s="17">
        <f>LEN(B40)-LEN(SUBSTITUTE(B40,",",""))+1</f>
        <v>2</v>
      </c>
      <c r="B40" s="4" t="s">
        <v>253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261</v>
      </c>
      <c r="C43" s="3" t="s">
        <v>262</v>
      </c>
      <c r="D43" s="3" t="s">
        <v>263</v>
      </c>
      <c r="E43" s="3" t="s">
        <v>264</v>
      </c>
      <c r="F43" s="3"/>
      <c r="G43" s="3" t="s">
        <v>38</v>
      </c>
      <c r="H43" s="3" t="s">
        <v>262</v>
      </c>
      <c r="I43" s="29" t="s">
        <v>265</v>
      </c>
      <c r="J43" s="2" t="s">
        <v>266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267</v>
      </c>
      <c r="Q43" t="s">
        <v>268</v>
      </c>
      <c r="R43" t="s">
        <v>269</v>
      </c>
      <c r="S43" t="s">
        <v>270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248</v>
      </c>
      <c r="C50" s="12" t="s">
        <v>249</v>
      </c>
      <c r="D50" s="3" t="s">
        <v>247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235</v>
      </c>
      <c r="C51" s="12" t="s">
        <v>236</v>
      </c>
      <c r="D51" s="3" t="s">
        <v>237</v>
      </c>
      <c r="E51" s="3"/>
      <c r="F51" s="12"/>
      <c r="G51" s="12" t="s">
        <v>196</v>
      </c>
      <c r="H51" s="12" t="s">
        <v>238</v>
      </c>
      <c r="I51" s="12" t="s">
        <v>239</v>
      </c>
      <c r="J51" s="2" t="s">
        <v>240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234</v>
      </c>
      <c r="C52" s="12" t="s">
        <v>242</v>
      </c>
      <c r="D52" s="3" t="s">
        <v>241</v>
      </c>
      <c r="E52" s="3"/>
      <c r="F52" s="12"/>
      <c r="G52" s="12" t="s">
        <v>196</v>
      </c>
      <c r="H52" s="12" t="s">
        <v>243</v>
      </c>
      <c r="I52" s="12" t="s">
        <v>245</v>
      </c>
      <c r="J52" s="2" t="s">
        <v>244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276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90.019999999999982</v>
      </c>
      <c r="N57" s="10">
        <f>SUM(N3:N56)</f>
        <v>107.58000000000003</v>
      </c>
      <c r="O57" s="9" t="s">
        <v>68</v>
      </c>
    </row>
    <row r="61" spans="1:19">
      <c r="B61" t="s">
        <v>224</v>
      </c>
    </row>
    <row r="62" spans="1:19">
      <c r="B62" t="s">
        <v>275</v>
      </c>
    </row>
    <row r="63" spans="1:19">
      <c r="B63" t="s">
        <v>250</v>
      </c>
    </row>
    <row r="64" spans="1:19">
      <c r="B64" t="s">
        <v>277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2020-04-07T06:46:45Z</dcterms:modified>
</cp:coreProperties>
</file>