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0\"/>
    </mc:Choice>
  </mc:AlternateContent>
  <xr:revisionPtr revIDLastSave="0" documentId="13_ncr:1_{4B8729A9-6367-4722-8BDE-37BD01EBCA57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P28" i="1"/>
  <c r="P29" i="1"/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N28" i="1" l="1"/>
  <c r="Q28" i="1"/>
  <c r="M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8" i="1"/>
  <c r="Q20" i="1"/>
  <c r="P12" i="1"/>
  <c r="P17" i="1"/>
  <c r="P18" i="1"/>
  <c r="P19" i="1"/>
  <c r="P20" i="1"/>
  <c r="P25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<sst xmlns="http://schemas.openxmlformats.org/spreadsheetml/2006/main" count="362" uniqueCount="298">
  <si>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</si>
  <si>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</si>
  <si>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</si>
  <si>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</si>
  <si>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</si>
  <si>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</si>
  <si>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</si>
  <si>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</si>
  <si>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</si>
  <si>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</si>
  <si>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</si>
  <si>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</si>
  <si>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</si>
  <si>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</si>
  <si>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</si>
  <si>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</si>
  <si>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</si>
  <si>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</si>
  <si>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</si>
  <si>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</si>
  <si>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</si>
  <si>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</si>
  <si>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</si>
  <si>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</si>
  <si>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</si>
  <si>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</si>
  <si>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</si>
  <si>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</si>
  <si>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</si>
  <si>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</si>
  <si>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</si>
  <si>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</si>
  <si>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</si>
  <si>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</si>
  <si>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</si>
  <si>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</si>
  <si>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</si>
  <si>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</si>
  <si>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</si>
  <si>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</si>
  <si>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</si>
  <si>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</si>
  <si>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</si>
  <si>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</si>
  <si>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</si>
  <si>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</si>
  <si>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</si>
  <si>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</si>
  <si>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</si>
  <si>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</si>
  <si>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</si>
  <si>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</si>
  <si>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</si>
  <si>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</si>
  <si>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</si>
  <si>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</si>
  <si>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</si>
  <si>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</si>
  <si>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</si>
  <si>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</si>
  <si>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</si>
  <si>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</si>
  <si>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</si>
  <si>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</si>
  <si>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</si>
  <si>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</si>
  <si>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</si>
  <si>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</si>
  <si>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</si>
  <si>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</si>
  <si>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</si>
  <si>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</si>
  <si>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</si>
  <si>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</si>
  <si>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</si>
  <si>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</si>
  <si>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</si>
  <si>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</si>
  <si>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</si>
  <si>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</si>
  <si>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</si>
  <si>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</si>
  <si>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</si>
  <si>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</si>
  <si>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</si>
  <si>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</si>
  <si>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</si>
  <si>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</si>
  <si>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</si>
  <si>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</si>
  <si>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</si>
  <si>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</si>
  <si>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</si>
  <si>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</si>
  <si>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</si>
  <si>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</si>
  <si>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</si>
  <si>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</si>
  <si>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</si>
  <si>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</si>
  <si>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</si>
  <si>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</si>
  <si>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</si>
  <si>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</si>
  <si>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</si>
  <si>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</si>
  <si>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</si>
  <si>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</si>
  <si>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</si>
  <si>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</si>
  <si>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</si>
  <si>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</si>
  <si>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</si>
  <si>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</si>
  <si>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</si>
  <si>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</si>
  <si>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</si>
  <si>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</si>
  <si>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</si>
  <si>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</si>
  <si>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</si>
  <si>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</si>
  <si>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</si>
  <si>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</si>
  <si>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</si>
  <si>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</si>
  <si>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</si>
  <si>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</si>
  <si>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</si>
  <si>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</si>
  <si>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</si>
  <si>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</si>
  <si>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</si>
  <si>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</si>
  <si>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</si>
  <si>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</si>
  <si>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</si>
  <si>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</si>
  <si>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</si>
  <si>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</si>
  <si>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</si>
  <si>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</si>
  <si>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</si>
  <si>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</si>
  <si>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</si>
  <si>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</si>
  <si>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</si>
  <si>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</si>
  <si>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</si>
  <si>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</si>
  <si>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</si>
  <si>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</si>
  <si>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</si>
  <si>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</si>
  <si>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</si>
  <si>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</si>
  <si>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</si>
  <si>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</si>
  <si>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</si>
  <si>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</si>
  <si>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</si>
  <si>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</si>
  <si>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</si>
  <si>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</si>
  <si>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</si>
  <si>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</si>
  <si>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</si>
  <si>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</si>
  <si>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</si>
  <si>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</si>
  <si>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</si>
  <si>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</si>
  <si>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</si>
  <si>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</si>
  <si>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</si>
  <si>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</si>
  <si>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</si>
  <si>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</si>
  <si>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</si>
  <si>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</si>
  <si>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</si>
  <si>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</si>
  <si>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</si>
  <si>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</si>
  <si>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</si>
  <si>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</si>
  <si>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</si>
  <si>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</si>
  <si>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</si>
  <si>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</si>
  <si>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</si>
  <si>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</si>
  <si>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</si>
  <si>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</si>
  <si>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</si>
  <si>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</si>
  <si>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</si>
  <si>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</si>
  <si>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</si>
  <si>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</si>
  <si>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</si>
  <si>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</si>
  <si>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</si>
  <si>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</si>
  <si>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</si>
  <si>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</si>
  <si>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</si>
  <si>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</si>
  <si>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</si>
  <si>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</si>
  <si>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</si>
  <si>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</si>
  <si>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</si>
  <si>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</si>
  <si>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</si>
  <si>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</si>
  <si>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</si>
  <si>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</si>
  <si>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</si>
  <si>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</si>
  <si>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</si>
  <si>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</si>
  <si>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</si>
  <si>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</si>
  <si>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</si>
  <si>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</si>
  <si>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</si>
  <si>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</si>
  <si>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</si>
  <si>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</si>
  <si>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</si>
  <si>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</si>
  <si>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</si>
  <si>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</si>
  <si>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</si>
  <si>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</si>
  <si>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</si>
  <si>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</si>
  <si>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</si>
  <si>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</si>
  <si>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</si>
  <si>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</si>
  <si>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</si>
  <si>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</si>
  <si>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</si>
  <si>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</si>
  <si>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</si>
  <si>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</si>
  <si>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</si>
  <si>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</si>
  <si>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</si>
  <si>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</si>
  <si>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</si>
  <si>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</si>
  <si>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</si>
  <si>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</si>
  <si>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</si>
  <si>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</si>
  <si>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</si>
  <si>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</si>
  <si>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</si>
  <si>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</si>
  <si>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</si>
  <si>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</si>
  <si>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</si>
  <si>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</si>
  <si>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</si>
  <si>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</si>
  <si>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</si>
  <si>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</si>
  <si>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</si>
  <si>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</si>
  <si>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</si>
  <si>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</si>
  <si>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</si>
  <si>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</si>
  <si>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</si>
  <si>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</si>
  <si>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IC1,IC2,IC3</t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</si>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</sst>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J43" zoomScale="113" zoomScaleNormal="113" workbookViewId="0">
      <selection activeCell="Q2" sqref="Q2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296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271</v>
      </c>
      <c r="C10" s="3" t="s">
        <v>272</v>
      </c>
      <c r="D10" s="3" t="s">
        <v>274</v>
      </c>
      <c r="E10" s="3" t="s">
        <v>11</v>
      </c>
      <c r="F10" s="3"/>
      <c r="G10" s="3" t="s">
        <v>9</v>
      </c>
      <c r="H10" s="3" t="s">
        <v>273</v>
      </c>
      <c r="I10" s="2" t="s">
        <v>276</v>
      </c>
      <c r="J10" s="34" t="s">
        <v>275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280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284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7:Q29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6</v>
      </c>
      <c r="B26" s="4" t="s">
        <v>277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 t="shared" si="0"/>
        <v>6,497-5981-5-ND</v>
      </c>
      <c r="Q26" t="str">
        <f t="shared" si="7"/>
        <v>6x 62A MOSFET N-CH</v>
      </c>
      <c r="R26" t="str">
        <f t="shared" si="4"/>
        <v>511-STP62NS04Z|6</v>
      </c>
      <c r="S26" t="str">
        <f t="shared" si="5"/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270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22</v>
      </c>
      <c r="B33" s="4" t="s">
        <v>297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214</v>
      </c>
      <c r="K33" s="5">
        <v>0.06</v>
      </c>
      <c r="L33" s="5">
        <v>0.11</v>
      </c>
      <c r="M33" s="6">
        <f t="shared" ref="M33:M40" si="8">K33*A33</f>
        <v>1.3199999999999998</v>
      </c>
      <c r="N33" s="6">
        <f t="shared" ref="N33:N40" si="9">L33*A33</f>
        <v>2.42</v>
      </c>
      <c r="O33" s="4"/>
      <c r="P33" s="4" t="str">
        <f t="shared" ref="P33:P42" si="10">IF(NOT(I33=""),A33&amp;","&amp;I33,"")</f>
        <v>22,1.00KXBK-ND</v>
      </c>
      <c r="Q33" t="str">
        <f t="shared" ref="Q33:Q40" si="11">"Resistor - " &amp; A33&amp;"x "&amp;C33</f>
        <v>Resistor - 22x 1k</v>
      </c>
      <c r="R33" t="str">
        <f t="shared" ref="R33:R42" si="12">IF(NOT(J33=""),J33&amp;"|"&amp;A33,"")</f>
        <v>603-MFR-25FBF52-1K|22</v>
      </c>
      <c r="S33" t="str">
        <f t="shared" ref="S33:S42" si="13">H33&amp;" "&amp;A33</f>
        <v>MFR-25FBF52-1K 22</v>
      </c>
    </row>
    <row r="34" spans="1:19" ht="16.5" thickBot="1">
      <c r="A34" s="17">
        <f>LEN(B34)-LEN(SUBSTITUTE(B34,",",""))+1</f>
        <v>6</v>
      </c>
      <c r="B34" s="11" t="s">
        <v>283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1.32</v>
      </c>
      <c r="N34" s="6">
        <f t="shared" si="9"/>
        <v>0.89999999999999991</v>
      </c>
      <c r="O34" s="11" t="s">
        <v>79</v>
      </c>
      <c r="P34" s="4" t="str">
        <f t="shared" si="10"/>
        <v>6,A105963CT-ND</v>
      </c>
      <c r="Q34" t="str">
        <f t="shared" si="11"/>
        <v>Resistor - 6x 680</v>
      </c>
      <c r="R34" t="str">
        <f t="shared" si="12"/>
        <v>279-LR1F680R|6</v>
      </c>
      <c r="S34" t="str">
        <f t="shared" si="13"/>
        <v>1622545-1 6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9</v>
      </c>
      <c r="B36" s="4" t="s">
        <v>281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1.2600000000000002</v>
      </c>
      <c r="N36" s="6">
        <f t="shared" si="9"/>
        <v>1.44</v>
      </c>
      <c r="O36" s="4"/>
      <c r="P36" s="4" t="str">
        <f t="shared" si="10"/>
        <v>9,2.49KXBK-ND</v>
      </c>
      <c r="Q36" t="str">
        <f t="shared" si="11"/>
        <v>Resistor - 9x 1% 2.49k</v>
      </c>
      <c r="R36" t="str">
        <f t="shared" si="12"/>
        <v>603-MFR-25FBF52-2K49|9</v>
      </c>
      <c r="S36" t="str">
        <f t="shared" si="13"/>
        <v>MFR-25FBF52-2K49 9</v>
      </c>
    </row>
    <row r="37" spans="1:19" ht="16.5" thickBot="1">
      <c r="A37" s="17">
        <f t="shared" si="14"/>
        <v>3</v>
      </c>
      <c r="B37" s="4" t="s">
        <v>248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26.25" thickBot="1">
      <c r="A38" s="17">
        <f t="shared" ref="A38" si="15">LEN(B38)-LEN(SUBSTITUTE(B38,",",""))+1</f>
        <v>16</v>
      </c>
      <c r="B38" s="4" t="s">
        <v>279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1.6</v>
      </c>
      <c r="N38" s="6">
        <f t="shared" si="9"/>
        <v>1.6</v>
      </c>
      <c r="O38" s="4"/>
      <c r="P38" s="4" t="str">
        <f t="shared" si="10"/>
        <v>16,100KXBK-ND</v>
      </c>
      <c r="Q38" t="str">
        <f t="shared" si="11"/>
        <v>Resistor - 16x 100k</v>
      </c>
      <c r="R38" t="str">
        <f t="shared" si="12"/>
        <v>603-FMF-25FTF52100K|16</v>
      </c>
      <c r="S38" t="str">
        <f t="shared" si="13"/>
        <v>MFR-25FBF52-100K 16</v>
      </c>
    </row>
    <row r="39" spans="1:19" ht="16.5" thickBot="1">
      <c r="A39" s="17">
        <f>LEN(B39)-LEN(SUBSTITUTE(B39,",",""))+1</f>
        <v>6</v>
      </c>
      <c r="B39" s="4" t="s">
        <v>282</v>
      </c>
      <c r="C39" s="3">
        <v>150</v>
      </c>
      <c r="D39" s="3" t="s">
        <v>290</v>
      </c>
      <c r="E39" s="3"/>
      <c r="F39" s="3"/>
      <c r="G39" s="3" t="s">
        <v>291</v>
      </c>
      <c r="H39" s="3" t="s">
        <v>293</v>
      </c>
      <c r="I39" s="2" t="s">
        <v>294</v>
      </c>
      <c r="J39" s="2" t="s">
        <v>292</v>
      </c>
      <c r="K39" s="5">
        <v>0.27</v>
      </c>
      <c r="L39" s="5">
        <v>0.23</v>
      </c>
      <c r="M39" s="6">
        <f t="shared" si="8"/>
        <v>1.62</v>
      </c>
      <c r="N39" s="6">
        <f t="shared" si="9"/>
        <v>1.3800000000000001</v>
      </c>
      <c r="O39" s="4"/>
      <c r="P39" s="4" t="str">
        <f t="shared" si="10"/>
        <v>6,PPC150W-1CT-ND</v>
      </c>
      <c r="Q39" t="str">
        <f t="shared" si="11"/>
        <v>Resistor - 6x 150</v>
      </c>
      <c r="R39" t="str">
        <f t="shared" si="12"/>
        <v>594-5073NW150R0J|6</v>
      </c>
      <c r="S39" t="str">
        <f t="shared" si="13"/>
        <v>PR01000101500JR500 6</v>
      </c>
    </row>
    <row r="40" spans="1:19" ht="26.25" thickBot="1">
      <c r="A40" s="17">
        <f>LEN(B40)-LEN(SUBSTITUTE(B40,",",""))+1</f>
        <v>2</v>
      </c>
      <c r="B40" s="4" t="s">
        <v>249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295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257</v>
      </c>
      <c r="C43" s="3" t="s">
        <v>258</v>
      </c>
      <c r="D43" s="3" t="s">
        <v>259</v>
      </c>
      <c r="E43" s="3" t="s">
        <v>260</v>
      </c>
      <c r="F43" s="3"/>
      <c r="G43" s="3" t="s">
        <v>38</v>
      </c>
      <c r="H43" s="3" t="s">
        <v>258</v>
      </c>
      <c r="I43" s="30" t="s">
        <v>261</v>
      </c>
      <c r="J43" s="2" t="s">
        <v>262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263</v>
      </c>
      <c r="Q43" t="s">
        <v>264</v>
      </c>
      <c r="R43" t="s">
        <v>265</v>
      </c>
      <c r="S43" t="s">
        <v>266</v>
      </c>
    </row>
    <row r="44" spans="1:19" ht="26.25" thickBot="1">
      <c r="A44" s="17">
        <f t="shared" si="16"/>
        <v>1</v>
      </c>
      <c r="B44" s="21" t="s">
        <v>223</v>
      </c>
      <c r="C44" s="3" t="s">
        <v>215</v>
      </c>
      <c r="D44" s="3" t="s">
        <v>216</v>
      </c>
      <c r="E44" s="3" t="s">
        <v>217</v>
      </c>
      <c r="F44" s="3"/>
      <c r="G44" s="3" t="s">
        <v>58</v>
      </c>
      <c r="H44" s="3" t="s">
        <v>220</v>
      </c>
      <c r="I44" s="27" t="s">
        <v>221</v>
      </c>
      <c r="J44" s="2" t="s">
        <v>222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3</v>
      </c>
      <c r="B46" s="11" t="s">
        <v>278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8.76</v>
      </c>
      <c r="N46" s="6">
        <f>L46*A46</f>
        <v>8.76</v>
      </c>
      <c r="O46" s="11"/>
      <c r="P46" s="4" t="str">
        <f t="shared" si="17"/>
        <v>3,TC4424EPA-ND</v>
      </c>
      <c r="Q46" t="str">
        <f>A46&amp;"x "&amp;C46</f>
        <v>3x TC4424EPA</v>
      </c>
      <c r="R46" t="str">
        <f t="shared" si="18"/>
        <v>579-TC4424EPA|3</v>
      </c>
      <c r="S46" t="str">
        <f>H46&amp;" "&amp;A46</f>
        <v>TC4424EPA 3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289</v>
      </c>
      <c r="C48" s="12" t="s">
        <v>286</v>
      </c>
      <c r="D48" s="3" t="s">
        <v>285</v>
      </c>
      <c r="E48" s="3" t="s">
        <v>217</v>
      </c>
      <c r="F48" s="12"/>
      <c r="G48" s="12" t="s">
        <v>38</v>
      </c>
      <c r="H48" s="12" t="s">
        <v>286</v>
      </c>
      <c r="I48" s="12" t="s">
        <v>287</v>
      </c>
      <c r="J48" s="2" t="s">
        <v>288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241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244</v>
      </c>
      <c r="C51" s="12" t="s">
        <v>245</v>
      </c>
      <c r="D51" s="3" t="s">
        <v>243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229</v>
      </c>
      <c r="C52" s="12" t="s">
        <v>237</v>
      </c>
      <c r="D52" s="3" t="s">
        <v>236</v>
      </c>
      <c r="E52" s="3"/>
      <c r="F52" s="12"/>
      <c r="G52" s="12" t="s">
        <v>192</v>
      </c>
      <c r="H52" s="12" t="s">
        <v>238</v>
      </c>
      <c r="I52" s="12" t="s">
        <v>240</v>
      </c>
      <c r="J52" s="2" t="s">
        <v>239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230</v>
      </c>
      <c r="C53" s="12" t="s">
        <v>231</v>
      </c>
      <c r="D53" s="3" t="s">
        <v>232</v>
      </c>
      <c r="E53" s="3"/>
      <c r="F53" s="12"/>
      <c r="G53" s="12" t="s">
        <v>192</v>
      </c>
      <c r="H53" s="12" t="s">
        <v>233</v>
      </c>
      <c r="I53" s="12" t="s">
        <v>234</v>
      </c>
      <c r="J53" s="2" t="s">
        <v>235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267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229</v>
      </c>
      <c r="C56" s="12" t="s">
        <v>237</v>
      </c>
      <c r="D56" s="3" t="s">
        <v>236</v>
      </c>
      <c r="E56" s="3"/>
      <c r="F56" s="12"/>
      <c r="G56" s="12" t="s">
        <v>192</v>
      </c>
      <c r="H56" s="12" t="s">
        <v>238</v>
      </c>
      <c r="I56" s="12" t="s">
        <v>240</v>
      </c>
      <c r="J56" s="2" t="s">
        <v>239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230</v>
      </c>
      <c r="C57" s="12" t="s">
        <v>231</v>
      </c>
      <c r="D57" s="3" t="s">
        <v>232</v>
      </c>
      <c r="E57" s="3"/>
      <c r="F57" s="12"/>
      <c r="G57" s="12" t="s">
        <v>192</v>
      </c>
      <c r="H57" s="12" t="s">
        <v>233</v>
      </c>
      <c r="I57" s="12" t="s">
        <v>234</v>
      </c>
      <c r="J57" s="2" t="s">
        <v>235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108.80999999999999</v>
      </c>
      <c r="N58" s="10">
        <f>SUM(N3:N53)</f>
        <v>126.312</v>
      </c>
      <c r="O58" s="9" t="s">
        <v>65</v>
      </c>
    </row>
    <row r="62" spans="1:19">
      <c r="B62" t="s">
        <v>219</v>
      </c>
    </row>
    <row r="63" spans="1:19">
      <c r="B63" t="s">
        <v>269</v>
      </c>
    </row>
    <row r="64" spans="1:19">
      <c r="B64" t="s">
        <v>246</v>
      </c>
    </row>
    <row r="65" spans="2:2">
      <c r="B65" t="s">
        <v>268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2020-04-07T06:22:00Z</dcterms:modified>
</cp:coreProperties>
</file>