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AAB264AD-E4B5-4303-9FCA-363ABD863B98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R46" i="1"/>
  <c r="P46" i="1"/>
  <c r="Q46" i="1"/>
  <c r="A32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Q27" i="1"/>
  <c r="P27" i="1"/>
  <c r="R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<sst xmlns="http://schemas.openxmlformats.org/spreadsheetml/2006/main" count="340" uniqueCount="297">
  <si>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</si>
  <si>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</si>
  <si>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</si>
  <si>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</si>
  <si>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</si>
  <si>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</si>
  <si>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</si>
  <si>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</si>
  <si>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</si>
  <si>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</si>
  <si>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</si>
  <si>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</si>
  <si>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</si>
  <si>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</si>
  <si>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</si>
  <si>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</si>
  <si>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</si>
  <si>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</si>
  <si>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</si>
  <si>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</si>
  <si>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</si>
  <si>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</si>
  <si>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</si>
  <si>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</si>
  <si>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</si>
  <si>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</si>
  <si>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</si>
  <si>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</si>
  <si>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</si>
  <si>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</si>
  <si>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</si>
  <si>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</si>
  <si>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</si>
  <si>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</si>
  <si>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</si>
  <si>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</si>
  <si>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</si>
  <si>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</si>
  <si>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</si>
  <si>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</si>
  <si>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</si>
  <si>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</si>
  <si>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</si>
  <si>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</si>
  <si>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</si>
  <si>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</si>
  <si>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</si>
  <si>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</si>
  <si>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</si>
  <si>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</si>
  <si>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</si>
  <si>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</si>
  <si>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</si>
  <si>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</si>
  <si>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</si>
  <si>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</si>
  <si>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</si>
  <si>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</si>
  <si>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</si>
  <si>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</si>
  <si>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</si>
  <si>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</si>
  <si>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</si>
  <si>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</si>
  <si>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</si>
  <si>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</si>
  <si>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</si>
  <si>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</si>
  <si>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</si>
  <si>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</si>
  <si>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</si>
  <si>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</si>
  <si>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</si>
  <si>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</si>
  <si>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</si>
  <si>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</si>
  <si>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</si>
  <si>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</si>
  <si>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</si>
  <si>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</si>
  <si>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</si>
  <si>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</si>
  <si>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</si>
  <si>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</si>
  <si>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</si>
  <si>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</si>
  <si>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</si>
  <si>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</si>
  <si>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</si>
  <si>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</si>
  <si>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</si>
  <si>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</si>
  <si>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</si>
  <si>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</si>
  <si>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</si>
  <si>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</si>
  <si>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</si>
  <si>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</si>
  <si>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</si>
  <si>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</si>
  <si>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</si>
  <si>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</si>
  <si>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</si>
  <si>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</si>
  <si>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</si>
  <si>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</si>
  <si>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</si>
  <si>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</si>
  <si>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</si>
  <si>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</si>
  <si>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</si>
  <si>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</si>
  <si>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</si>
  <si>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</si>
  <si>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</si>
  <si>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</si>
  <si>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</si>
  <si>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</si>
  <si>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</si>
  <si>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</si>
  <si>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</si>
  <si>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</si>
  <si>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</si>
  <si>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</si>
  <si>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</si>
  <si>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</si>
  <si>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</si>
  <si>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</si>
  <si>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</si>
  <si>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</si>
  <si>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</si>
  <si>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</si>
  <si>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</si>
  <si>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</si>
  <si>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</si>
  <si>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</si>
  <si>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</si>
  <si>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</si>
  <si>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</si>
  <si>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</si>
  <si>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</si>
  <si>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</si>
  <si>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</si>
  <si>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</si>
  <si>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</si>
  <si>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</si>
  <si>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</si>
  <si>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</si>
  <si>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</si>
  <si>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</si>
  <si>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</si>
  <si>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</si>
  <si>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</si>
  <si>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</si>
  <si>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</si>
  <si>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</si>
  <si>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</si>
  <si>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</si>
  <si>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</si>
  <si>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</si>
  <si>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</si>
  <si>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</si>
  <si>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</si>
  <si>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</si>
  <si>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</si>
  <si>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</si>
  <si>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</si>
  <si>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</si>
  <si>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</si>
  <si>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</si>
  <si>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</si>
  <si>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</si>
  <si>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</si>
  <si>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</si>
  <si>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</si>
  <si>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</si>
  <si>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</si>
  <si>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</si>
  <si>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</si>
  <si>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</si>
  <si>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</si>
  <si>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</si>
  <si>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</si>
  <si>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</si>
  <si>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</si>
  <si>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</si>
  <si>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</si>
  <si>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</si>
  <si>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</si>
  <si>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</si>
  <si>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</si>
  <si>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</si>
  <si>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</si>
  <si>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</si>
  <si>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</si>
  <si>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</si>
  <si>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</si>
  <si>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</si>
  <si>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</si>
  <si>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</si>
  <si>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</si>
  <si>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</si>
  <si>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</si>
  <si>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</si>
  <si>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</si>
  <si>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</si>
  <si>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</si>
  <si>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</si>
  <si>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</si>
  <si>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</si>
  <si>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</si>
  <si>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</si>
  <si>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</si>
  <si>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</si>
  <si>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</si>
  <si>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</si>
  <si>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</si>
  <si>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</si>
  <si>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</si>
  <si>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</si>
  <si>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</si>
  <si>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</si>
  <si>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</si>
  <si>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</si>
  <si>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</si>
  <si>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</si>
  <si>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</si>
  <si>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</si>
  <si>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</si>
  <si>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</si>
  <si>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</si>
  <si>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</si>
  <si>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</si>
  <si>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</si>
  <si>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</si>
  <si>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</si>
  <si>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</si>
  <si>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</si>
  <si>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</si>
  <si>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</si>
  <si>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</si>
  <si>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</si>
  <si>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</si>
  <si>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</si>
  <si>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</si>
  <si>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</si>
  <si>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</si>
  <si>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</si>
  <si>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</si>
  <si>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</si>
  <si>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</si>
  <si>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</si>
  <si>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</si>
  <si>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</si>
  <si>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</si>
  <si>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</si>
  <si>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</si>
  <si>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</si>
  <si>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</si>
  <si>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</si>
  <si>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</si>
  <si>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</si>
  <si>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</si>
  <si>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</si>
  <si>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</si>
  <si>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</si>
  <si>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IC1,IC2</t>
  </si>
  <si>
    <t>Q1,Q3</t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</si>
  <si>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</si>
  <si>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</si>
  <si>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</si>
  <si>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NOTE! Do not install R39 and R59 unless you plan to use Hall type crank sensor. Stock sensor is VR-type.</t>
  </si>
  <si>
    <t>R27</t>
  </si>
  <si>
    <t>R11,R14,R37,R48,R49,R55,R56</t>
  </si>
  <si>
    <t>LED1,LED2,LED5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</si>
  <si>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</si>
  <si>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</si>
  <si>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</si>
  <si>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</si>
  <si>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</si>
  <si>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</si>
  <si>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</si>
  <si>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</si>
  <si>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</si>
  <si>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</si>
  <si>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</si>
  <si>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</si>
  <si>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</si>
  <si>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</si>
  <si>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</si>
  <si>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</si>
  <si>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</si>
  <si>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</si>
  <si>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C1,C3,C5,C7,C9,C13,C15,C29,C22,C21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</si>
  <si>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,R62,R79</t>
    </r>
  </si>
  <si>
    <t>R1,R3,R5,R28,R61,R69,R76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</si>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</sst>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22" zoomScale="113" zoomScaleNormal="113" workbookViewId="0">
      <selection activeCell="B35" sqref="B3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293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221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265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274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4</v>
      </c>
      <c r="B16" s="4" t="s">
        <v>269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0.44</v>
      </c>
      <c r="N16" s="6">
        <f>L16*A16</f>
        <v>0.44</v>
      </c>
      <c r="O16" s="4"/>
      <c r="P16" s="4" t="str">
        <f t="shared" si="0"/>
        <v>4,1N4004-TPMSCT-ND</v>
      </c>
      <c r="Q16" t="str">
        <f>"Diode - " &amp;A16&amp;"x "&amp;C16</f>
        <v>Diode - 4x 1N4004</v>
      </c>
      <c r="R16" t="str">
        <f t="shared" si="4"/>
        <v>833-1N4004-TP|4</v>
      </c>
      <c r="S16" t="str">
        <f t="shared" si="5"/>
        <v>1N4004-TP 4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288</v>
      </c>
      <c r="D21" s="3" t="s">
        <v>289</v>
      </c>
      <c r="E21" s="3"/>
      <c r="F21" s="3"/>
      <c r="G21" s="3" t="s">
        <v>185</v>
      </c>
      <c r="H21" s="23" t="s">
        <v>290</v>
      </c>
      <c r="I21" s="26" t="s">
        <v>291</v>
      </c>
      <c r="J21" s="2" t="s">
        <v>292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267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1</v>
      </c>
      <c r="B26" s="4" t="s">
        <v>270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2.62</v>
      </c>
      <c r="N26" s="6">
        <f>L26*A26</f>
        <v>2.9</v>
      </c>
      <c r="O26" s="4"/>
      <c r="P26" s="4" t="str">
        <f t="shared" si="0"/>
        <v>1,ISL9V5036P3-F085-ND</v>
      </c>
      <c r="Q26" t="str">
        <f t="shared" si="7"/>
        <v>1x Ignition IGBT</v>
      </c>
      <c r="R26" t="str">
        <f t="shared" si="4"/>
        <v>512-ISL9V5036P3-F085
|1</v>
      </c>
      <c r="S26" t="str">
        <f t="shared" si="5"/>
        <v>ISL9V5036P3-F085 1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188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271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16.5" thickBot="1">
      <c r="A32" s="17">
        <f>LEN(B32)-LEN(SUBSTITUTE(B32,",",""))+1</f>
        <v>12</v>
      </c>
      <c r="B32" s="4" t="s">
        <v>294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0.72</v>
      </c>
      <c r="N32" s="6">
        <f t="shared" ref="N32:N39" si="9">L32*A32</f>
        <v>1.32</v>
      </c>
      <c r="O32" s="4"/>
      <c r="P32" s="4" t="str">
        <f t="shared" ref="P32:P41" si="10">IF(NOT(I32=""),A32&amp;","&amp;I32,"")</f>
        <v>12,1.00KXBK-ND</v>
      </c>
      <c r="Q32" t="str">
        <f t="shared" ref="Q32:Q39" si="11">"Resistor - " &amp; A32&amp;"x "&amp;C32</f>
        <v>Resistor - 12x 1k</v>
      </c>
      <c r="R32" t="str">
        <f t="shared" ref="R32:R41" si="12">IF(NOT(J32=""),J32&amp;"|"&amp;A32,"")</f>
        <v>603-MFR-25FBF52-1K|12</v>
      </c>
      <c r="S32" t="str">
        <f t="shared" ref="S32:S41" si="13">H32&amp;" "&amp;A32</f>
        <v>MFR-25FBF52-1K 12</v>
      </c>
    </row>
    <row r="33" spans="1:19" ht="16.5" thickBot="1">
      <c r="A33" s="17">
        <f>LEN(B33)-LEN(SUBSTITUTE(B33,",",""))+1</f>
        <v>2</v>
      </c>
      <c r="B33" s="11" t="s">
        <v>268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296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7</v>
      </c>
      <c r="B35" s="4" t="s">
        <v>295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0.98000000000000009</v>
      </c>
      <c r="N35" s="6">
        <f t="shared" si="9"/>
        <v>1.1200000000000001</v>
      </c>
      <c r="O35" s="4"/>
      <c r="P35" s="4" t="str">
        <f t="shared" si="10"/>
        <v>7,2.49KXBK-ND</v>
      </c>
      <c r="Q35" t="str">
        <f t="shared" si="11"/>
        <v>Resistor - 7x 1% 2.49k</v>
      </c>
      <c r="R35" t="str">
        <f t="shared" si="12"/>
        <v>603-MFR-25FBF52-2K49|7</v>
      </c>
      <c r="S35" t="str">
        <f t="shared" si="13"/>
        <v>MFR-25FBF52-2K49 7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7</v>
      </c>
      <c r="B37" s="4" t="s">
        <v>273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0.70000000000000007</v>
      </c>
      <c r="N37" s="6">
        <f t="shared" si="9"/>
        <v>0.70000000000000007</v>
      </c>
      <c r="O37" s="4"/>
      <c r="P37" s="4" t="str">
        <f t="shared" si="10"/>
        <v>7,100KXBK-ND</v>
      </c>
      <c r="Q37" t="str">
        <f t="shared" si="11"/>
        <v>Resistor - 7x 100k</v>
      </c>
      <c r="R37" t="str">
        <f t="shared" si="12"/>
        <v>603-FMF-25FTF52100K|7</v>
      </c>
      <c r="S37" t="str">
        <f t="shared" si="13"/>
        <v>MFR-25FBF52-100K 7</v>
      </c>
    </row>
    <row r="38" spans="1:19" ht="16.5" thickBot="1">
      <c r="A38" s="17">
        <f>LEN(B38)-LEN(SUBSTITUTE(B38,",",""))+1</f>
        <v>1</v>
      </c>
      <c r="B38" s="4" t="s">
        <v>272</v>
      </c>
      <c r="C38" s="3">
        <v>150</v>
      </c>
      <c r="D38" s="3" t="s">
        <v>259</v>
      </c>
      <c r="E38" s="3"/>
      <c r="F38" s="3"/>
      <c r="G38" s="3" t="s">
        <v>260</v>
      </c>
      <c r="H38" s="3" t="s">
        <v>262</v>
      </c>
      <c r="I38" s="2" t="s">
        <v>263</v>
      </c>
      <c r="J38" s="2" t="s">
        <v>261</v>
      </c>
      <c r="K38" s="5">
        <v>0.27</v>
      </c>
      <c r="L38" s="5">
        <v>0.23</v>
      </c>
      <c r="M38" s="6">
        <f t="shared" si="8"/>
        <v>0.27</v>
      </c>
      <c r="N38" s="6">
        <f t="shared" si="9"/>
        <v>0.23</v>
      </c>
      <c r="O38" s="4"/>
      <c r="P38" s="4" t="str">
        <f t="shared" si="10"/>
        <v>1,PPC150W-1CT-ND</v>
      </c>
      <c r="Q38" t="str">
        <f t="shared" si="11"/>
        <v>Resistor - 1x 150</v>
      </c>
      <c r="R38" t="str">
        <f t="shared" si="12"/>
        <v>594-5073NW150R0J|1</v>
      </c>
      <c r="S38" t="str">
        <f t="shared" si="13"/>
        <v>PR01000101500JR500 1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264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266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284</v>
      </c>
      <c r="D46" s="3" t="s">
        <v>285</v>
      </c>
      <c r="E46" s="3" t="s">
        <v>239</v>
      </c>
      <c r="F46" s="12"/>
      <c r="G46" s="12" t="s">
        <v>152</v>
      </c>
      <c r="H46" s="12" t="s">
        <v>284</v>
      </c>
      <c r="I46" s="12" t="s">
        <v>286</v>
      </c>
      <c r="J46" s="2" t="s">
        <v>287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258</v>
      </c>
      <c r="C47" s="12" t="s">
        <v>255</v>
      </c>
      <c r="D47" s="3" t="s">
        <v>254</v>
      </c>
      <c r="E47" s="3" t="s">
        <v>210</v>
      </c>
      <c r="F47" s="12"/>
      <c r="G47" s="12" t="s">
        <v>38</v>
      </c>
      <c r="H47" s="12" t="s">
        <v>255</v>
      </c>
      <c r="I47" s="12" t="s">
        <v>256</v>
      </c>
      <c r="J47" s="2" t="s">
        <v>257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275</v>
      </c>
      <c r="D51" s="3" t="s">
        <v>276</v>
      </c>
      <c r="E51" s="3"/>
      <c r="F51" s="12"/>
      <c r="G51" s="12" t="s">
        <v>185</v>
      </c>
      <c r="H51" s="12" t="s">
        <v>277</v>
      </c>
      <c r="I51" s="12" t="s">
        <v>278</v>
      </c>
      <c r="J51" s="2" t="s">
        <v>279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280</v>
      </c>
      <c r="E52" s="3"/>
      <c r="F52" s="12"/>
      <c r="G52" s="12" t="s">
        <v>185</v>
      </c>
      <c r="H52" s="12" t="s">
        <v>281</v>
      </c>
      <c r="I52" s="12" t="s">
        <v>282</v>
      </c>
      <c r="J52" s="2" t="s">
        <v>283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80.230000000000018</v>
      </c>
      <c r="N54" s="10">
        <f>SUM(N3:N52)</f>
        <v>100.11100000000002</v>
      </c>
      <c r="O54" s="9" t="s">
        <v>65</v>
      </c>
    </row>
    <row r="58" spans="1:19">
      <c r="B58" t="s">
        <v>212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2020-04-08T10:38:33Z</dcterms:modified>
</cp:coreProperties>
</file>