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2\"/>
    </mc:Choice>
  </mc:AlternateContent>
  <xr:revisionPtr revIDLastSave="0" documentId="13_ncr:1_{B6BF0753-19A3-4338-9A38-C45EC09770A4}" xr6:coauthVersionLast="47" xr6:coauthVersionMax="47" xr10:uidLastSave="{00000000-0000-0000-0000-000000000000}"/>
  <bookViews>
    <workbookView xWindow="960" yWindow="30" windowWidth="27975" windowHeight="1557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6" i="1" l="1"/>
  <c r="R46" i="1" s="1"/>
  <c r="S46" i="1" l="1"/>
  <c r="P46" i="1"/>
  <c r="M46" i="1"/>
  <c r="N46" i="1"/>
  <c r="Q46" i="1"/>
  <c r="S52" i="1"/>
  <c r="R52" i="1"/>
  <c r="Q52" i="1"/>
  <c r="P52" i="1"/>
  <c r="N52" i="1"/>
  <c r="M52" i="1"/>
  <c r="S51" i="1"/>
  <c r="R51" i="1"/>
  <c r="Q51" i="1"/>
  <c r="P51" i="1"/>
  <c r="N51" i="1"/>
  <c r="M51" i="1"/>
  <c r="S21" i="1"/>
  <c r="R21" i="1"/>
  <c r="Q21" i="1"/>
  <c r="P21" i="1"/>
  <c r="N21" i="1"/>
  <c r="M21" i="1"/>
  <c r="A41" i="1" l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R27" i="1"/>
  <c r="P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S28" i="1"/>
  <c r="R28" i="1"/>
  <c r="P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<sst xmlns="http://schemas.openxmlformats.org/spreadsheetml/2006/main" count="340" uniqueCount="297">
  <si>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</si>
  <si>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</si>
  <si>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</si>
  <si>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</si>
  <si>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</si>
  <si>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</si>
  <si>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</si>
  <si>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</si>
  <si>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</si>
  <si>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</si>
  <si>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</si>
  <si>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</si>
  <si>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</si>
  <si>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</si>
  <si>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</si>
  <si>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</si>
  <si>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</si>
  <si>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</si>
  <si>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</si>
  <si>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</si>
  <si>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</si>
  <si>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</si>
  <si>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</si>
  <si>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</si>
  <si>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</si>
  <si>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</si>
  <si>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</si>
  <si>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</si>
  <si>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</si>
  <si>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</si>
  <si>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</si>
  <si>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</si>
  <si>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</si>
  <si>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</si>
  <si>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</si>
  <si>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</si>
  <si>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</si>
  <si>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</si>
  <si>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</si>
  <si>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</si>
  <si>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</si>
  <si>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</si>
  <si>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</si>
  <si>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</si>
  <si>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</si>
  <si>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</si>
  <si>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</si>
  <si>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</si>
  <si>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</si>
  <si>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</si>
  <si>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</si>
  <si>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</si>
  <si>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</si>
  <si>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</si>
  <si>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</si>
  <si>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</si>
  <si>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</si>
  <si>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</si>
  <si>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</si>
  <si>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</si>
  <si>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</si>
  <si>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</si>
  <si>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</si>
  <si>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</si>
  <si>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</si>
  <si>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</si>
  <si>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</si>
  <si>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</si>
  <si>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</si>
  <si>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</si>
  <si>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</si>
  <si>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</si>
  <si>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</si>
  <si>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</si>
  <si>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</si>
  <si>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</si>
  <si>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</si>
  <si>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</si>
  <si>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</si>
  <si>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</si>
  <si>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</si>
  <si>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</si>
  <si>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</si>
  <si>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</si>
  <si>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</si>
  <si>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</si>
  <si>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</si>
  <si>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</si>
  <si>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</si>
  <si>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</si>
  <si>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</si>
  <si>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</si>
  <si>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</si>
  <si>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</si>
  <si>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</si>
  <si>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</si>
  <si>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</si>
  <si>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</si>
  <si>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</si>
  <si>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</si>
  <si>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</si>
  <si>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</si>
  <si>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</si>
  <si>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</si>
  <si>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</si>
  <si>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</si>
  <si>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</si>
  <si>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</si>
  <si>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</si>
  <si>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</si>
  <si>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</si>
  <si>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</si>
  <si>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</si>
  <si>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</si>
  <si>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</si>
  <si>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</si>
  <si>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</si>
  <si>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</si>
  <si>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</si>
  <si>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</si>
  <si>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</si>
  <si>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</si>
  <si>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</si>
  <si>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</si>
  <si>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</si>
  <si>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</si>
  <si>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</si>
  <si>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</si>
  <si>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</si>
  <si>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</si>
  <si>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</si>
  <si>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</si>
  <si>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</si>
  <si>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</si>
  <si>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</si>
  <si>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</si>
  <si>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</si>
  <si>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</si>
  <si>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</si>
  <si>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</si>
  <si>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</si>
  <si>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</si>
  <si>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</si>
  <si>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</si>
  <si>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</si>
  <si>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</si>
  <si>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</si>
  <si>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</si>
  <si>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</si>
  <si>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</si>
  <si>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</si>
  <si>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</si>
  <si>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</si>
  <si>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</si>
  <si>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</si>
  <si>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</si>
  <si>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</si>
  <si>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</si>
  <si>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</si>
  <si>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</si>
  <si>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</si>
  <si>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</si>
  <si>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</si>
  <si>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</si>
  <si>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</si>
  <si>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</si>
  <si>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</si>
  <si>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</si>
  <si>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</si>
  <si>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</si>
  <si>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</si>
  <si>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</si>
  <si>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</si>
  <si>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</si>
  <si>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</si>
  <si>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</si>
  <si>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</si>
  <si>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</si>
  <si>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</si>
  <si>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</si>
  <si>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</si>
  <si>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</si>
  <si>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</si>
  <si>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</si>
  <si>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</si>
  <si>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</si>
  <si>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</si>
  <si>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</si>
  <si>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</si>
  <si>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</si>
  <si>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</si>
  <si>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</si>
  <si>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</si>
  <si>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</si>
  <si>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</si>
  <si>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</si>
  <si>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</si>
  <si>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</si>
  <si>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</si>
  <si>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</si>
  <si>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</si>
  <si>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</si>
  <si>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</si>
  <si>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</si>
  <si>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</si>
  <si>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</si>
  <si>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</si>
  <si>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</si>
  <si>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</si>
  <si>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</si>
  <si>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</si>
  <si>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</si>
  <si>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</si>
  <si>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</si>
  <si>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</si>
  <si>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</si>
  <si>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</si>
  <si>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</si>
  <si>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</si>
  <si>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</si>
  <si>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</si>
  <si>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</si>
  <si>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</si>
  <si>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</si>
  <si>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</si>
  <si>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</si>
  <si>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</si>
  <si>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</si>
  <si>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</si>
  <si>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</si>
  <si>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</si>
  <si>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</si>
  <si>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</si>
  <si>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</si>
  <si>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</si>
  <si>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</si>
  <si>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</si>
  <si>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</si>
  <si>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</si>
  <si>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</si>
  <si>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</si>
  <si>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</si>
  <si>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</si>
  <si>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</si>
  <si>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</si>
  <si>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</si>
  <si>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</si>
  <si>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</si>
  <si>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</si>
  <si>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</si>
  <si>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</si>
  <si>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</si>
  <si>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</si>
  <si>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</si>
  <si>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</si>
  <si>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</si>
  <si>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</si>
  <si>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</si>
  <si>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</si>
  <si>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</si>
  <si>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</si>
  <si>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</si>
  <si>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</si>
  <si>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</si>
  <si>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</si>
  <si>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</si>
  <si>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</si>
  <si>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</si>
  <si>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</si>
  <si>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</si>
  <si>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</si>
  <si>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</si>
  <si>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16 POS Header</t>
  </si>
  <si>
    <t>HEADER 16P MICROFIT</t>
  </si>
  <si>
    <t>43045-1600</t>
  </si>
  <si>
    <t>WM4724-ND</t>
  </si>
  <si>
    <t>538-43045-1600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</si>
  <si>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</si>
  <si>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</si>
  <si>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</si>
  <si>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</si>
  <si>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</si>
  <si>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</si>
  <si>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</si>
  <si>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</si>
  <si>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</si>
  <si>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R1,R3,R5,R26,R28,R33,R34,R44,R61,R65,R69,R76</t>
  </si>
  <si>
    <r>
      <t>C19,C24,</t>
    </r>
    <r>
      <rPr>
        <sz val="10"/>
        <color rgb="FFFF0000"/>
        <rFont val="Liberation Sans"/>
      </rPr>
      <t>C27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</si>
  <si>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</si>
  <si>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</t>
    </r>
    <r>
      <rPr>
        <sz val="10"/>
        <color rgb="FF000000"/>
        <rFont val="Liberation Sans"/>
      </rPr>
      <t>,R71,R73,R79</t>
    </r>
  </si>
  <si>
    <t>SP720APP</t>
  </si>
  <si>
    <t>TVS ARRAY ESD 14 INPUT 30V 16-DIP</t>
  </si>
  <si>
    <t>F2718-ND</t>
  </si>
  <si>
    <t>576-SP720APP</t>
  </si>
  <si>
    <r>
      <t>D2,D3,D4,D5,D6,D7,D9,D10,D11,D12,D18,</t>
    </r>
    <r>
      <rPr>
        <sz val="10"/>
        <color rgb="FF0070C0"/>
        <rFont val="Liberation Sans"/>
      </rPr>
      <t>D20</t>
    </r>
  </si>
  <si>
    <t>C1,C3,C5,C7,C9,C13,C15,C21,C22,C29</t>
  </si>
  <si>
    <t>IC2,IC3,IC5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</si>
</sst>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topLeftCell="A37" zoomScale="113" zoomScaleNormal="113" workbookViewId="0">
      <selection activeCell="B45" sqref="B45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4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194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295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212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287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271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249</v>
      </c>
      <c r="C10" s="3" t="s">
        <v>250</v>
      </c>
      <c r="D10" s="3" t="s">
        <v>252</v>
      </c>
      <c r="E10" s="3" t="s">
        <v>11</v>
      </c>
      <c r="F10" s="3"/>
      <c r="G10" s="3" t="s">
        <v>9</v>
      </c>
      <c r="H10" s="3" t="s">
        <v>251</v>
      </c>
      <c r="I10" s="2" t="s">
        <v>254</v>
      </c>
      <c r="J10" s="32" t="s">
        <v>253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257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12</v>
      </c>
      <c r="B16" s="4" t="s">
        <v>294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1.32</v>
      </c>
      <c r="N16" s="6">
        <f>L16*A16</f>
        <v>1.32</v>
      </c>
      <c r="O16" s="4"/>
      <c r="P16" s="4" t="str">
        <f t="shared" si="0"/>
        <v>12,1N4004-TPMSCT-ND</v>
      </c>
      <c r="Q16" t="str">
        <f>"Diode - " &amp;A16&amp;"x "&amp;C16</f>
        <v>Diode - 12x 1N4004</v>
      </c>
      <c r="R16" t="str">
        <f t="shared" si="4"/>
        <v>833-1N4004-TP|12</v>
      </c>
      <c r="S16" t="str">
        <f t="shared" si="5"/>
        <v>1N4004-TP 12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184</v>
      </c>
      <c r="C21" s="3" t="s">
        <v>272</v>
      </c>
      <c r="D21" s="3" t="s">
        <v>273</v>
      </c>
      <c r="E21" s="3"/>
      <c r="F21" s="3"/>
      <c r="G21" s="3" t="s">
        <v>186</v>
      </c>
      <c r="H21" s="23" t="s">
        <v>274</v>
      </c>
      <c r="I21" s="26" t="s">
        <v>275</v>
      </c>
      <c r="J21" s="2" t="s">
        <v>276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195</v>
      </c>
      <c r="C22" s="3" t="s">
        <v>185</v>
      </c>
      <c r="D22" s="3" t="s">
        <v>197</v>
      </c>
      <c r="E22" s="3"/>
      <c r="F22" s="3"/>
      <c r="G22" s="3" t="s">
        <v>199</v>
      </c>
      <c r="H22" s="23" t="s">
        <v>200</v>
      </c>
      <c r="I22" s="26" t="s">
        <v>205</v>
      </c>
      <c r="J22" s="2" t="s">
        <v>204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195</v>
      </c>
      <c r="C23" s="3" t="s">
        <v>196</v>
      </c>
      <c r="D23" s="3" t="s">
        <v>198</v>
      </c>
      <c r="E23" s="3"/>
      <c r="F23" s="3"/>
      <c r="G23" s="3" t="s">
        <v>199</v>
      </c>
      <c r="H23" s="23" t="s">
        <v>201</v>
      </c>
      <c r="I23" s="26" t="s">
        <v>203</v>
      </c>
      <c r="J23" s="2" t="s">
        <v>202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6</v>
      </c>
      <c r="B25" s="4" t="s">
        <v>255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9.06</v>
      </c>
      <c r="N25" s="6">
        <f>L25*A25</f>
        <v>9.06</v>
      </c>
      <c r="O25" s="4"/>
      <c r="P25" s="4" t="str">
        <f t="shared" si="0"/>
        <v>6,497-5981-5-ND</v>
      </c>
      <c r="Q25" t="str">
        <f t="shared" si="7"/>
        <v>6x 62A MOSFET N-CH</v>
      </c>
      <c r="R25" t="str">
        <f t="shared" si="4"/>
        <v>511-STP62NS04Z|6</v>
      </c>
      <c r="S25" t="str">
        <f t="shared" si="5"/>
        <v>STP75NS04Z 6</v>
      </c>
    </row>
    <row r="26" spans="1:19" ht="26.25" thickBot="1">
      <c r="A26" s="17">
        <f>LEN(B26)-LEN(SUBSTITUTE(B26,",",""))+1</f>
        <v>6</v>
      </c>
      <c r="B26" s="4" t="s">
        <v>178</v>
      </c>
      <c r="C26" s="3" t="s">
        <v>179</v>
      </c>
      <c r="D26" s="3" t="s">
        <v>180</v>
      </c>
      <c r="E26" s="3" t="s">
        <v>181</v>
      </c>
      <c r="F26" s="3"/>
      <c r="G26" s="3" t="s">
        <v>20</v>
      </c>
      <c r="H26" s="3" t="s">
        <v>182</v>
      </c>
      <c r="I26" s="25" t="s">
        <v>192</v>
      </c>
      <c r="J26" s="2" t="s">
        <v>183</v>
      </c>
      <c r="K26" s="6">
        <v>2.62</v>
      </c>
      <c r="L26" s="6">
        <v>2.9</v>
      </c>
      <c r="M26" s="6">
        <f>K26*A26</f>
        <v>15.72</v>
      </c>
      <c r="N26" s="6">
        <f>L26*A26</f>
        <v>17.399999999999999</v>
      </c>
      <c r="O26" s="4"/>
      <c r="P26" s="4" t="str">
        <f t="shared" si="0"/>
        <v>6,ISL9V5036P3-F085-ND</v>
      </c>
      <c r="Q26" t="str">
        <f t="shared" si="7"/>
        <v>6x Ignition IGBT</v>
      </c>
      <c r="R26" t="str">
        <f t="shared" si="4"/>
        <v>512-ISL9V5036P3-F085
|6</v>
      </c>
      <c r="S26" t="str">
        <f t="shared" si="5"/>
        <v>ISL9V5036P3-F085 6</v>
      </c>
    </row>
    <row r="27" spans="1:19" ht="16.5" thickBot="1">
      <c r="A27" s="17">
        <f>LEN(B27)-LEN(SUBSTITUTE(B27,",",""))+1</f>
        <v>1</v>
      </c>
      <c r="B27" s="28" t="s">
        <v>230</v>
      </c>
      <c r="C27" s="3" t="s">
        <v>231</v>
      </c>
      <c r="D27" s="3" t="s">
        <v>232</v>
      </c>
      <c r="E27" s="3" t="s">
        <v>189</v>
      </c>
      <c r="F27" s="3"/>
      <c r="G27" s="3" t="s">
        <v>20</v>
      </c>
      <c r="H27" s="3" t="s">
        <v>233</v>
      </c>
      <c r="I27" s="26" t="s">
        <v>235</v>
      </c>
      <c r="J27" s="2" t="s">
        <v>234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206</v>
      </c>
      <c r="C28" s="3" t="s">
        <v>188</v>
      </c>
      <c r="D28" s="3" t="s">
        <v>187</v>
      </c>
      <c r="E28" s="3" t="s">
        <v>189</v>
      </c>
      <c r="F28" s="3"/>
      <c r="G28" s="3" t="s">
        <v>20</v>
      </c>
      <c r="H28" s="3" t="s">
        <v>190</v>
      </c>
      <c r="I28" s="26" t="s">
        <v>193</v>
      </c>
      <c r="J28" s="2" t="s">
        <v>191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207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248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21</v>
      </c>
      <c r="B32" s="4" t="s">
        <v>289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208</v>
      </c>
      <c r="K32" s="5">
        <v>0.06</v>
      </c>
      <c r="L32" s="5">
        <v>0.11</v>
      </c>
      <c r="M32" s="6">
        <f t="shared" ref="M32:M39" si="8">K32*A32</f>
        <v>1.26</v>
      </c>
      <c r="N32" s="6">
        <f t="shared" ref="N32:N39" si="9">L32*A32</f>
        <v>2.31</v>
      </c>
      <c r="O32" s="4"/>
      <c r="P32" s="4" t="str">
        <f t="shared" ref="P32:P41" si="10">IF(NOT(I32=""),A32&amp;","&amp;I32,"")</f>
        <v>21,1.00KXBK-ND</v>
      </c>
      <c r="Q32" t="str">
        <f t="shared" ref="Q32:Q39" si="11">"Resistor - " &amp; A32&amp;"x "&amp;C32</f>
        <v>Resistor - 21x 1k</v>
      </c>
      <c r="R32" t="str">
        <f t="shared" ref="R32:R41" si="12">IF(NOT(J32=""),J32&amp;"|"&amp;A32,"")</f>
        <v>603-MFR-25FBF52-1K|21</v>
      </c>
      <c r="S32" t="str">
        <f t="shared" ref="S32:S41" si="13">H32&amp;" "&amp;A32</f>
        <v>MFR-25FBF52-1K 21</v>
      </c>
    </row>
    <row r="33" spans="1:19" ht="16.5" thickBot="1">
      <c r="A33" s="17">
        <f>LEN(B33)-LEN(SUBSTITUTE(B33,",",""))+1</f>
        <v>6</v>
      </c>
      <c r="B33" s="11" t="s">
        <v>259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10</v>
      </c>
      <c r="B34" s="4" t="s">
        <v>288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12</v>
      </c>
      <c r="B35" s="4" t="s">
        <v>286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1.6800000000000002</v>
      </c>
      <c r="N35" s="6">
        <f t="shared" si="9"/>
        <v>1.92</v>
      </c>
      <c r="O35" s="4"/>
      <c r="P35" s="4" t="str">
        <f t="shared" si="10"/>
        <v>12,2.49KXBK-ND</v>
      </c>
      <c r="Q35" t="str">
        <f t="shared" si="11"/>
        <v>Resistor - 12x 1% 2.49k</v>
      </c>
      <c r="R35" t="str">
        <f t="shared" si="12"/>
        <v>603-MFR-25FBF52-2K49|12</v>
      </c>
      <c r="S35" t="str">
        <f t="shared" si="13"/>
        <v>MFR-25FBF52-2K49 12</v>
      </c>
    </row>
    <row r="36" spans="1:19" ht="16.5" thickBot="1">
      <c r="A36" s="17">
        <f t="shared" si="14"/>
        <v>3</v>
      </c>
      <c r="B36" s="4" t="s">
        <v>227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256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258</v>
      </c>
      <c r="C38" s="3">
        <v>150</v>
      </c>
      <c r="D38" s="3" t="s">
        <v>265</v>
      </c>
      <c r="E38" s="3"/>
      <c r="F38" s="3"/>
      <c r="G38" s="3" t="s">
        <v>266</v>
      </c>
      <c r="H38" s="3" t="s">
        <v>268</v>
      </c>
      <c r="I38" s="2" t="s">
        <v>269</v>
      </c>
      <c r="J38" s="2" t="s">
        <v>267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228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270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236</v>
      </c>
      <c r="C42" s="3" t="s">
        <v>237</v>
      </c>
      <c r="D42" s="3" t="s">
        <v>238</v>
      </c>
      <c r="E42" s="3" t="s">
        <v>239</v>
      </c>
      <c r="F42" s="3"/>
      <c r="G42" s="3" t="s">
        <v>38</v>
      </c>
      <c r="H42" s="3" t="s">
        <v>237</v>
      </c>
      <c r="I42" s="30" t="s">
        <v>240</v>
      </c>
      <c r="J42" s="2" t="s">
        <v>241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242</v>
      </c>
      <c r="Q42" t="s">
        <v>243</v>
      </c>
      <c r="R42" t="s">
        <v>244</v>
      </c>
      <c r="S42" t="s">
        <v>245</v>
      </c>
    </row>
    <row r="43" spans="1:19" ht="26.25" thickBot="1">
      <c r="A43" s="17">
        <f t="shared" si="16"/>
        <v>1</v>
      </c>
      <c r="B43" s="21" t="s">
        <v>217</v>
      </c>
      <c r="C43" s="3" t="s">
        <v>209</v>
      </c>
      <c r="D43" s="3" t="s">
        <v>210</v>
      </c>
      <c r="E43" s="3" t="s">
        <v>211</v>
      </c>
      <c r="F43" s="3"/>
      <c r="G43" s="3" t="s">
        <v>58</v>
      </c>
      <c r="H43" s="3" t="s">
        <v>214</v>
      </c>
      <c r="I43" s="27" t="s">
        <v>215</v>
      </c>
      <c r="J43" s="2" t="s">
        <v>216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296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290</v>
      </c>
      <c r="D46" s="3" t="s">
        <v>291</v>
      </c>
      <c r="E46" s="3" t="s">
        <v>239</v>
      </c>
      <c r="F46" s="12"/>
      <c r="G46" s="12" t="s">
        <v>152</v>
      </c>
      <c r="H46" s="12" t="s">
        <v>290</v>
      </c>
      <c r="I46" s="12" t="s">
        <v>292</v>
      </c>
      <c r="J46" s="2" t="s">
        <v>293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264</v>
      </c>
      <c r="C47" s="12" t="s">
        <v>261</v>
      </c>
      <c r="D47" s="3" t="s">
        <v>260</v>
      </c>
      <c r="E47" s="3" t="s">
        <v>211</v>
      </c>
      <c r="F47" s="12"/>
      <c r="G47" s="12" t="s">
        <v>38</v>
      </c>
      <c r="H47" s="12" t="s">
        <v>261</v>
      </c>
      <c r="I47" s="12" t="s">
        <v>262</v>
      </c>
      <c r="J47" s="2" t="s">
        <v>263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223</v>
      </c>
      <c r="C50" s="12" t="s">
        <v>224</v>
      </c>
      <c r="D50" s="3" t="s">
        <v>222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218</v>
      </c>
      <c r="C51" s="12" t="s">
        <v>277</v>
      </c>
      <c r="D51" s="3" t="s">
        <v>278</v>
      </c>
      <c r="E51" s="3"/>
      <c r="F51" s="12"/>
      <c r="G51" s="12" t="s">
        <v>186</v>
      </c>
      <c r="H51" s="12" t="s">
        <v>279</v>
      </c>
      <c r="I51" s="12" t="s">
        <v>280</v>
      </c>
      <c r="J51" s="2" t="s">
        <v>281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219</v>
      </c>
      <c r="C52" s="12" t="s">
        <v>220</v>
      </c>
      <c r="D52" s="3" t="s">
        <v>282</v>
      </c>
      <c r="E52" s="3"/>
      <c r="F52" s="12"/>
      <c r="G52" s="12" t="s">
        <v>186</v>
      </c>
      <c r="H52" s="12" t="s">
        <v>283</v>
      </c>
      <c r="I52" s="12" t="s">
        <v>284</v>
      </c>
      <c r="J52" s="2" t="s">
        <v>285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112.01000000000002</v>
      </c>
      <c r="N54" s="10">
        <f>SUM(N3:N52)</f>
        <v>130.03100000000001</v>
      </c>
      <c r="O54" s="9" t="s">
        <v>65</v>
      </c>
    </row>
    <row r="58" spans="1:19">
      <c r="B58" t="s">
        <v>213</v>
      </c>
    </row>
    <row r="59" spans="1:19">
      <c r="B59" t="s">
        <v>247</v>
      </c>
    </row>
    <row r="60" spans="1:19">
      <c r="B60" t="s">
        <v>225</v>
      </c>
    </row>
    <row r="61" spans="1:19">
      <c r="B61" t="s">
        <v>246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2022-11-02T15:15:07Z</dcterms:modified>
</cp:coreProperties>
</file>