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3\"/>
    </mc:Choice>
  </mc:AlternateContent>
  <xr:revisionPtr revIDLastSave="0" documentId="13_ncr:1_{75AA4A24-938F-475A-A874-3986DAA16465}" xr6:coauthVersionLast="46" xr6:coauthVersionMax="46" xr10:uidLastSave="{00000000-0000-0000-0000-000000000000}"/>
  <bookViews>
    <workbookView xWindow="495" yWindow="735" windowWidth="28650" windowHeight="1485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" i="1" l="1"/>
  <c r="R21" i="1"/>
  <c r="Q21" i="1"/>
  <c r="P21" i="1"/>
  <c r="N21" i="1"/>
  <c r="M21" i="1"/>
  <c r="A46" i="1"/>
  <c r="S46" i="1" s="1"/>
  <c r="S52" i="1"/>
  <c r="R52" i="1"/>
  <c r="Q52" i="1"/>
  <c r="P52" i="1"/>
  <c r="N52" i="1"/>
  <c r="M52" i="1"/>
  <c r="S51" i="1"/>
  <c r="R51" i="1"/>
  <c r="Q51" i="1"/>
  <c r="P51" i="1"/>
  <c r="N51" i="1"/>
  <c r="M51" i="1"/>
  <c r="M46" i="1" l="1"/>
  <c r="N46" i="1"/>
  <c r="P46" i="1"/>
  <c r="Q46" i="1"/>
  <c r="R46" i="1"/>
  <c r="A32" i="1" l="1"/>
  <c r="A41" i="1" l="1"/>
  <c r="A42" i="1"/>
  <c r="A43" i="1"/>
  <c r="A44" i="1"/>
  <c r="A45" i="1"/>
  <c r="A47" i="1"/>
  <c r="A36" i="1"/>
  <c r="A10" i="1" l="1"/>
  <c r="R10" i="1" s="1"/>
  <c r="S10" i="1" l="1"/>
  <c r="Q10" i="1"/>
  <c r="N10" i="1"/>
  <c r="M10" i="1"/>
  <c r="P10" i="1"/>
  <c r="A27" i="1" l="1"/>
  <c r="R27" i="1" l="1"/>
  <c r="P27" i="1"/>
  <c r="S27" i="1"/>
  <c r="N27" i="1"/>
  <c r="Q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N32" i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8" i="1"/>
  <c r="Q20" i="1"/>
  <c r="P12" i="1"/>
  <c r="P17" i="1"/>
  <c r="P18" i="1"/>
  <c r="P19" i="1"/>
  <c r="P20" i="1"/>
  <c r="P24" i="1"/>
  <c r="P36" i="1"/>
  <c r="P40" i="1"/>
  <c r="P41" i="1"/>
  <c r="P44" i="1"/>
  <c r="P48" i="1"/>
  <c r="P2" i="1"/>
  <c r="P39" i="1" l="1"/>
  <c r="S28" i="1"/>
  <c r="R28" i="1"/>
  <c r="P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Q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<sst xmlns="http://schemas.openxmlformats.org/spreadsheetml/2006/main" count="340" uniqueCount="297">
  <si>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</si>
  <si>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</si>
  <si>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</si>
  <si>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</si>
  <si>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</si>
  <si>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</si>
  <si>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</si>
  <si>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</si>
  <si>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</si>
  <si>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</si>
  <si>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</si>
  <si>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</si>
  <si>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</si>
  <si>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</si>
  <si>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</si>
  <si>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</si>
  <si>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</si>
  <si>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</si>
  <si>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</si>
  <si>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</si>
  <si>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</si>
  <si>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</si>
  <si>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</si>
  <si>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</si>
  <si>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</si>
  <si>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</si>
  <si>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</si>
  <si>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</si>
  <si>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</si>
  <si>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</si>
  <si>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</si>
  <si>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</si>
  <si>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</si>
  <si>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</si>
  <si>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</si>
  <si>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</si>
  <si>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</si>
  <si>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</si>
  <si>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</si>
  <si>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</si>
  <si>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</si>
  <si>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</si>
  <si>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</si>
  <si>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</si>
  <si>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</si>
  <si>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</si>
  <si>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</si>
  <si>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</si>
  <si>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</si>
  <si>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</si>
  <si>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</si>
  <si>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</si>
  <si>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</si>
  <si>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</si>
  <si>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</si>
  <si>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</si>
  <si>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</si>
  <si>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</si>
  <si>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</si>
  <si>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</si>
  <si>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</si>
  <si>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</si>
  <si>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</si>
  <si>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</si>
  <si>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</si>
  <si>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</si>
  <si>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</si>
  <si>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</si>
  <si>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</si>
  <si>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</si>
  <si>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</si>
  <si>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</si>
  <si>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</si>
  <si>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</si>
  <si>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</si>
  <si>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</si>
  <si>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</si>
  <si>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</si>
  <si>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</si>
  <si>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</si>
  <si>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</si>
  <si>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</si>
  <si>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</si>
  <si>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</si>
  <si>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</si>
  <si>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</si>
  <si>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</si>
  <si>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</si>
  <si>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</si>
  <si>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</si>
  <si>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</si>
  <si>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</si>
  <si>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</si>
  <si>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</si>
  <si>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</si>
  <si>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</si>
  <si>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</si>
  <si>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</si>
  <si>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</si>
  <si>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</si>
  <si>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</si>
  <si>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</si>
  <si>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</si>
  <si>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</si>
  <si>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</si>
  <si>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</si>
  <si>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</si>
  <si>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</si>
  <si>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</si>
  <si>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</si>
  <si>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</si>
  <si>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</si>
  <si>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</si>
  <si>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</si>
  <si>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</si>
  <si>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</si>
  <si>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</si>
  <si>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</si>
  <si>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</si>
  <si>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</si>
  <si>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</si>
  <si>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</si>
  <si>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</si>
  <si>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</si>
  <si>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</si>
  <si>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</si>
  <si>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</si>
  <si>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</si>
  <si>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</si>
  <si>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</si>
  <si>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</si>
  <si>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</si>
  <si>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</si>
  <si>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</si>
  <si>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</si>
  <si>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</si>
  <si>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</si>
  <si>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</si>
  <si>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</si>
  <si>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</si>
  <si>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</si>
  <si>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</si>
  <si>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</si>
  <si>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</si>
  <si>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</si>
  <si>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</si>
  <si>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</si>
  <si>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</si>
  <si>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</si>
  <si>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</si>
  <si>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</si>
  <si>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</si>
  <si>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</si>
  <si>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</si>
  <si>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</si>
  <si>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</si>
  <si>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</si>
  <si>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</si>
  <si>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</si>
  <si>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</si>
  <si>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</si>
  <si>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</si>
  <si>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</si>
  <si>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</si>
  <si>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</si>
  <si>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</si>
  <si>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</si>
  <si>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</si>
  <si>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</si>
  <si>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</si>
  <si>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</si>
  <si>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</si>
  <si>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</si>
  <si>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</si>
  <si>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</si>
  <si>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</si>
  <si>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</si>
  <si>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</si>
  <si>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</si>
  <si>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</si>
  <si>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</si>
  <si>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</si>
  <si>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</si>
  <si>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</si>
  <si>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</si>
  <si>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</si>
  <si>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</si>
  <si>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</si>
  <si>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</si>
  <si>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</si>
  <si>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</si>
  <si>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</si>
  <si>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</si>
  <si>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</si>
  <si>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</si>
  <si>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</si>
  <si>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</si>
  <si>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</si>
  <si>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</si>
  <si>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</si>
  <si>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</si>
  <si>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</si>
  <si>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</si>
  <si>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</si>
  <si>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</si>
  <si>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</si>
  <si>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</si>
  <si>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</si>
  <si>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</si>
  <si>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</si>
  <si>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</si>
  <si>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</si>
  <si>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</si>
  <si>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</si>
  <si>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</si>
  <si>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</si>
  <si>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</si>
  <si>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</si>
  <si>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</si>
  <si>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</si>
  <si>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</si>
  <si>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</si>
  <si>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</si>
  <si>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</si>
  <si>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</si>
  <si>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</si>
  <si>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</si>
  <si>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</si>
  <si>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</si>
  <si>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</si>
  <si>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</si>
  <si>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</si>
  <si>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</si>
  <si>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</si>
  <si>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</si>
  <si>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</si>
  <si>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</si>
  <si>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</si>
  <si>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</si>
  <si>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</si>
  <si>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</si>
  <si>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</si>
  <si>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</si>
  <si>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</si>
  <si>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</si>
  <si>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</si>
  <si>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</si>
  <si>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</si>
  <si>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</si>
  <si>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</si>
  <si>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</si>
  <si>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</si>
  <si>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</si>
  <si>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</si>
  <si>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</si>
  <si>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</si>
  <si>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</si>
  <si>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</si>
  <si>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</si>
  <si>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</si>
  <si>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</si>
  <si>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</si>
  <si>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</si>
  <si>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</si>
  <si>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</si>
  <si>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R25,R27,R31,R32</t>
  </si>
  <si>
    <t>Q11,Q12,Q13,Q14</t>
  </si>
  <si>
    <t>NOTE! Do not install R39,R40,R60 and R59 unless you plan to use Hall type crank/cam sensor. Stock sensors are VR-type.</t>
  </si>
  <si>
    <t>Q1,Q3</t>
  </si>
  <si>
    <t>R9,R12</t>
  </si>
  <si>
    <t>LED1,LED2,LED5,LED6,LED7,LED10</t>
  </si>
  <si>
    <t>R11,R14,R35,R36,R37,R38,R48,R49,R55,R56</t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</si>
  <si>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</si>
  <si>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</si>
  <si>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</si>
  <si>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</si>
  <si>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</si>
  <si>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</si>
  <si>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</si>
  <si>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</si>
  <si>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</si>
  <si>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SP720APP</t>
  </si>
  <si>
    <t>TVS ARRAY ESD 14 INPUT 30V 16-DIP</t>
  </si>
  <si>
    <t>F2718-ND</t>
  </si>
  <si>
    <t>576-SP720APP</t>
  </si>
  <si>
    <r>
      <t>R10,R13,R21,R23,R24,R29,R30,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,R62,R79</t>
    </r>
  </si>
  <si>
    <r>
      <t>R2,R4,R6,R8,R22,R41,</t>
    </r>
    <r>
      <rPr>
        <sz val="10"/>
        <color rgb="FFFF0000"/>
        <rFont val="Liberation Sans"/>
      </rPr>
      <t>R64</t>
    </r>
    <r>
      <rPr>
        <sz val="10"/>
        <color theme="1"/>
        <rFont val="Liberation Sans"/>
      </rPr>
      <t>,R72,R77,R78</t>
    </r>
  </si>
  <si>
    <t>R1,R3,R5,R26,R28,R33,R34,R61,R69,R76</t>
  </si>
  <si>
    <r>
      <t>C19,C24,</t>
    </r>
    <r>
      <rPr>
        <sz val="10"/>
        <color rgb="FFFF0000"/>
        <rFont val="Liberation Sans"/>
      </rPr>
      <t>C27</t>
    </r>
  </si>
  <si>
    <t>16 POS Header</t>
  </si>
  <si>
    <t>HEADER 16P MICROFIT</t>
  </si>
  <si>
    <t>43045-1600</t>
  </si>
  <si>
    <t>WM4724-ND</t>
  </si>
  <si>
    <t>538-43045-1600</t>
  </si>
  <si>
    <r>
      <t>D2,D5,D6,D7,D9,D10,D18,</t>
    </r>
    <r>
      <rPr>
        <sz val="10"/>
        <color rgb="FF0070C0"/>
        <rFont val="Liberation Sans"/>
      </rPr>
      <t>D20</t>
    </r>
  </si>
  <si>
    <t>IC2,IC5</t>
  </si>
  <si>
    <t>C1,C3,C5,C7,C9,C13,C15,C21,C22,C29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</si>
</sst>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1"/>
  <sheetViews>
    <sheetView tabSelected="1" zoomScale="113" zoomScaleNormal="113" workbookViewId="0">
      <selection activeCell="B5" sqref="B5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1.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193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163</v>
      </c>
      <c r="I4" s="2" t="s">
        <v>164</v>
      </c>
      <c r="J4" s="2" t="s">
        <v>165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296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211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3</v>
      </c>
      <c r="B8" s="4" t="s">
        <v>288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5</v>
      </c>
      <c r="B9" s="4" t="s">
        <v>264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247</v>
      </c>
      <c r="C10" s="3" t="s">
        <v>248</v>
      </c>
      <c r="D10" s="3" t="s">
        <v>250</v>
      </c>
      <c r="E10" s="3" t="s">
        <v>11</v>
      </c>
      <c r="F10" s="3"/>
      <c r="G10" s="3" t="s">
        <v>9</v>
      </c>
      <c r="H10" s="3" t="s">
        <v>249</v>
      </c>
      <c r="I10" s="2" t="s">
        <v>252</v>
      </c>
      <c r="J10" s="32" t="s">
        <v>251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225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228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6</v>
      </c>
      <c r="B15" s="4" t="s">
        <v>270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154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2.82</v>
      </c>
      <c r="N15" s="6">
        <f>L15*A15</f>
        <v>0.60000000000000009</v>
      </c>
      <c r="O15" s="4"/>
      <c r="P15" s="4" t="str">
        <f t="shared" si="0"/>
        <v>6,160-1139-ND</v>
      </c>
      <c r="Q15" t="str">
        <f>"Diode - " &amp;A15&amp;"x "&amp;C15</f>
        <v>Diode - 6x LED-Red</v>
      </c>
      <c r="R15" t="str">
        <f t="shared" si="4"/>
        <v>859-LTL-4221N|6</v>
      </c>
      <c r="S15" t="str">
        <f t="shared" si="5"/>
        <v>LTL-4221N 6</v>
      </c>
    </row>
    <row r="16" spans="1:19" ht="26.25" thickBot="1">
      <c r="A16" s="17">
        <f>LEN(B16)-LEN(SUBSTITUTE(B16,",",""))+1</f>
        <v>8</v>
      </c>
      <c r="B16" s="4" t="s">
        <v>294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 t="shared" si="0"/>
        <v>8,1N4004-TPMSCT-ND</v>
      </c>
      <c r="Q16" t="str">
        <f>"Diode - " &amp;A16&amp;"x "&amp;C16</f>
        <v>Diode - 8x 1N4004</v>
      </c>
      <c r="R16" t="str">
        <f t="shared" si="4"/>
        <v>833-1N4004-TP|8</v>
      </c>
      <c r="S16" t="str">
        <f t="shared" si="5"/>
        <v>1N4004-TP 8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8:Q28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169</v>
      </c>
      <c r="I20" s="2" t="s">
        <v>80</v>
      </c>
      <c r="J20" s="2" t="s">
        <v>170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183</v>
      </c>
      <c r="C21" s="3" t="s">
        <v>289</v>
      </c>
      <c r="D21" s="3" t="s">
        <v>290</v>
      </c>
      <c r="E21" s="3"/>
      <c r="F21" s="3"/>
      <c r="G21" s="3" t="s">
        <v>185</v>
      </c>
      <c r="H21" s="23" t="s">
        <v>291</v>
      </c>
      <c r="I21" s="26" t="s">
        <v>292</v>
      </c>
      <c r="J21" s="2" t="s">
        <v>293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194</v>
      </c>
      <c r="C22" s="3" t="s">
        <v>184</v>
      </c>
      <c r="D22" s="3" t="s">
        <v>196</v>
      </c>
      <c r="E22" s="3"/>
      <c r="F22" s="3"/>
      <c r="G22" s="3" t="s">
        <v>198</v>
      </c>
      <c r="H22" s="23" t="s">
        <v>199</v>
      </c>
      <c r="I22" s="26" t="s">
        <v>204</v>
      </c>
      <c r="J22" s="2" t="s">
        <v>203</v>
      </c>
      <c r="K22" s="6">
        <v>0.38</v>
      </c>
      <c r="L22" s="24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194</v>
      </c>
      <c r="C23" s="3" t="s">
        <v>195</v>
      </c>
      <c r="D23" s="3" t="s">
        <v>197</v>
      </c>
      <c r="E23" s="3"/>
      <c r="F23" s="3"/>
      <c r="G23" s="3" t="s">
        <v>198</v>
      </c>
      <c r="H23" s="23" t="s">
        <v>200</v>
      </c>
      <c r="I23" s="26" t="s">
        <v>202</v>
      </c>
      <c r="J23" s="2" t="s">
        <v>201</v>
      </c>
      <c r="K23" s="6">
        <v>0.23</v>
      </c>
      <c r="L23" s="24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2</v>
      </c>
      <c r="B25" s="4" t="s">
        <v>268</v>
      </c>
      <c r="C25" s="3" t="s">
        <v>89</v>
      </c>
      <c r="D25" s="3" t="s">
        <v>168</v>
      </c>
      <c r="E25" s="3" t="s">
        <v>61</v>
      </c>
      <c r="F25" s="3"/>
      <c r="G25" s="3" t="s">
        <v>38</v>
      </c>
      <c r="H25" s="3" t="s">
        <v>166</v>
      </c>
      <c r="I25" s="2" t="s">
        <v>167</v>
      </c>
      <c r="J25" s="2" t="s">
        <v>142</v>
      </c>
      <c r="K25" s="6">
        <v>1.51</v>
      </c>
      <c r="L25" s="6">
        <v>1.51</v>
      </c>
      <c r="M25" s="6">
        <f>K25*A25</f>
        <v>3.02</v>
      </c>
      <c r="N25" s="6">
        <f>L25*A25</f>
        <v>3.02</v>
      </c>
      <c r="O25" s="4"/>
      <c r="P25" s="4" t="str">
        <f t="shared" si="0"/>
        <v>2,497-5981-5-ND</v>
      </c>
      <c r="Q25" t="str">
        <f t="shared" si="7"/>
        <v>2x 62A MOSFET N-CH</v>
      </c>
      <c r="R25" t="str">
        <f t="shared" si="4"/>
        <v>511-STP62NS04Z|2</v>
      </c>
      <c r="S25" t="str">
        <f t="shared" si="5"/>
        <v>STP75NS04Z 2</v>
      </c>
    </row>
    <row r="26" spans="1:19" ht="26.25" thickBot="1">
      <c r="A26" s="17">
        <f>LEN(B26)-LEN(SUBSTITUTE(B26,",",""))+1</f>
        <v>4</v>
      </c>
      <c r="B26" s="4" t="s">
        <v>266</v>
      </c>
      <c r="C26" s="3" t="s">
        <v>178</v>
      </c>
      <c r="D26" s="3" t="s">
        <v>179</v>
      </c>
      <c r="E26" s="3" t="s">
        <v>180</v>
      </c>
      <c r="F26" s="3"/>
      <c r="G26" s="3" t="s">
        <v>20</v>
      </c>
      <c r="H26" s="3" t="s">
        <v>181</v>
      </c>
      <c r="I26" s="25" t="s">
        <v>191</v>
      </c>
      <c r="J26" s="2" t="s">
        <v>182</v>
      </c>
      <c r="K26" s="6">
        <v>2.62</v>
      </c>
      <c r="L26" s="6">
        <v>2.9</v>
      </c>
      <c r="M26" s="6">
        <f>K26*A26</f>
        <v>10.48</v>
      </c>
      <c r="N26" s="6">
        <f>L26*A26</f>
        <v>11.6</v>
      </c>
      <c r="O26" s="4"/>
      <c r="P26" s="4" t="str">
        <f t="shared" si="0"/>
        <v>4,ISL9V5036P3-F085-ND</v>
      </c>
      <c r="Q26" t="str">
        <f t="shared" si="7"/>
        <v>4x Ignition IGBT</v>
      </c>
      <c r="R26" t="str">
        <f t="shared" si="4"/>
        <v>512-ISL9V5036P3-F085
|4</v>
      </c>
      <c r="S26" t="str">
        <f t="shared" si="5"/>
        <v>ISL9V5036P3-F085 4</v>
      </c>
    </row>
    <row r="27" spans="1:19" ht="16.5" thickBot="1">
      <c r="A27" s="17">
        <f>LEN(B27)-LEN(SUBSTITUTE(B27,",",""))+1</f>
        <v>1</v>
      </c>
      <c r="B27" s="28" t="s">
        <v>229</v>
      </c>
      <c r="C27" s="3" t="s">
        <v>230</v>
      </c>
      <c r="D27" s="3" t="s">
        <v>231</v>
      </c>
      <c r="E27" s="3" t="s">
        <v>188</v>
      </c>
      <c r="F27" s="3"/>
      <c r="G27" s="3" t="s">
        <v>20</v>
      </c>
      <c r="H27" s="3" t="s">
        <v>232</v>
      </c>
      <c r="I27" s="26" t="s">
        <v>234</v>
      </c>
      <c r="J27" s="2" t="s">
        <v>233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205</v>
      </c>
      <c r="C28" s="3" t="s">
        <v>187</v>
      </c>
      <c r="D28" s="3" t="s">
        <v>186</v>
      </c>
      <c r="E28" s="3" t="s">
        <v>188</v>
      </c>
      <c r="F28" s="3"/>
      <c r="G28" s="3" t="s">
        <v>20</v>
      </c>
      <c r="H28" s="3" t="s">
        <v>189</v>
      </c>
      <c r="I28" s="26" t="s">
        <v>192</v>
      </c>
      <c r="J28" s="2" t="s">
        <v>190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162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156</v>
      </c>
      <c r="I30" s="2" t="s">
        <v>42</v>
      </c>
      <c r="J30" s="2" t="s">
        <v>206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1" t="s">
        <v>267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26.25" thickBot="1">
      <c r="A32" s="17">
        <f>LEN(B32)-LEN(SUBSTITUTE(B32,",",""))+1</f>
        <v>17</v>
      </c>
      <c r="B32" s="4" t="s">
        <v>285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155</v>
      </c>
      <c r="I32" s="2" t="s">
        <v>45</v>
      </c>
      <c r="J32" s="2" t="s">
        <v>207</v>
      </c>
      <c r="K32" s="5">
        <v>0.06</v>
      </c>
      <c r="L32" s="5">
        <v>0.11</v>
      </c>
      <c r="M32" s="6">
        <f t="shared" ref="M32:M39" si="8">K32*A32</f>
        <v>1.02</v>
      </c>
      <c r="N32" s="6">
        <f t="shared" ref="N32:N39" si="9">L32*A32</f>
        <v>1.87</v>
      </c>
      <c r="O32" s="4"/>
      <c r="P32" s="4" t="str">
        <f t="shared" ref="P32:P41" si="10">IF(NOT(I32=""),A32&amp;","&amp;I32,"")</f>
        <v>17,1.00KXBK-ND</v>
      </c>
      <c r="Q32" t="str">
        <f t="shared" ref="Q32:Q39" si="11">"Resistor - " &amp; A32&amp;"x "&amp;C32</f>
        <v>Resistor - 17x 1k</v>
      </c>
      <c r="R32" t="str">
        <f t="shared" ref="R32:R41" si="12">IF(NOT(J32=""),J32&amp;"|"&amp;A32,"")</f>
        <v>603-MFR-25FBF52-1K|17</v>
      </c>
      <c r="S32" t="str">
        <f t="shared" ref="S32:S41" si="13">H32&amp;" "&amp;A32</f>
        <v>MFR-25FBF52-1K 17</v>
      </c>
    </row>
    <row r="33" spans="1:19" ht="16.5" thickBot="1">
      <c r="A33" s="17">
        <f>LEN(B33)-LEN(SUBSTITUTE(B33,",",""))+1</f>
        <v>2</v>
      </c>
      <c r="B33" s="11" t="s">
        <v>269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153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0.44</v>
      </c>
      <c r="N33" s="6">
        <f t="shared" si="9"/>
        <v>0.3</v>
      </c>
      <c r="O33" s="11" t="s">
        <v>79</v>
      </c>
      <c r="P33" s="4" t="str">
        <f t="shared" si="10"/>
        <v>2,A105963CT-ND</v>
      </c>
      <c r="Q33" t="str">
        <f t="shared" si="11"/>
        <v>Resistor - 2x 680</v>
      </c>
      <c r="R33" t="str">
        <f t="shared" si="12"/>
        <v>279-LR1F680R|2</v>
      </c>
      <c r="S33" t="str">
        <f t="shared" si="13"/>
        <v>1622545-1 2</v>
      </c>
    </row>
    <row r="34" spans="1:19" ht="26.25" thickBot="1">
      <c r="A34" s="17">
        <f>LEN(B34)-LEN(SUBSTITUTE(B34,",",""))+1</f>
        <v>10</v>
      </c>
      <c r="B34" s="4" t="s">
        <v>286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10</v>
      </c>
      <c r="B35" s="4" t="s">
        <v>287</v>
      </c>
      <c r="C35" s="3" t="s">
        <v>158</v>
      </c>
      <c r="D35" s="3" t="s">
        <v>159</v>
      </c>
      <c r="E35" s="3" t="s">
        <v>50</v>
      </c>
      <c r="F35" s="3"/>
      <c r="G35" s="3" t="s">
        <v>41</v>
      </c>
      <c r="H35" s="3" t="s">
        <v>160</v>
      </c>
      <c r="I35" s="2" t="s">
        <v>157</v>
      </c>
      <c r="J35" s="2" t="s">
        <v>161</v>
      </c>
      <c r="K35" s="5">
        <v>0.14000000000000001</v>
      </c>
      <c r="L35" s="5">
        <v>0.16</v>
      </c>
      <c r="M35" s="6">
        <f t="shared" si="8"/>
        <v>1.4000000000000001</v>
      </c>
      <c r="N35" s="6">
        <f t="shared" si="9"/>
        <v>1.6</v>
      </c>
      <c r="O35" s="4"/>
      <c r="P35" s="4" t="str">
        <f t="shared" si="10"/>
        <v>10,2.49KXBK-ND</v>
      </c>
      <c r="Q35" t="str">
        <f t="shared" si="11"/>
        <v>Resistor - 10x 1% 2.49k</v>
      </c>
      <c r="R35" t="str">
        <f t="shared" si="12"/>
        <v>603-MFR-25FBF52-2K49|10</v>
      </c>
      <c r="S35" t="str">
        <f t="shared" si="13"/>
        <v>MFR-25FBF52-2K49 10</v>
      </c>
    </row>
    <row r="36" spans="1:19" ht="16.5" thickBot="1">
      <c r="A36" s="17">
        <f t="shared" si="14"/>
        <v>3</v>
      </c>
      <c r="B36" s="4" t="s">
        <v>226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16.5" thickBot="1">
      <c r="A37" s="17">
        <f t="shared" ref="A37" si="15">LEN(B37)-LEN(SUBSTITUTE(B37,",",""))+1</f>
        <v>10</v>
      </c>
      <c r="B37" s="4" t="s">
        <v>271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171</v>
      </c>
      <c r="I37" s="2" t="s">
        <v>56</v>
      </c>
      <c r="J37" s="2" t="s">
        <v>172</v>
      </c>
      <c r="K37" s="5">
        <v>0.1</v>
      </c>
      <c r="L37" s="5">
        <v>0.1</v>
      </c>
      <c r="M37" s="6">
        <f t="shared" si="8"/>
        <v>1</v>
      </c>
      <c r="N37" s="6">
        <f t="shared" si="9"/>
        <v>1</v>
      </c>
      <c r="O37" s="4"/>
      <c r="P37" s="4" t="str">
        <f t="shared" si="10"/>
        <v>10,100KXBK-ND</v>
      </c>
      <c r="Q37" t="str">
        <f t="shared" si="11"/>
        <v>Resistor - 10x 100k</v>
      </c>
      <c r="R37" t="str">
        <f t="shared" si="12"/>
        <v>603-FMF-25FTF52100K|10</v>
      </c>
      <c r="S37" t="str">
        <f t="shared" si="13"/>
        <v>MFR-25FBF52-100K 10</v>
      </c>
    </row>
    <row r="38" spans="1:19" ht="16.5" thickBot="1">
      <c r="A38" s="17">
        <f>LEN(B38)-LEN(SUBSTITUTE(B38,",",""))+1</f>
        <v>4</v>
      </c>
      <c r="B38" s="4" t="s">
        <v>265</v>
      </c>
      <c r="C38" s="3">
        <v>150</v>
      </c>
      <c r="D38" s="3" t="s">
        <v>258</v>
      </c>
      <c r="E38" s="3"/>
      <c r="F38" s="3"/>
      <c r="G38" s="3" t="s">
        <v>259</v>
      </c>
      <c r="H38" s="3" t="s">
        <v>261</v>
      </c>
      <c r="I38" s="2" t="s">
        <v>262</v>
      </c>
      <c r="J38" s="2" t="s">
        <v>260</v>
      </c>
      <c r="K38" s="5">
        <v>0.27</v>
      </c>
      <c r="L38" s="5">
        <v>0.23</v>
      </c>
      <c r="M38" s="6">
        <f t="shared" si="8"/>
        <v>1.08</v>
      </c>
      <c r="N38" s="6">
        <f t="shared" si="9"/>
        <v>0.92</v>
      </c>
      <c r="O38" s="4"/>
      <c r="P38" s="4" t="str">
        <f t="shared" si="10"/>
        <v>4,PPC150W-1CT-ND</v>
      </c>
      <c r="Q38" t="str">
        <f t="shared" si="11"/>
        <v>Resistor - 4x 150</v>
      </c>
      <c r="R38" t="str">
        <f t="shared" si="12"/>
        <v>594-5073NW150R0J|4</v>
      </c>
      <c r="S38" t="str">
        <f t="shared" si="13"/>
        <v>PR01000101500JR500 4</v>
      </c>
    </row>
    <row r="39" spans="1:19" ht="26.25" thickBot="1">
      <c r="A39" s="17">
        <f>LEN(B39)-LEN(SUBSTITUTE(B39,",",""))+1</f>
        <v>2</v>
      </c>
      <c r="B39" s="4" t="s">
        <v>227</v>
      </c>
      <c r="C39" s="3" t="s">
        <v>174</v>
      </c>
      <c r="D39" s="3" t="s">
        <v>175</v>
      </c>
      <c r="E39" s="3"/>
      <c r="F39" s="3"/>
      <c r="G39" s="3" t="s">
        <v>41</v>
      </c>
      <c r="H39" s="3" t="s">
        <v>176</v>
      </c>
      <c r="I39" s="2" t="s">
        <v>263</v>
      </c>
      <c r="J39" s="2" t="s">
        <v>177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235</v>
      </c>
      <c r="C42" s="3" t="s">
        <v>236</v>
      </c>
      <c r="D42" s="3" t="s">
        <v>237</v>
      </c>
      <c r="E42" s="3" t="s">
        <v>238</v>
      </c>
      <c r="F42" s="3"/>
      <c r="G42" s="3" t="s">
        <v>38</v>
      </c>
      <c r="H42" s="3" t="s">
        <v>236</v>
      </c>
      <c r="I42" s="30" t="s">
        <v>239</v>
      </c>
      <c r="J42" s="2" t="s">
        <v>240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241</v>
      </c>
      <c r="Q42" t="s">
        <v>242</v>
      </c>
      <c r="R42" t="s">
        <v>243</v>
      </c>
      <c r="S42" t="s">
        <v>244</v>
      </c>
    </row>
    <row r="43" spans="1:19" ht="26.25" thickBot="1">
      <c r="A43" s="17">
        <f t="shared" si="16"/>
        <v>1</v>
      </c>
      <c r="B43" s="21" t="s">
        <v>216</v>
      </c>
      <c r="C43" s="3" t="s">
        <v>208</v>
      </c>
      <c r="D43" s="3" t="s">
        <v>209</v>
      </c>
      <c r="E43" s="3" t="s">
        <v>210</v>
      </c>
      <c r="F43" s="3"/>
      <c r="G43" s="3" t="s">
        <v>58</v>
      </c>
      <c r="H43" s="3" t="s">
        <v>213</v>
      </c>
      <c r="I43" s="27" t="s">
        <v>214</v>
      </c>
      <c r="J43" s="2" t="s">
        <v>215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173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2</v>
      </c>
      <c r="B45" s="11" t="s">
        <v>295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5.84</v>
      </c>
      <c r="N45" s="6">
        <f>L45*A45</f>
        <v>5.84</v>
      </c>
      <c r="O45" s="11"/>
      <c r="P45" s="4" t="str">
        <f t="shared" si="17"/>
        <v>2,TC4424EPA-ND</v>
      </c>
      <c r="Q45" t="str">
        <f>A45&amp;"x "&amp;C45</f>
        <v>2x TC4424EPA</v>
      </c>
      <c r="R45" t="str">
        <f t="shared" si="18"/>
        <v>579-TC4424EPA|2</v>
      </c>
      <c r="S45" t="str">
        <f>H45&amp;" "&amp;A45</f>
        <v>TC4424EPA 2</v>
      </c>
    </row>
    <row r="46" spans="1:19" ht="16.5" thickBot="1">
      <c r="A46" s="17">
        <f t="shared" si="16"/>
        <v>1</v>
      </c>
      <c r="B46" s="11" t="s">
        <v>123</v>
      </c>
      <c r="C46" s="12" t="s">
        <v>281</v>
      </c>
      <c r="D46" s="3" t="s">
        <v>282</v>
      </c>
      <c r="E46" s="3" t="s">
        <v>238</v>
      </c>
      <c r="F46" s="12"/>
      <c r="G46" s="12" t="s">
        <v>152</v>
      </c>
      <c r="H46" s="12" t="s">
        <v>281</v>
      </c>
      <c r="I46" s="12" t="s">
        <v>283</v>
      </c>
      <c r="J46" s="2" t="s">
        <v>284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257</v>
      </c>
      <c r="C47" s="12" t="s">
        <v>254</v>
      </c>
      <c r="D47" s="3" t="s">
        <v>253</v>
      </c>
      <c r="E47" s="3" t="s">
        <v>210</v>
      </c>
      <c r="F47" s="12"/>
      <c r="G47" s="12" t="s">
        <v>38</v>
      </c>
      <c r="H47" s="12" t="s">
        <v>254</v>
      </c>
      <c r="I47" s="12" t="s">
        <v>255</v>
      </c>
      <c r="J47" s="2" t="s">
        <v>256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220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222</v>
      </c>
      <c r="C50" s="12" t="s">
        <v>223</v>
      </c>
      <c r="D50" s="3" t="s">
        <v>221</v>
      </c>
      <c r="E50" s="3" t="s">
        <v>96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217</v>
      </c>
      <c r="C51" s="12" t="s">
        <v>272</v>
      </c>
      <c r="D51" s="3" t="s">
        <v>273</v>
      </c>
      <c r="E51" s="3"/>
      <c r="F51" s="12"/>
      <c r="G51" s="12" t="s">
        <v>185</v>
      </c>
      <c r="H51" s="12" t="s">
        <v>274</v>
      </c>
      <c r="I51" s="12" t="s">
        <v>275</v>
      </c>
      <c r="J51" s="2" t="s">
        <v>276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218</v>
      </c>
      <c r="C52" s="12" t="s">
        <v>219</v>
      </c>
      <c r="D52" s="3" t="s">
        <v>277</v>
      </c>
      <c r="E52" s="3"/>
      <c r="F52" s="12"/>
      <c r="G52" s="12" t="s">
        <v>185</v>
      </c>
      <c r="H52" s="12" t="s">
        <v>278</v>
      </c>
      <c r="I52" s="12" t="s">
        <v>279</v>
      </c>
      <c r="J52" s="2" t="s">
        <v>280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20"/>
      <c r="G54" s="4"/>
      <c r="H54" s="33" t="s">
        <v>66</v>
      </c>
      <c r="I54" s="34"/>
      <c r="J54" s="29"/>
      <c r="K54" s="1" t="s">
        <v>64</v>
      </c>
      <c r="L54" s="1"/>
      <c r="M54" s="10">
        <f>SUM(M3:M52)</f>
        <v>92.009999999999991</v>
      </c>
      <c r="N54" s="10">
        <f>SUM(N3:N52)</f>
        <v>111.81100000000002</v>
      </c>
      <c r="O54" s="9" t="s">
        <v>65</v>
      </c>
    </row>
    <row r="58" spans="1:19">
      <c r="B58" t="s">
        <v>212</v>
      </c>
    </row>
    <row r="59" spans="1:19">
      <c r="B59" t="s">
        <v>246</v>
      </c>
    </row>
    <row r="60" spans="1:19">
      <c r="B60" t="s">
        <v>224</v>
      </c>
    </row>
    <row r="61" spans="1:19">
      <c r="B61" t="s">
        <v>245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2021-08-24T06:37:12Z</dcterms:modified>
</cp:coreProperties>
</file>