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 PnP\Rev1.3 documents\"/>
    </mc:Choice>
  </mc:AlternateContent>
  <xr:revisionPtr revIDLastSave="0" documentId="13_ncr:1_{8E49A46B-C568-477C-A7AB-35AB78E551FD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1" l="1"/>
  <c r="S27" i="1"/>
  <c r="S28" i="1"/>
  <c r="R26" i="1"/>
  <c r="R27" i="1"/>
  <c r="R28" i="1"/>
  <c r="P26" i="1"/>
  <c r="P27" i="1"/>
  <c r="P28" i="1"/>
  <c r="A10" i="1" l="1"/>
  <c r="S10" i="1" s="1"/>
  <c r="N10" i="1" l="1"/>
  <c r="M10" i="1"/>
  <c r="Q10" i="1"/>
  <c r="R10" i="1"/>
  <c r="P10" i="1"/>
  <c r="A26" i="1"/>
  <c r="S54" i="1"/>
  <c r="R54" i="1"/>
  <c r="Q54" i="1"/>
  <c r="P54" i="1"/>
  <c r="N54" i="1"/>
  <c r="M54" i="1"/>
  <c r="S53" i="1"/>
  <c r="R53" i="1"/>
  <c r="Q53" i="1"/>
  <c r="P53" i="1"/>
  <c r="N53" i="1"/>
  <c r="M53" i="1"/>
  <c r="M26" i="1" l="1"/>
  <c r="N26" i="1"/>
  <c r="Q26" i="1"/>
  <c r="S50" i="1" l="1"/>
  <c r="R50" i="1"/>
  <c r="Q50" i="1"/>
  <c r="P50" i="1"/>
  <c r="N50" i="1"/>
  <c r="M50" i="1"/>
  <c r="S49" i="1"/>
  <c r="R49" i="1"/>
  <c r="Q49" i="1"/>
  <c r="P49" i="1"/>
  <c r="N49" i="1"/>
  <c r="M49" i="1"/>
  <c r="S48" i="1"/>
  <c r="R48" i="1"/>
  <c r="Q48" i="1"/>
  <c r="P48" i="1"/>
  <c r="N48" i="1"/>
  <c r="M48" i="1"/>
  <c r="R47" i="1"/>
  <c r="P47" i="1"/>
  <c r="S42" i="1" l="1"/>
  <c r="R42" i="1"/>
  <c r="Q42" i="1"/>
  <c r="P42" i="1"/>
  <c r="N42" i="1"/>
  <c r="M42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7" i="1"/>
  <c r="S21" i="1"/>
  <c r="R21" i="1"/>
  <c r="Q21" i="1"/>
  <c r="P21" i="1"/>
  <c r="N21" i="1"/>
  <c r="M21" i="1"/>
  <c r="A38" i="1"/>
  <c r="S38" i="1" s="1"/>
  <c r="P38" i="1"/>
  <c r="A4" i="1"/>
  <c r="M4" i="1" s="1"/>
  <c r="A5" i="1"/>
  <c r="M5" i="1" s="1"/>
  <c r="A6" i="1"/>
  <c r="S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S29" i="1"/>
  <c r="A30" i="1"/>
  <c r="S30" i="1" s="1"/>
  <c r="A31" i="1"/>
  <c r="N31" i="1" s="1"/>
  <c r="A32" i="1"/>
  <c r="S32" i="1" s="1"/>
  <c r="A33" i="1"/>
  <c r="R33" i="1" s="1"/>
  <c r="A34" i="1"/>
  <c r="S34" i="1" s="1"/>
  <c r="S35" i="1"/>
  <c r="A36" i="1"/>
  <c r="P36" i="1" s="1"/>
  <c r="A37" i="1"/>
  <c r="P37" i="1" s="1"/>
  <c r="S39" i="1"/>
  <c r="S40" i="1"/>
  <c r="S43" i="1"/>
  <c r="S44" i="1"/>
  <c r="S45" i="1"/>
  <c r="A3" i="1"/>
  <c r="S3" i="1" s="1"/>
  <c r="M18" i="1"/>
  <c r="M20" i="1"/>
  <c r="M35" i="1"/>
  <c r="M40" i="1"/>
  <c r="M43" i="1"/>
  <c r="M44" i="1"/>
  <c r="M45" i="1"/>
  <c r="R45" i="1"/>
  <c r="Q45" i="1"/>
  <c r="P45" i="1"/>
  <c r="N45" i="1"/>
  <c r="R9" i="1"/>
  <c r="R12" i="1"/>
  <c r="R17" i="1"/>
  <c r="R18" i="1"/>
  <c r="R19" i="1"/>
  <c r="R20" i="1"/>
  <c r="R24" i="1"/>
  <c r="R29" i="1"/>
  <c r="R35" i="1"/>
  <c r="R39" i="1"/>
  <c r="R40" i="1"/>
  <c r="R43" i="1"/>
  <c r="R44" i="1"/>
  <c r="R46" i="1"/>
  <c r="N9" i="1"/>
  <c r="N18" i="1"/>
  <c r="N20" i="1"/>
  <c r="N35" i="1"/>
  <c r="N40" i="1"/>
  <c r="N43" i="1"/>
  <c r="N44" i="1"/>
  <c r="Q44" i="1"/>
  <c r="P44" i="1"/>
  <c r="Q9" i="1"/>
  <c r="Q43" i="1"/>
  <c r="Q40" i="1"/>
  <c r="Q35" i="1"/>
  <c r="Q17" i="1"/>
  <c r="Q18" i="1"/>
  <c r="Q19" i="1"/>
  <c r="Q20" i="1"/>
  <c r="Q24" i="1"/>
  <c r="Q2" i="1"/>
  <c r="P5" i="1"/>
  <c r="P9" i="1"/>
  <c r="P12" i="1"/>
  <c r="P17" i="1"/>
  <c r="P18" i="1"/>
  <c r="P19" i="1"/>
  <c r="P20" i="1"/>
  <c r="P24" i="1"/>
  <c r="P29" i="1"/>
  <c r="P32" i="1"/>
  <c r="P35" i="1"/>
  <c r="P39" i="1"/>
  <c r="P40" i="1"/>
  <c r="P43" i="1"/>
  <c r="P46" i="1"/>
  <c r="P2" i="1"/>
  <c r="N7" i="1" l="1"/>
  <c r="Q7" i="1"/>
  <c r="M7" i="1"/>
  <c r="N30" i="1"/>
  <c r="P7" i="1"/>
  <c r="N6" i="1"/>
  <c r="Q25" i="1"/>
  <c r="R25" i="1"/>
  <c r="R6" i="1"/>
  <c r="N25" i="1"/>
  <c r="M25" i="1"/>
  <c r="N36" i="1"/>
  <c r="P25" i="1"/>
  <c r="Q6" i="1"/>
  <c r="P6" i="1"/>
  <c r="M6" i="1"/>
  <c r="Q36" i="1"/>
  <c r="R5" i="1"/>
  <c r="M3" i="1"/>
  <c r="P15" i="1"/>
  <c r="Q5" i="1"/>
  <c r="N15" i="1"/>
  <c r="N5" i="1"/>
  <c r="N14" i="1"/>
  <c r="M36" i="1"/>
  <c r="R36" i="1"/>
  <c r="N27" i="1"/>
  <c r="M37" i="1"/>
  <c r="S4" i="1"/>
  <c r="R32" i="1"/>
  <c r="R4" i="1"/>
  <c r="M38" i="1"/>
  <c r="Q4" i="1"/>
  <c r="N4" i="1"/>
  <c r="M13" i="1"/>
  <c r="S36" i="1"/>
  <c r="S7" i="1"/>
  <c r="R38" i="1"/>
  <c r="P4" i="1"/>
  <c r="S5" i="1"/>
  <c r="Q27" i="1"/>
  <c r="P11" i="1"/>
  <c r="N11" i="1"/>
  <c r="M11" i="1"/>
  <c r="R11" i="1"/>
  <c r="Q11" i="1"/>
  <c r="S8" i="1"/>
  <c r="R34" i="1"/>
  <c r="M31" i="1"/>
  <c r="S9" i="1"/>
  <c r="Q8" i="1"/>
  <c r="N8" i="1"/>
  <c r="R8" i="1"/>
  <c r="P8" i="1"/>
  <c r="P34" i="1"/>
  <c r="R37" i="1"/>
  <c r="P3" i="1"/>
  <c r="N34" i="1"/>
  <c r="N13" i="1"/>
  <c r="N3" i="1"/>
  <c r="P30" i="1"/>
  <c r="P16" i="1"/>
  <c r="Q37" i="1"/>
  <c r="Q32" i="1"/>
  <c r="Q15" i="1"/>
  <c r="N37" i="1"/>
  <c r="N32" i="1"/>
  <c r="M15" i="1"/>
  <c r="S37" i="1"/>
  <c r="P13" i="1"/>
  <c r="Q30" i="1"/>
  <c r="Q34" i="1"/>
  <c r="Q3" i="1"/>
  <c r="Q13" i="1"/>
  <c r="R30" i="1"/>
  <c r="R16" i="1"/>
  <c r="M28" i="1"/>
  <c r="Q28" i="1"/>
  <c r="N28" i="1"/>
  <c r="P14" i="1"/>
  <c r="N16" i="1"/>
  <c r="M33" i="1"/>
  <c r="R14" i="1"/>
  <c r="P31" i="1"/>
  <c r="Q31" i="1"/>
  <c r="Q16" i="1"/>
  <c r="N33" i="1"/>
  <c r="R3" i="1"/>
  <c r="R31" i="1"/>
  <c r="R13" i="1"/>
  <c r="M32" i="1"/>
  <c r="M14" i="1"/>
  <c r="S33" i="1"/>
  <c r="S31" i="1"/>
  <c r="S16" i="1"/>
  <c r="S14" i="1"/>
  <c r="N38" i="1"/>
  <c r="Q38" i="1"/>
  <c r="M27" i="1"/>
  <c r="P33" i="1"/>
  <c r="Q33" i="1"/>
  <c r="R15" i="1"/>
  <c r="M34" i="1"/>
  <c r="M30" i="1"/>
  <c r="M55" i="1" l="1"/>
  <c r="N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<sst xmlns="http://schemas.openxmlformats.org/spreadsheetml/2006/main" count="348" uniqueCount="294">
  <si>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</si>
  <si>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</si>
  <si>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</si>
  <si>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</si>
  <si>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</si>
  <si>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</si>
  <si>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</si>
  <si>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</si>
  <si>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</si>
  <si>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</si>
  <si>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</si>
  <si>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</si>
  <si>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</si>
  <si>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</si>
  <si>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</si>
  <si>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</si>
  <si>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</si>
  <si>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</si>
  <si>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</si>
  <si>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</si>
  <si>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</si>
  <si>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</si>
  <si>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</si>
  <si>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</si>
  <si>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</si>
  <si>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</si>
  <si>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</si>
  <si>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</si>
  <si>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</si>
  <si>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</si>
  <si>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</si>
  <si>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</si>
  <si>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</si>
  <si>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</si>
  <si>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</si>
  <si>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</si>
  <si>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</si>
  <si>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</si>
  <si>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</si>
  <si>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</si>
  <si>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</si>
  <si>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</si>
  <si>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</si>
  <si>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</si>
  <si>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</si>
  <si>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</si>
  <si>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</si>
  <si>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</si>
  <si>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</si>
  <si>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</si>
  <si>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</si>
  <si>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</si>
  <si>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</si>
  <si>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</si>
  <si>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</si>
  <si>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</si>
  <si>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</si>
  <si>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</si>
  <si>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</si>
  <si>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</si>
  <si>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</si>
  <si>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</si>
  <si>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</si>
  <si>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</si>
  <si>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</si>
  <si>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</si>
  <si>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</si>
  <si>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</si>
  <si>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</si>
  <si>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</si>
  <si>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</si>
  <si>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</si>
  <si>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</si>
  <si>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</si>
  <si>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</si>
  <si>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</si>
  <si>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</si>
  <si>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</si>
  <si>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</si>
  <si>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</si>
  <si>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</si>
  <si>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</si>
  <si>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</si>
  <si>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</si>
  <si>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</si>
  <si>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</si>
  <si>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</si>
  <si>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</si>
  <si>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</si>
  <si>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</si>
  <si>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</si>
  <si>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</si>
  <si>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</si>
  <si>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</si>
  <si>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</si>
  <si>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</si>
  <si>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</si>
  <si>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</si>
  <si>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</si>
  <si>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</si>
  <si>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</si>
  <si>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</si>
  <si>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</si>
  <si>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</si>
  <si>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</si>
  <si>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</si>
  <si>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</si>
  <si>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</si>
  <si>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</si>
  <si>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</si>
  <si>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</si>
  <si>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</si>
  <si>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</si>
  <si>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</si>
  <si>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</si>
  <si>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</si>
  <si>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</si>
  <si>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</si>
  <si>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</si>
  <si>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</si>
  <si>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</si>
  <si>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</si>
  <si>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</si>
  <si>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</si>
  <si>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</si>
  <si>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</si>
  <si>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</si>
  <si>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</si>
  <si>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</si>
  <si>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</si>
  <si>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</si>
  <si>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</si>
  <si>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</si>
  <si>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</si>
  <si>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</si>
  <si>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</si>
  <si>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</si>
  <si>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</si>
  <si>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</si>
  <si>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</si>
  <si>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</si>
  <si>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</si>
  <si>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</si>
  <si>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</si>
  <si>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</si>
  <si>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</si>
  <si>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</si>
  <si>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</si>
  <si>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</si>
  <si>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</si>
  <si>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</si>
  <si>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</si>
  <si>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</si>
  <si>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</si>
  <si>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</si>
  <si>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</si>
  <si>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</si>
  <si>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</si>
  <si>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</si>
  <si>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</si>
  <si>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</si>
  <si>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</si>
  <si>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</si>
  <si>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</si>
  <si>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</si>
  <si>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</si>
  <si>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</si>
  <si>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</si>
  <si>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</si>
  <si>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</si>
  <si>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</si>
  <si>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</si>
  <si>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</si>
  <si>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</si>
  <si>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</si>
  <si>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</si>
  <si>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</si>
  <si>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</si>
  <si>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</si>
  <si>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</si>
  <si>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</si>
  <si>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</si>
  <si>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</si>
  <si>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</si>
  <si>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</si>
  <si>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</si>
  <si>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</si>
  <si>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</si>
  <si>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</si>
  <si>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</si>
  <si>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</si>
  <si>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</si>
  <si>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</si>
  <si>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</si>
  <si>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</si>
  <si>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</si>
  <si>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</si>
  <si>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</si>
  <si>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</si>
  <si>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</si>
  <si>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</si>
  <si>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</si>
  <si>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</si>
  <si>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</si>
  <si>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</si>
  <si>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</si>
  <si>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</si>
  <si>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</si>
  <si>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</si>
  <si>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</si>
  <si>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</si>
  <si>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</si>
  <si>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</si>
  <si>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</si>
  <si>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</si>
  <si>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</si>
  <si>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</si>
  <si>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</si>
  <si>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</si>
  <si>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</si>
  <si>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</si>
  <si>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</si>
  <si>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</si>
  <si>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</si>
  <si>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</si>
  <si>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</si>
  <si>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</si>
  <si>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</si>
  <si>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</si>
  <si>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</si>
  <si>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</si>
  <si>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</si>
  <si>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</si>
  <si>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</si>
  <si>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</si>
  <si>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</si>
  <si>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</si>
  <si>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</si>
  <si>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</si>
  <si>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</si>
  <si>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</si>
  <si>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</si>
  <si>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</si>
  <si>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</si>
  <si>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</si>
  <si>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</si>
  <si>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</si>
  <si>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</si>
  <si>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</si>
  <si>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</si>
  <si>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</si>
  <si>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</si>
  <si>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</si>
  <si>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</si>
  <si>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</si>
  <si>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</si>
  <si>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</si>
  <si>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</si>
  <si>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</si>
  <si>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</si>
  <si>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</si>
  <si>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</si>
  <si>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</si>
  <si>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</si>
  <si>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</si>
  <si>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</si>
  <si>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</si>
  <si>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</si>
  <si>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</si>
  <si>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</si>
  <si>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</si>
  <si>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</si>
  <si>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</si>
  <si>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</si>
  <si>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</si>
  <si>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</si>
  <si>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</si>
  <si>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</si>
  <si>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</si>
  <si>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</si>
  <si>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</si>
  <si>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</si>
  <si>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Q19</t>
  </si>
  <si>
    <t>PNP transistor</t>
  </si>
  <si>
    <t>Bipolar Transistors - BJT PNP</t>
  </si>
  <si>
    <t>PN2907ABU</t>
  </si>
  <si>
    <t>PN2907ABUFS-ND</t>
  </si>
  <si>
    <t>512-PN2907ABU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</si>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</sst>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zoomScale="113" workbookViewId="0">
      <selection activeCell="Q33" sqref="Q33"/>
    </sheetView>
  </sheetViews>
  <sheetFormatPr defaultColWidth="11" defaultRowHeight="15.75"/>
  <cols>
    <col min="1" max="1" width="18.875" style="16" customWidth="1"/>
    <col min="2" max="2" width="49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31.75" customWidth="1"/>
    <col min="16" max="16" width="27.375" customWidth="1"/>
    <col min="17" max="17" width="28" customWidth="1"/>
    <col min="18" max="18" width="22.375" customWidth="1"/>
    <col min="19" max="19" width="20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209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228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243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4</v>
      </c>
      <c r="B9" s="4" t="s">
        <v>229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 t="shared" si="1"/>
        <v>2.64</v>
      </c>
      <c r="N9" s="6">
        <f t="shared" si="2"/>
        <v>2.64</v>
      </c>
      <c r="O9" s="4"/>
      <c r="P9" s="4" t="str">
        <f t="shared" si="0"/>
        <v>4,399-4390-ND</v>
      </c>
      <c r="Q9" t="str">
        <f t="shared" si="3"/>
        <v>Capacitor - 4x 1uF</v>
      </c>
      <c r="R9" t="str">
        <f t="shared" si="4"/>
        <v>80-C330C105M5U|4</v>
      </c>
      <c r="S9" t="str">
        <f t="shared" si="5"/>
        <v>C330C105M5U5TA 4</v>
      </c>
    </row>
    <row r="10" spans="1:19" ht="16.5" thickBot="1">
      <c r="A10" s="17">
        <f t="shared" si="6"/>
        <v>1</v>
      </c>
      <c r="B10" s="4" t="s">
        <v>288</v>
      </c>
      <c r="C10" s="3" t="s">
        <v>289</v>
      </c>
      <c r="D10" s="3" t="s">
        <v>290</v>
      </c>
      <c r="E10" s="3" t="s">
        <v>11</v>
      </c>
      <c r="F10" s="3"/>
      <c r="G10" s="3" t="s">
        <v>9</v>
      </c>
      <c r="H10" s="3" t="s">
        <v>291</v>
      </c>
      <c r="I10" s="2" t="s">
        <v>292</v>
      </c>
      <c r="J10" s="32" t="s">
        <v>293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278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277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185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279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2</v>
      </c>
      <c r="B21" s="4" t="s">
        <v>199</v>
      </c>
      <c r="C21" s="3" t="s">
        <v>240</v>
      </c>
      <c r="D21" s="3" t="s">
        <v>241</v>
      </c>
      <c r="E21" s="3"/>
      <c r="F21" s="3"/>
      <c r="G21" s="3" t="s">
        <v>201</v>
      </c>
      <c r="H21" s="23" t="s">
        <v>237</v>
      </c>
      <c r="I21" s="26" t="s">
        <v>239</v>
      </c>
      <c r="J21" s="2" t="s">
        <v>238</v>
      </c>
      <c r="K21" s="6">
        <v>1</v>
      </c>
      <c r="L21" s="24">
        <v>0.88200000000000001</v>
      </c>
      <c r="M21" s="6">
        <f>K21*A21</f>
        <v>2</v>
      </c>
      <c r="N21" s="6">
        <f>L21*A21</f>
        <v>1.764</v>
      </c>
      <c r="O21" s="4"/>
      <c r="P21" s="4" t="str">
        <f t="shared" si="0"/>
        <v>2,WM1353-ND</v>
      </c>
      <c r="Q21" t="str">
        <f t="shared" si="7"/>
        <v>2x 6 POS Header</v>
      </c>
      <c r="R21" t="str">
        <f t="shared" si="4"/>
        <v>538-39-30-1060|2</v>
      </c>
      <c r="S21" t="str">
        <f t="shared" si="5"/>
        <v>39-30-1060 2</v>
      </c>
    </row>
    <row r="22" spans="1:19" ht="16.5" thickBot="1">
      <c r="A22" s="17">
        <v>1</v>
      </c>
      <c r="B22" s="4" t="s">
        <v>210</v>
      </c>
      <c r="C22" s="3" t="s">
        <v>200</v>
      </c>
      <c r="D22" s="3" t="s">
        <v>212</v>
      </c>
      <c r="E22" s="3"/>
      <c r="F22" s="3"/>
      <c r="G22" s="3" t="s">
        <v>214</v>
      </c>
      <c r="H22" s="23" t="s">
        <v>215</v>
      </c>
      <c r="I22" s="26" t="s">
        <v>220</v>
      </c>
      <c r="J22" s="2" t="s">
        <v>219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1</v>
      </c>
      <c r="B23" s="4" t="s">
        <v>210</v>
      </c>
      <c r="C23" s="3" t="s">
        <v>211</v>
      </c>
      <c r="D23" s="3" t="s">
        <v>213</v>
      </c>
      <c r="E23" s="3"/>
      <c r="F23" s="3"/>
      <c r="G23" s="3" t="s">
        <v>214</v>
      </c>
      <c r="H23" s="23" t="s">
        <v>216</v>
      </c>
      <c r="I23" s="26" t="s">
        <v>218</v>
      </c>
      <c r="J23" s="2" t="s">
        <v>217</v>
      </c>
      <c r="K23" s="6">
        <v>0.23</v>
      </c>
      <c r="L23" s="24">
        <v>0.49</v>
      </c>
      <c r="M23" s="6">
        <f>K23*A23</f>
        <v>0.23</v>
      </c>
      <c r="N23" s="6">
        <f>L23*A23</f>
        <v>0.49</v>
      </c>
      <c r="O23" s="4"/>
      <c r="P23" s="4" t="str">
        <f t="shared" si="0"/>
        <v>1,SAM1213-02-ND</v>
      </c>
      <c r="Q23" t="str">
        <f t="shared" si="7"/>
        <v>1x 2 POS Header</v>
      </c>
      <c r="R23" t="str">
        <f t="shared" si="4"/>
        <v>200-SSW10201TS|1</v>
      </c>
      <c r="S23" t="str">
        <f t="shared" si="5"/>
        <v>SSW-102-01-T-S 1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7</v>
      </c>
      <c r="B25" s="4" t="s">
        <v>221</v>
      </c>
      <c r="C25" s="3" t="s">
        <v>92</v>
      </c>
      <c r="D25" s="3" t="s">
        <v>179</v>
      </c>
      <c r="E25" s="3" t="s">
        <v>64</v>
      </c>
      <c r="F25" s="3"/>
      <c r="G25" s="3" t="s">
        <v>38</v>
      </c>
      <c r="H25" s="3" t="s">
        <v>177</v>
      </c>
      <c r="I25" s="2" t="s">
        <v>178</v>
      </c>
      <c r="J25" s="2" t="s">
        <v>145</v>
      </c>
      <c r="K25" s="6">
        <v>1.51</v>
      </c>
      <c r="L25" s="6">
        <v>1.51</v>
      </c>
      <c r="M25" s="6">
        <f>K25*A25</f>
        <v>10.57</v>
      </c>
      <c r="N25" s="6">
        <f>L25*A25</f>
        <v>10.57</v>
      </c>
      <c r="O25" s="4"/>
      <c r="P25" s="4" t="str">
        <f t="shared" si="0"/>
        <v>7,497-5981-5-ND</v>
      </c>
      <c r="Q25" t="str">
        <f t="shared" si="7"/>
        <v>7x 62A MOSFET N-CH</v>
      </c>
      <c r="R25" t="str">
        <f t="shared" si="4"/>
        <v>511-STP62NS04Z|7</v>
      </c>
      <c r="S25" t="str">
        <f t="shared" si="5"/>
        <v>STP75NS04Z 7</v>
      </c>
    </row>
    <row r="26" spans="1:19" ht="16.5" thickBot="1">
      <c r="A26" s="17">
        <f>LEN(B26)-LEN(SUBSTITUTE(B26,",",""))+1</f>
        <v>1</v>
      </c>
      <c r="B26" s="31" t="s">
        <v>282</v>
      </c>
      <c r="C26" s="3" t="s">
        <v>283</v>
      </c>
      <c r="D26" s="3" t="s">
        <v>284</v>
      </c>
      <c r="E26" s="3" t="s">
        <v>204</v>
      </c>
      <c r="F26" s="3"/>
      <c r="G26" s="3" t="s">
        <v>20</v>
      </c>
      <c r="H26" s="3" t="s">
        <v>285</v>
      </c>
      <c r="I26" s="26" t="s">
        <v>286</v>
      </c>
      <c r="J26" s="2" t="s">
        <v>287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 t="shared" si="0"/>
        <v>1,PN2907ABUFS-ND</v>
      </c>
      <c r="Q26" t="str">
        <f t="shared" si="7"/>
        <v>1x PNP transistor</v>
      </c>
      <c r="R26" t="str">
        <f t="shared" si="4"/>
        <v>512-PN2907ABU|1</v>
      </c>
      <c r="S26" t="str">
        <f t="shared" si="5"/>
        <v>PN2907ABU 1</v>
      </c>
    </row>
    <row r="27" spans="1:19" ht="26.25" thickBot="1">
      <c r="A27" s="17">
        <f>LEN(B27)-LEN(SUBSTITUTE(B27,",",""))+1</f>
        <v>6</v>
      </c>
      <c r="B27" s="4" t="s">
        <v>193</v>
      </c>
      <c r="C27" s="3" t="s">
        <v>194</v>
      </c>
      <c r="D27" s="3" t="s">
        <v>195</v>
      </c>
      <c r="E27" s="3" t="s">
        <v>196</v>
      </c>
      <c r="F27" s="3"/>
      <c r="G27" s="3" t="s">
        <v>20</v>
      </c>
      <c r="H27" s="3" t="s">
        <v>197</v>
      </c>
      <c r="I27" s="25" t="s">
        <v>207</v>
      </c>
      <c r="J27" s="2" t="s">
        <v>198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4" t="s">
        <v>222</v>
      </c>
      <c r="C28" s="3" t="s">
        <v>203</v>
      </c>
      <c r="D28" s="3" t="s">
        <v>202</v>
      </c>
      <c r="E28" s="3" t="s">
        <v>204</v>
      </c>
      <c r="F28" s="3"/>
      <c r="G28" s="3" t="s">
        <v>20</v>
      </c>
      <c r="H28" s="3" t="s">
        <v>205</v>
      </c>
      <c r="I28" s="26" t="s">
        <v>208</v>
      </c>
      <c r="J28" s="2" t="s">
        <v>206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H29" s="3"/>
      <c r="I29" s="2"/>
      <c r="J29" s="2"/>
      <c r="K29" s="3"/>
      <c r="L29" s="3"/>
      <c r="M29" s="3"/>
      <c r="N29" s="6"/>
      <c r="O29" s="4"/>
      <c r="P29" s="4" t="str">
        <f t="shared" ref="P27:P40" si="8">IF(NOT(I29=""),A29&amp;","&amp;I29,"")</f>
        <v/>
      </c>
      <c r="R29" t="str">
        <f t="shared" ref="R27:R40" si="9">IF(NOT(J29=""),J29&amp;"|"&amp;A29,"")</f>
        <v/>
      </c>
      <c r="S29" t="str">
        <f t="shared" ref="S27:S40" si="10">H29&amp;" "&amp;A29</f>
        <v xml:space="preserve"> </v>
      </c>
    </row>
    <row r="30" spans="1:19" ht="16.5" thickBot="1">
      <c r="A30" s="17">
        <f>LEN(B30)-LEN(SUBSTITUTE(B30,",",""))+1</f>
        <v>1</v>
      </c>
      <c r="B30" s="4" t="s">
        <v>173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167</v>
      </c>
      <c r="I30" s="2" t="s">
        <v>42</v>
      </c>
      <c r="J30" s="2" t="s">
        <v>223</v>
      </c>
      <c r="K30" s="5">
        <v>0.08</v>
      </c>
      <c r="L30" s="5">
        <v>0.11</v>
      </c>
      <c r="M30" s="6">
        <f t="shared" ref="M30:M38" si="11">K30*A30</f>
        <v>0.08</v>
      </c>
      <c r="N30" s="6">
        <f t="shared" ref="N30:N38" si="12">L30*A30</f>
        <v>0.11</v>
      </c>
      <c r="O30" s="4"/>
      <c r="P30" s="4" t="str">
        <f t="shared" si="8"/>
        <v>1,10.0KXBK-ND</v>
      </c>
      <c r="Q30" t="str">
        <f t="shared" ref="Q30:Q38" si="13">"Resistor - " &amp; A30&amp;"x "&amp;C30</f>
        <v>Resistor - 1x 10k</v>
      </c>
      <c r="R30" t="str">
        <f t="shared" si="9"/>
        <v>603-MFR-25FBF52-10K|1</v>
      </c>
      <c r="S30" t="str">
        <f t="shared" si="10"/>
        <v>MFR-25FBF52-10K 1</v>
      </c>
    </row>
    <row r="31" spans="1:19" ht="26.25" thickBot="1">
      <c r="A31" s="17">
        <f>LEN(B31)-LEN(SUBSTITUTE(B31,",",""))+1</f>
        <v>17</v>
      </c>
      <c r="B31" s="4" t="s">
        <v>231</v>
      </c>
      <c r="C31" s="3" t="s">
        <v>43</v>
      </c>
      <c r="D31" s="3" t="s">
        <v>44</v>
      </c>
      <c r="E31" s="3"/>
      <c r="F31" s="3"/>
      <c r="G31" s="3" t="s">
        <v>41</v>
      </c>
      <c r="H31" s="3" t="s">
        <v>166</v>
      </c>
      <c r="I31" s="2" t="s">
        <v>45</v>
      </c>
      <c r="J31" s="2" t="s">
        <v>224</v>
      </c>
      <c r="K31" s="5">
        <v>0.06</v>
      </c>
      <c r="L31" s="5">
        <v>0.11</v>
      </c>
      <c r="M31" s="6">
        <f t="shared" si="11"/>
        <v>1.02</v>
      </c>
      <c r="N31" s="6">
        <f t="shared" si="12"/>
        <v>1.87</v>
      </c>
      <c r="O31" s="4"/>
      <c r="P31" s="4" t="str">
        <f t="shared" si="8"/>
        <v>17,1.00KXBK-ND</v>
      </c>
      <c r="Q31" t="str">
        <f t="shared" si="13"/>
        <v>Resistor - 17x 1k</v>
      </c>
      <c r="R31" t="str">
        <f t="shared" si="9"/>
        <v>603-MFR-25FBF52-1K|17</v>
      </c>
      <c r="S31" t="str">
        <f t="shared" si="10"/>
        <v>MFR-25FBF52-1K 17</v>
      </c>
    </row>
    <row r="32" spans="1:19" ht="16.5" thickBot="1">
      <c r="A32" s="17">
        <f>LEN(B32)-LEN(SUBSTITUTE(B32,",",""))+1</f>
        <v>3</v>
      </c>
      <c r="B32" s="11" t="s">
        <v>184</v>
      </c>
      <c r="C32" s="12">
        <v>680</v>
      </c>
      <c r="D32" s="7" t="s">
        <v>103</v>
      </c>
      <c r="E32" s="3"/>
      <c r="F32" s="12"/>
      <c r="G32" s="12" t="s">
        <v>104</v>
      </c>
      <c r="H32" s="7" t="s">
        <v>164</v>
      </c>
      <c r="I32" s="2" t="s">
        <v>102</v>
      </c>
      <c r="J32" s="2" t="s">
        <v>147</v>
      </c>
      <c r="K32" s="13">
        <v>0.22</v>
      </c>
      <c r="L32" s="13">
        <v>0.15</v>
      </c>
      <c r="M32" s="6">
        <f t="shared" si="11"/>
        <v>0.66</v>
      </c>
      <c r="N32" s="6">
        <f t="shared" si="12"/>
        <v>0.44999999999999996</v>
      </c>
      <c r="O32" s="11" t="s">
        <v>82</v>
      </c>
      <c r="P32" s="4" t="str">
        <f t="shared" si="8"/>
        <v>3,A105963CT-ND</v>
      </c>
      <c r="Q32" t="str">
        <f t="shared" si="13"/>
        <v>Resistor - 3x 680</v>
      </c>
      <c r="R32" t="str">
        <f t="shared" si="9"/>
        <v>279-LR1F680R|3</v>
      </c>
      <c r="S32" t="str">
        <f t="shared" si="10"/>
        <v>1622545-1 3</v>
      </c>
    </row>
    <row r="33" spans="1:19" ht="26.25" thickBot="1">
      <c r="A33" s="17">
        <f>LEN(B33)-LEN(SUBSTITUTE(B33,",",""))+1</f>
        <v>6</v>
      </c>
      <c r="B33" s="4" t="s">
        <v>162</v>
      </c>
      <c r="C33" s="3">
        <v>470</v>
      </c>
      <c r="D33" s="3" t="s">
        <v>46</v>
      </c>
      <c r="E33" s="3"/>
      <c r="F33" s="3"/>
      <c r="G33" s="3" t="s">
        <v>47</v>
      </c>
      <c r="H33" s="7" t="s">
        <v>48</v>
      </c>
      <c r="I33" s="2" t="s">
        <v>49</v>
      </c>
      <c r="J33" s="2" t="s">
        <v>148</v>
      </c>
      <c r="K33" s="5">
        <v>0.11</v>
      </c>
      <c r="L33" s="13">
        <v>0.15</v>
      </c>
      <c r="M33" s="6">
        <f t="shared" si="11"/>
        <v>0.66</v>
      </c>
      <c r="N33" s="6">
        <f t="shared" si="12"/>
        <v>0.89999999999999991</v>
      </c>
      <c r="O33" s="4"/>
      <c r="P33" s="4" t="str">
        <f t="shared" si="8"/>
        <v>6,RNF14FTD470RCT-ND</v>
      </c>
      <c r="Q33" t="str">
        <f t="shared" si="13"/>
        <v>Resistor - 6x 470</v>
      </c>
      <c r="R33" t="str">
        <f t="shared" si="9"/>
        <v>279-LR1F470R|6</v>
      </c>
      <c r="S33" t="str">
        <f t="shared" si="10"/>
        <v>RNF14FTD470R 6</v>
      </c>
    </row>
    <row r="34" spans="1:19" ht="26.25" thickBot="1">
      <c r="A34" s="17">
        <f t="shared" ref="A34" si="14">LEN(B34)-LEN(SUBSTITUTE(B34,",",""))+1</f>
        <v>6</v>
      </c>
      <c r="B34" s="4" t="s">
        <v>242</v>
      </c>
      <c r="C34" s="3" t="s">
        <v>169</v>
      </c>
      <c r="D34" s="3" t="s">
        <v>170</v>
      </c>
      <c r="E34" s="3" t="s">
        <v>50</v>
      </c>
      <c r="F34" s="3"/>
      <c r="G34" s="3" t="s">
        <v>41</v>
      </c>
      <c r="H34" s="3" t="s">
        <v>171</v>
      </c>
      <c r="I34" s="2" t="s">
        <v>168</v>
      </c>
      <c r="J34" s="2" t="s">
        <v>172</v>
      </c>
      <c r="K34" s="5">
        <v>0.14000000000000001</v>
      </c>
      <c r="L34" s="5">
        <v>0.16</v>
      </c>
      <c r="M34" s="6">
        <f t="shared" si="11"/>
        <v>0.84000000000000008</v>
      </c>
      <c r="N34" s="6">
        <f t="shared" si="12"/>
        <v>0.96</v>
      </c>
      <c r="O34" s="4"/>
      <c r="P34" s="4" t="str">
        <f t="shared" si="8"/>
        <v>6,2.49KXBK-ND</v>
      </c>
      <c r="Q34" t="str">
        <f t="shared" si="13"/>
        <v>Resistor - 6x 1% 2.49k</v>
      </c>
      <c r="R34" t="str">
        <f t="shared" si="9"/>
        <v>603-MFR-25FBF52-2K49|6</v>
      </c>
      <c r="S34" t="str">
        <f t="shared" si="10"/>
        <v>MFR-25FBF52-2K49 6</v>
      </c>
    </row>
    <row r="35" spans="1:19" ht="16.5" thickBot="1">
      <c r="A35" s="17">
        <v>1</v>
      </c>
      <c r="B35" s="4" t="s">
        <v>281</v>
      </c>
      <c r="C35" s="3" t="s">
        <v>94</v>
      </c>
      <c r="D35" s="3" t="s">
        <v>51</v>
      </c>
      <c r="E35" s="3"/>
      <c r="F35" s="3"/>
      <c r="G35" s="3" t="s">
        <v>41</v>
      </c>
      <c r="H35" s="3" t="s">
        <v>52</v>
      </c>
      <c r="I35" s="2" t="s">
        <v>53</v>
      </c>
      <c r="J35" s="2" t="s">
        <v>149</v>
      </c>
      <c r="K35" s="5">
        <v>0.46</v>
      </c>
      <c r="L35" s="5">
        <v>1.1000000000000001</v>
      </c>
      <c r="M35" s="6">
        <f t="shared" si="11"/>
        <v>0.46</v>
      </c>
      <c r="N35" s="6">
        <f t="shared" si="12"/>
        <v>1.1000000000000001</v>
      </c>
      <c r="O35" s="4" t="s">
        <v>81</v>
      </c>
      <c r="P35" s="4" t="str">
        <f t="shared" si="8"/>
        <v>1,3.9KADCT-ND</v>
      </c>
      <c r="Q35" t="str">
        <f t="shared" si="13"/>
        <v>Resistor - 1x 0.1% 3.9k</v>
      </c>
      <c r="R35" t="str">
        <f t="shared" si="9"/>
        <v>279-H83K9BDA|1</v>
      </c>
      <c r="S35" t="str">
        <f t="shared" si="10"/>
        <v>MFP-25BRD52-3K9 1</v>
      </c>
    </row>
    <row r="36" spans="1:19" ht="16.5" thickBot="1">
      <c r="A36" s="17">
        <f t="shared" ref="A36" si="15">LEN(B36)-LEN(SUBSTITUTE(B36,",",""))+1</f>
        <v>10</v>
      </c>
      <c r="B36" s="4" t="s">
        <v>187</v>
      </c>
      <c r="C36" s="3" t="s">
        <v>54</v>
      </c>
      <c r="D36" s="3" t="s">
        <v>55</v>
      </c>
      <c r="E36" s="3"/>
      <c r="F36" s="3"/>
      <c r="G36" s="3" t="s">
        <v>41</v>
      </c>
      <c r="H36" s="3" t="s">
        <v>182</v>
      </c>
      <c r="I36" s="2" t="s">
        <v>56</v>
      </c>
      <c r="J36" s="2" t="s">
        <v>183</v>
      </c>
      <c r="K36" s="5">
        <v>0.1</v>
      </c>
      <c r="L36" s="5">
        <v>0.1</v>
      </c>
      <c r="M36" s="6">
        <f t="shared" si="11"/>
        <v>1</v>
      </c>
      <c r="N36" s="6">
        <f t="shared" si="12"/>
        <v>1</v>
      </c>
      <c r="O36" s="4"/>
      <c r="P36" s="4" t="str">
        <f t="shared" si="8"/>
        <v>10,100KXBK-ND</v>
      </c>
      <c r="Q36" t="str">
        <f t="shared" si="13"/>
        <v>Resistor - 10x 100k</v>
      </c>
      <c r="R36" t="str">
        <f t="shared" si="9"/>
        <v>603-FMF-25FTF52100K|10</v>
      </c>
      <c r="S36" t="str">
        <f t="shared" si="10"/>
        <v>MFR-25FBF52-100K 10</v>
      </c>
    </row>
    <row r="37" spans="1:19" ht="16.5" thickBot="1">
      <c r="A37" s="17">
        <f>LEN(B37)-LEN(SUBSTITUTE(B37,",",""))+1</f>
        <v>3</v>
      </c>
      <c r="B37" s="4" t="s">
        <v>186</v>
      </c>
      <c r="C37" s="3">
        <v>160</v>
      </c>
      <c r="D37" s="3" t="s">
        <v>57</v>
      </c>
      <c r="E37" s="3"/>
      <c r="F37" s="3"/>
      <c r="G37" s="3" t="s">
        <v>41</v>
      </c>
      <c r="H37" s="3" t="s">
        <v>58</v>
      </c>
      <c r="I37" s="2" t="s">
        <v>59</v>
      </c>
      <c r="J37" s="2" t="s">
        <v>150</v>
      </c>
      <c r="K37" s="5">
        <v>0.27</v>
      </c>
      <c r="L37" s="5">
        <v>0.23</v>
      </c>
      <c r="M37" s="6">
        <f t="shared" si="11"/>
        <v>0.81</v>
      </c>
      <c r="N37" s="6">
        <f t="shared" si="12"/>
        <v>0.69000000000000006</v>
      </c>
      <c r="O37" s="4"/>
      <c r="P37" s="4" t="str">
        <f t="shared" si="8"/>
        <v>3,160YCT-ND</v>
      </c>
      <c r="Q37" t="str">
        <f t="shared" si="13"/>
        <v>Resistor - 3x 160</v>
      </c>
      <c r="R37" t="str">
        <f t="shared" si="9"/>
        <v>594-5083NW160R0J|3</v>
      </c>
      <c r="S37" t="str">
        <f t="shared" si="10"/>
        <v>FMP200FRF52-160R 3</v>
      </c>
    </row>
    <row r="38" spans="1:19" ht="26.25" thickBot="1">
      <c r="A38" s="17">
        <f>LEN(B38)-LEN(SUBSTITUTE(B38,",",""))+1</f>
        <v>2</v>
      </c>
      <c r="B38" s="4" t="s">
        <v>280</v>
      </c>
      <c r="C38" s="3" t="s">
        <v>189</v>
      </c>
      <c r="D38" s="3" t="s">
        <v>190</v>
      </c>
      <c r="E38" s="3"/>
      <c r="F38" s="3"/>
      <c r="G38" s="3" t="s">
        <v>41</v>
      </c>
      <c r="H38" s="3" t="s">
        <v>191</v>
      </c>
      <c r="I38" s="2"/>
      <c r="J38" s="2" t="s">
        <v>192</v>
      </c>
      <c r="K38" s="5"/>
      <c r="L38" s="5">
        <v>0.1</v>
      </c>
      <c r="M38" s="6">
        <f t="shared" si="11"/>
        <v>0</v>
      </c>
      <c r="N38" s="6">
        <f t="shared" si="12"/>
        <v>0.2</v>
      </c>
      <c r="O38" s="4"/>
      <c r="P38" s="4" t="str">
        <f t="shared" si="8"/>
        <v/>
      </c>
      <c r="Q38" t="str">
        <f t="shared" si="13"/>
        <v>Resistor - 2x 7.5k</v>
      </c>
      <c r="R38" t="str">
        <f t="shared" si="9"/>
        <v>603-MFR-25FBF52-7K5
|2</v>
      </c>
      <c r="S38" t="str">
        <f t="shared" si="10"/>
        <v>MFR-25FBF52-7K5 2</v>
      </c>
    </row>
    <row r="39" spans="1:19" ht="16.5" thickBot="1">
      <c r="A39" s="15"/>
      <c r="B39" s="4"/>
      <c r="C39" s="3"/>
      <c r="D39" s="3"/>
      <c r="E39" s="3"/>
      <c r="F39" s="3"/>
      <c r="G39" s="3"/>
      <c r="H39" s="3"/>
      <c r="I39" s="2"/>
      <c r="J39" s="2"/>
      <c r="K39" s="3"/>
      <c r="L39" s="3"/>
      <c r="M39" s="3"/>
      <c r="N39" s="6"/>
      <c r="O39" s="4"/>
      <c r="P39" s="4" t="str">
        <f t="shared" si="8"/>
        <v/>
      </c>
      <c r="R39" t="str">
        <f t="shared" si="9"/>
        <v/>
      </c>
      <c r="S39" t="str">
        <f t="shared" si="10"/>
        <v xml:space="preserve"> </v>
      </c>
    </row>
    <row r="40" spans="1:19" ht="26.25" thickBot="1">
      <c r="A40" s="17">
        <v>1</v>
      </c>
      <c r="B40" s="4" t="s">
        <v>60</v>
      </c>
      <c r="C40" s="3" t="s">
        <v>62</v>
      </c>
      <c r="D40" s="3" t="s">
        <v>63</v>
      </c>
      <c r="E40" s="3" t="s">
        <v>64</v>
      </c>
      <c r="F40" s="3"/>
      <c r="G40" s="3" t="s">
        <v>65</v>
      </c>
      <c r="H40" s="3" t="s">
        <v>62</v>
      </c>
      <c r="I40" s="2" t="s">
        <v>62</v>
      </c>
      <c r="J40" s="2" t="s">
        <v>146</v>
      </c>
      <c r="K40" s="5">
        <v>1.68</v>
      </c>
      <c r="L40" s="5">
        <v>1.67</v>
      </c>
      <c r="M40" s="6">
        <f>K40*A40</f>
        <v>1.68</v>
      </c>
      <c r="N40" s="6">
        <f>L40*A40</f>
        <v>1.67</v>
      </c>
      <c r="O40" s="4"/>
      <c r="P40" s="4" t="str">
        <f t="shared" si="8"/>
        <v>1,LM2940T-5.0/NOPB</v>
      </c>
      <c r="Q40" t="str">
        <f>A40&amp;"x "&amp;C40</f>
        <v>1x LM2940T-5.0/NOPB</v>
      </c>
      <c r="R40" t="str">
        <f t="shared" si="9"/>
        <v>926-LM2940T-5.0/NOPB|1</v>
      </c>
      <c r="S40" t="str">
        <f t="shared" si="10"/>
        <v>LM2940T-5.0/NOPB 1</v>
      </c>
    </row>
    <row r="41" spans="1:19" ht="16.5" thickBot="1">
      <c r="A41" s="17">
        <v>1</v>
      </c>
      <c r="B41" s="4" t="s">
        <v>264</v>
      </c>
      <c r="C41" s="3" t="s">
        <v>265</v>
      </c>
      <c r="D41" s="3" t="s">
        <v>266</v>
      </c>
      <c r="E41" s="3" t="s">
        <v>267</v>
      </c>
      <c r="F41" s="3"/>
      <c r="G41" s="3" t="s">
        <v>38</v>
      </c>
      <c r="H41" s="3" t="s">
        <v>265</v>
      </c>
      <c r="I41" s="29" t="s">
        <v>268</v>
      </c>
      <c r="J41" s="2" t="s">
        <v>269</v>
      </c>
      <c r="K41" s="5">
        <v>0.59</v>
      </c>
      <c r="L41" s="5">
        <v>0.56999999999999995</v>
      </c>
      <c r="M41" s="6">
        <v>0.59</v>
      </c>
      <c r="N41" s="6">
        <v>0.56999999999999995</v>
      </c>
      <c r="O41" s="4"/>
      <c r="P41" s="4" t="s">
        <v>270</v>
      </c>
      <c r="Q41" t="s">
        <v>271</v>
      </c>
      <c r="R41" t="s">
        <v>272</v>
      </c>
      <c r="S41" t="s">
        <v>273</v>
      </c>
    </row>
    <row r="42" spans="1:19" ht="26.25" thickBot="1">
      <c r="A42" s="17">
        <v>1</v>
      </c>
      <c r="B42" s="21" t="s">
        <v>236</v>
      </c>
      <c r="C42" s="3" t="s">
        <v>225</v>
      </c>
      <c r="D42" s="3" t="s">
        <v>226</v>
      </c>
      <c r="E42" s="3" t="s">
        <v>227</v>
      </c>
      <c r="F42" s="3"/>
      <c r="G42" s="3" t="s">
        <v>61</v>
      </c>
      <c r="H42" s="3" t="s">
        <v>233</v>
      </c>
      <c r="I42" s="27" t="s">
        <v>234</v>
      </c>
      <c r="J42" s="2" t="s">
        <v>235</v>
      </c>
      <c r="K42" s="6">
        <v>12.79</v>
      </c>
      <c r="L42" s="6">
        <v>19.739999999999998</v>
      </c>
      <c r="M42" s="6">
        <f>K42*A42</f>
        <v>12.79</v>
      </c>
      <c r="N42" s="6">
        <f>L42*A42</f>
        <v>19.739999999999998</v>
      </c>
      <c r="O42" s="4"/>
      <c r="P42" s="4" t="str">
        <f t="shared" ref="P42:P50" si="16">IF(NOT(I42=""),A42&amp;","&amp;I42,"")</f>
        <v>1,MPXH6115A6U-ND</v>
      </c>
      <c r="Q42" t="str">
        <f>A42&amp;"x "&amp;C42</f>
        <v>1x Baro sensor</v>
      </c>
      <c r="R42" t="str">
        <f t="shared" ref="R42:R50" si="17">IF(NOT(J42=""),J42&amp;"|"&amp;A42,"")</f>
        <v>841-MPXH6115A6U|1</v>
      </c>
      <c r="S42" t="str">
        <f>H42&amp;" "&amp;A42</f>
        <v>MPXH6115A6U 1</v>
      </c>
    </row>
    <row r="43" spans="1:19" ht="26.25" thickBot="1">
      <c r="A43" s="17">
        <v>1</v>
      </c>
      <c r="B43" s="4" t="s">
        <v>76</v>
      </c>
      <c r="C43" s="3" t="s">
        <v>188</v>
      </c>
      <c r="D43" s="3" t="s">
        <v>75</v>
      </c>
      <c r="E43" s="3" t="s">
        <v>74</v>
      </c>
      <c r="F43" s="3"/>
      <c r="G43" s="3" t="s">
        <v>61</v>
      </c>
      <c r="H43" s="3" t="s">
        <v>132</v>
      </c>
      <c r="I43" s="2" t="s">
        <v>73</v>
      </c>
      <c r="J43" s="2" t="s">
        <v>133</v>
      </c>
      <c r="K43" s="6">
        <v>15.41</v>
      </c>
      <c r="L43" s="6">
        <v>15.37</v>
      </c>
      <c r="M43" s="6">
        <f>K43*A43</f>
        <v>15.41</v>
      </c>
      <c r="N43" s="6">
        <f>L43*A43</f>
        <v>15.37</v>
      </c>
      <c r="O43" s="4"/>
      <c r="P43" s="4" t="str">
        <f t="shared" si="16"/>
        <v>1,MPX4250AP-ND</v>
      </c>
      <c r="Q43" t="str">
        <f>A43&amp;"x "&amp;C43</f>
        <v>1x 2.5-Bar MAP sensor</v>
      </c>
      <c r="R43" t="str">
        <f t="shared" si="17"/>
        <v>841-MPX4250AP|1</v>
      </c>
      <c r="S43" t="str">
        <f>H43&amp;" "&amp;A43</f>
        <v>MPX4250AP 1</v>
      </c>
    </row>
    <row r="44" spans="1:19" ht="26.25" thickBot="1">
      <c r="A44" s="17">
        <v>2</v>
      </c>
      <c r="B44" s="11" t="s">
        <v>163</v>
      </c>
      <c r="C44" s="12" t="s">
        <v>97</v>
      </c>
      <c r="D44" s="12" t="s">
        <v>98</v>
      </c>
      <c r="E44" s="3" t="s">
        <v>99</v>
      </c>
      <c r="F44" s="12"/>
      <c r="G44" s="12" t="s">
        <v>66</v>
      </c>
      <c r="H44" s="12" t="s">
        <v>97</v>
      </c>
      <c r="I44" s="12" t="s">
        <v>100</v>
      </c>
      <c r="J44" s="12" t="s">
        <v>134</v>
      </c>
      <c r="K44" s="19">
        <v>2.92</v>
      </c>
      <c r="L44" s="19">
        <v>2.92</v>
      </c>
      <c r="M44" s="6">
        <f>K44*A44</f>
        <v>5.84</v>
      </c>
      <c r="N44" s="6">
        <f>L44*A44</f>
        <v>5.84</v>
      </c>
      <c r="O44" s="11"/>
      <c r="P44" s="4" t="str">
        <f t="shared" si="16"/>
        <v>2,TC4424EPA-ND</v>
      </c>
      <c r="Q44" t="str">
        <f>A44&amp;"x "&amp;C44</f>
        <v>2x TC4424EPA</v>
      </c>
      <c r="R44" t="str">
        <f t="shared" si="17"/>
        <v>579-TC4424EPA|2</v>
      </c>
      <c r="S44" t="str">
        <f>H44&amp;" "&amp;A44</f>
        <v>TC4424EPA 2</v>
      </c>
    </row>
    <row r="45" spans="1:19" ht="16.5" thickBot="1">
      <c r="A45" s="17">
        <v>1</v>
      </c>
      <c r="B45" s="11" t="s">
        <v>126</v>
      </c>
      <c r="C45" s="12" t="s">
        <v>156</v>
      </c>
      <c r="D45" s="3" t="s">
        <v>157</v>
      </c>
      <c r="E45" s="3" t="s">
        <v>99</v>
      </c>
      <c r="F45" s="12"/>
      <c r="G45" s="12" t="s">
        <v>158</v>
      </c>
      <c r="H45" s="12" t="s">
        <v>156</v>
      </c>
      <c r="I45" s="12" t="s">
        <v>159</v>
      </c>
      <c r="J45" s="2" t="s">
        <v>160</v>
      </c>
      <c r="K45" s="6">
        <v>2.4</v>
      </c>
      <c r="L45" s="6">
        <v>2.4</v>
      </c>
      <c r="M45" s="6">
        <f>K45*A45</f>
        <v>2.4</v>
      </c>
      <c r="N45" s="6">
        <f>L45*A45</f>
        <v>2.4</v>
      </c>
      <c r="O45" s="4"/>
      <c r="P45" s="4" t="str">
        <f t="shared" si="16"/>
        <v>1,F2720-ND</v>
      </c>
      <c r="Q45" t="str">
        <f>A45&amp;"x "&amp;C45</f>
        <v>1x SP721APP</v>
      </c>
      <c r="R45" t="str">
        <f t="shared" si="17"/>
        <v>576-SP721APP|1</v>
      </c>
      <c r="S45" t="str">
        <f>H45&amp;" "&amp;A45</f>
        <v>SP721APP 1</v>
      </c>
    </row>
    <row r="46" spans="1:19" ht="16.5" thickBot="1">
      <c r="A46" s="15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 t="shared" si="16"/>
        <v/>
      </c>
      <c r="R46" t="str">
        <f t="shared" si="17"/>
        <v/>
      </c>
    </row>
    <row r="47" spans="1:19" ht="16.5" thickBot="1">
      <c r="A47" s="15"/>
      <c r="B47" s="4" t="s">
        <v>244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 t="shared" si="16"/>
        <v/>
      </c>
      <c r="R47" t="str">
        <f t="shared" si="17"/>
        <v/>
      </c>
    </row>
    <row r="48" spans="1:19" ht="16.5" customHeight="1" thickBot="1">
      <c r="A48" s="17">
        <v>14</v>
      </c>
      <c r="B48" s="11" t="s">
        <v>245</v>
      </c>
      <c r="C48" s="12" t="s">
        <v>246</v>
      </c>
      <c r="D48" s="3" t="s">
        <v>247</v>
      </c>
      <c r="E48" s="3"/>
      <c r="F48" s="12"/>
      <c r="G48" s="12" t="s">
        <v>248</v>
      </c>
      <c r="H48" s="12" t="s">
        <v>249</v>
      </c>
      <c r="I48" s="12" t="s">
        <v>250</v>
      </c>
      <c r="J48" s="2" t="s">
        <v>251</v>
      </c>
      <c r="K48" s="6">
        <v>0.55000000000000004</v>
      </c>
      <c r="L48" s="6">
        <v>0.67300000000000004</v>
      </c>
      <c r="M48" s="6">
        <f>K48*A48</f>
        <v>7.7000000000000011</v>
      </c>
      <c r="N48" s="6">
        <f>L48*A48</f>
        <v>9.4220000000000006</v>
      </c>
      <c r="O48" s="4"/>
      <c r="P48" s="4" t="str">
        <f t="shared" si="16"/>
        <v>14,53-77-9ACG-ND</v>
      </c>
      <c r="Q48" t="str">
        <f>A48&amp;"x "&amp;C48</f>
        <v>14x Thermal pad</v>
      </c>
      <c r="R48" t="str">
        <f t="shared" si="17"/>
        <v>532-53-77-9ACG|14</v>
      </c>
      <c r="S48" t="str">
        <f>H48&amp;" "&amp;A48</f>
        <v>53-77-9ACG 14</v>
      </c>
    </row>
    <row r="49" spans="1:19" ht="16.5" thickBot="1">
      <c r="A49" s="17">
        <v>1</v>
      </c>
      <c r="B49" s="11" t="s">
        <v>252</v>
      </c>
      <c r="C49" s="12" t="s">
        <v>260</v>
      </c>
      <c r="D49" s="3" t="s">
        <v>259</v>
      </c>
      <c r="E49" s="3"/>
      <c r="F49" s="12"/>
      <c r="G49" s="12" t="s">
        <v>201</v>
      </c>
      <c r="H49" s="12" t="s">
        <v>261</v>
      </c>
      <c r="I49" s="12" t="s">
        <v>263</v>
      </c>
      <c r="J49" s="2" t="s">
        <v>262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 t="shared" si="16"/>
        <v>1,WM3702-ND</v>
      </c>
      <c r="Q49" t="str">
        <f>A49&amp;"x "&amp;C49</f>
        <v>1x 6-POS connector</v>
      </c>
      <c r="R49" t="str">
        <f t="shared" si="17"/>
        <v>538-39-01-2060|1</v>
      </c>
      <c r="S49" t="str">
        <f>H49&amp;" "&amp;A49</f>
        <v>39-01-2060 1</v>
      </c>
    </row>
    <row r="50" spans="1:19" ht="16.5" thickBot="1">
      <c r="A50" s="17">
        <v>6</v>
      </c>
      <c r="B50" s="11" t="s">
        <v>253</v>
      </c>
      <c r="C50" s="12" t="s">
        <v>254</v>
      </c>
      <c r="D50" s="3" t="s">
        <v>255</v>
      </c>
      <c r="E50" s="3"/>
      <c r="F50" s="12"/>
      <c r="G50" s="12" t="s">
        <v>201</v>
      </c>
      <c r="H50" s="12" t="s">
        <v>256</v>
      </c>
      <c r="I50" s="12" t="s">
        <v>257</v>
      </c>
      <c r="J50" s="2" t="s">
        <v>258</v>
      </c>
      <c r="K50" s="6">
        <v>0.16</v>
      </c>
      <c r="L50" s="6">
        <v>0.18099999999999999</v>
      </c>
      <c r="M50" s="6">
        <f>K50*A50</f>
        <v>0.96</v>
      </c>
      <c r="N50" s="6">
        <f>L50*A50</f>
        <v>1.0859999999999999</v>
      </c>
      <c r="O50" s="4"/>
      <c r="P50" s="4" t="str">
        <f t="shared" si="16"/>
        <v>6,WM9154-ND</v>
      </c>
      <c r="Q50" t="str">
        <f>A50&amp;"x "&amp;C50</f>
        <v>6x Female pin</v>
      </c>
      <c r="R50" t="str">
        <f t="shared" si="17"/>
        <v>538-39-00-0078|6</v>
      </c>
      <c r="S50" t="str">
        <f>H50&amp;" "&amp;A50</f>
        <v>39-00-0078 6</v>
      </c>
    </row>
    <row r="51" spans="1:19" ht="16.5" thickBot="1">
      <c r="A51" s="15"/>
      <c r="B51" s="11"/>
      <c r="C51" s="12"/>
      <c r="D51" s="3"/>
      <c r="E51" s="3"/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5"/>
      <c r="B52" s="11" t="s">
        <v>274</v>
      </c>
      <c r="C52" s="12"/>
      <c r="D52" s="3"/>
      <c r="E52" s="3"/>
      <c r="F52" s="12"/>
      <c r="G52" s="12"/>
      <c r="H52" s="12"/>
      <c r="I52" s="12"/>
      <c r="J52" s="2"/>
      <c r="K52" s="6"/>
      <c r="L52" s="6"/>
      <c r="M52" s="6"/>
      <c r="N52" s="6"/>
      <c r="O52" s="4"/>
      <c r="P52" s="4"/>
    </row>
    <row r="53" spans="1:19" ht="16.5" thickBot="1">
      <c r="A53" s="17">
        <v>1</v>
      </c>
      <c r="B53" s="30" t="s">
        <v>252</v>
      </c>
      <c r="C53" s="12" t="s">
        <v>260</v>
      </c>
      <c r="D53" s="3" t="s">
        <v>259</v>
      </c>
      <c r="E53" s="3"/>
      <c r="F53" s="12"/>
      <c r="G53" s="12" t="s">
        <v>201</v>
      </c>
      <c r="H53" s="12" t="s">
        <v>261</v>
      </c>
      <c r="I53" s="12" t="s">
        <v>263</v>
      </c>
      <c r="J53" s="2" t="s">
        <v>262</v>
      </c>
      <c r="K53" s="6">
        <v>0.33</v>
      </c>
      <c r="L53" s="6">
        <v>0.38200000000000001</v>
      </c>
      <c r="M53" s="6">
        <f>K53*A53</f>
        <v>0.33</v>
      </c>
      <c r="N53" s="6">
        <f>L53*A53</f>
        <v>0.38200000000000001</v>
      </c>
      <c r="O53" s="4"/>
      <c r="P53" s="4" t="str">
        <f>IF(NOT(I53=""),A53&amp;","&amp;I53,"")</f>
        <v>1,WM3702-ND</v>
      </c>
      <c r="Q53" t="str">
        <f>A53&amp;"x "&amp;C53</f>
        <v>1x 6-POS connector</v>
      </c>
      <c r="R53" t="str">
        <f>IF(NOT(J53=""),J53&amp;"|"&amp;A53,"")</f>
        <v>538-39-01-2060|1</v>
      </c>
      <c r="S53" t="str">
        <f>H53&amp;" "&amp;A53</f>
        <v>39-01-2060 1</v>
      </c>
    </row>
    <row r="54" spans="1:19" ht="16.5" thickBot="1">
      <c r="A54" s="17">
        <v>6</v>
      </c>
      <c r="B54" s="30" t="s">
        <v>253</v>
      </c>
      <c r="C54" s="12" t="s">
        <v>254</v>
      </c>
      <c r="D54" s="3" t="s">
        <v>255</v>
      </c>
      <c r="E54" s="3"/>
      <c r="F54" s="12"/>
      <c r="G54" s="12" t="s">
        <v>201</v>
      </c>
      <c r="H54" s="12" t="s">
        <v>256</v>
      </c>
      <c r="I54" s="12" t="s">
        <v>257</v>
      </c>
      <c r="J54" s="2" t="s">
        <v>258</v>
      </c>
      <c r="K54" s="6">
        <v>0.16</v>
      </c>
      <c r="L54" s="6">
        <v>0.18099999999999999</v>
      </c>
      <c r="M54" s="6">
        <f>K54*A54</f>
        <v>0.96</v>
      </c>
      <c r="N54" s="6">
        <f>L54*A54</f>
        <v>1.0859999999999999</v>
      </c>
      <c r="O54" s="4"/>
      <c r="P54" s="4" t="str">
        <f>IF(NOT(I54=""),A54&amp;","&amp;I54,"")</f>
        <v>6,WM9154-ND</v>
      </c>
      <c r="Q54" t="str">
        <f>A54&amp;"x "&amp;C54</f>
        <v>6x Female pin</v>
      </c>
      <c r="R54" t="str">
        <f>IF(NOT(J54=""),J54&amp;"|"&amp;A54,"")</f>
        <v>538-39-00-0078|6</v>
      </c>
      <c r="S54" t="str">
        <f>H54&amp;" "&amp;A54</f>
        <v>39-00-0078 6</v>
      </c>
    </row>
    <row r="55" spans="1:19" ht="16.5" customHeight="1" thickBot="1">
      <c r="A55" s="15"/>
      <c r="B55" s="4"/>
      <c r="C55" s="3"/>
      <c r="D55" s="3"/>
      <c r="E55" s="3"/>
      <c r="F55" s="20"/>
      <c r="G55" s="4"/>
      <c r="H55" s="33" t="s">
        <v>69</v>
      </c>
      <c r="I55" s="34"/>
      <c r="J55" s="28"/>
      <c r="K55" s="1" t="s">
        <v>67</v>
      </c>
      <c r="L55" s="1"/>
      <c r="M55" s="10">
        <f>SUM(M3:M50)</f>
        <v>104.77</v>
      </c>
      <c r="N55" s="10">
        <f>SUM(N3:N50)</f>
        <v>124.434</v>
      </c>
      <c r="O55" s="9" t="s">
        <v>68</v>
      </c>
    </row>
    <row r="59" spans="1:19">
      <c r="B59" t="s">
        <v>230</v>
      </c>
    </row>
    <row r="60" spans="1:19">
      <c r="B60" t="s">
        <v>232</v>
      </c>
    </row>
    <row r="61" spans="1:19">
      <c r="B61" t="s">
        <v>275</v>
      </c>
    </row>
    <row r="62" spans="1:19">
      <c r="B62" t="s">
        <v>276</v>
      </c>
    </row>
  </sheetData>
  <mergeCells count="1">
    <mergeCell ref="H55:I55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4" r:id="rId5" display="985-1047-1-ND" xr:uid="{00000000-0004-0000-0000-000004000000}"/>
    <hyperlink ref="I35" r:id="rId6" xr:uid="{00000000-0004-0000-0000-000005000000}"/>
    <hyperlink ref="I43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2020-04-07T06:48:27Z</dcterms:modified>
</cp:coreProperties>
</file>