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282FEE94-4A0C-41FF-B5E1-71F5C7B87EF3}" xr6:coauthVersionLast="41" xr6:coauthVersionMax="43" xr10:uidLastSave="{00000000-0000-0000-0000-000000000000}"/>
  <bookViews>
    <workbookView xWindow="6090" yWindow="337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U10" i="1"/>
  <c r="T10" i="1"/>
  <c r="A10" i="1"/>
  <c r="W10" i="1" s="1"/>
  <c r="Q10" i="1" l="1"/>
  <c r="V10" i="1"/>
  <c r="R10" i="1"/>
  <c r="Q49" i="1"/>
  <c r="R49" i="1"/>
  <c r="T49" i="1"/>
  <c r="U49" i="1"/>
  <c r="V49" i="1"/>
  <c r="W49" i="1"/>
  <c r="X49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U3" i="1" s="1"/>
  <c r="R4" i="1"/>
  <c r="R18" i="1"/>
  <c r="R20" i="1"/>
  <c r="R30" i="1"/>
  <c r="R35" i="1"/>
  <c r="R40" i="1"/>
  <c r="R43" i="1"/>
  <c r="R44" i="1"/>
  <c r="U29" i="1"/>
  <c r="U39" i="1"/>
  <c r="U46" i="1"/>
  <c r="U12" i="1"/>
  <c r="U17" i="1"/>
  <c r="U19" i="1"/>
  <c r="U20" i="1"/>
  <c r="U24" i="1"/>
  <c r="U2" i="1"/>
  <c r="V44" i="1"/>
  <c r="T4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9" i="1"/>
  <c r="T35" i="1"/>
  <c r="T39" i="1"/>
  <c r="T40" i="1"/>
  <c r="T43" i="1"/>
  <c r="T46" i="1"/>
  <c r="T2" i="1"/>
  <c r="Q4" i="1" l="1"/>
  <c r="R15" i="1"/>
  <c r="R6" i="1"/>
  <c r="V4" i="1"/>
  <c r="T4" i="1"/>
  <c r="T9" i="1"/>
  <c r="T25" i="1"/>
  <c r="V5" i="1"/>
  <c r="R9" i="1"/>
  <c r="R36" i="1"/>
  <c r="R25" i="1"/>
  <c r="R14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R51" i="1" l="1"/>
  <c r="Q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<sst xmlns="http://schemas.openxmlformats.org/spreadsheetml/2006/main" count="409" uniqueCount="313">
  <si>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</si>
  <si>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</si>
  <si>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</si>
  <si>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</si>
  <si>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</si>
  <si>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</si>
  <si>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</si>
  <si>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</si>
  <si>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</si>
  <si>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</si>
  <si>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</si>
  <si>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</si>
  <si>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</si>
  <si>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</si>
  <si>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</si>
  <si>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</si>
  <si>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</si>
  <si>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</si>
  <si>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</si>
  <si>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</si>
  <si>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</si>
  <si>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</si>
  <si>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</si>
  <si>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</si>
  <si>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</si>
  <si>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</si>
  <si>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</si>
  <si>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</si>
  <si>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</si>
  <si>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</si>
  <si>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</si>
  <si>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</si>
  <si>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</si>
  <si>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</si>
  <si>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</si>
  <si>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</si>
  <si>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</si>
  <si>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</si>
  <si>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</si>
  <si>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</si>
  <si>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</si>
  <si>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</si>
  <si>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</si>
  <si>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</si>
  <si>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</si>
  <si>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</si>
  <si>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</si>
  <si>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</si>
  <si>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</si>
  <si>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</si>
  <si>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</si>
  <si>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</si>
  <si>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</si>
  <si>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</si>
  <si>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</si>
  <si>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</si>
  <si>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</si>
  <si>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</si>
  <si>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</si>
  <si>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</si>
  <si>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</si>
  <si>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</si>
  <si>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</si>
  <si>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</si>
  <si>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</si>
  <si>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</si>
  <si>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</si>
  <si>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</si>
  <si>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</si>
  <si>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</si>
  <si>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</si>
  <si>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</si>
  <si>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</si>
  <si>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</si>
  <si>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</si>
  <si>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</si>
  <si>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</si>
  <si>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</si>
  <si>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</si>
  <si>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</si>
  <si>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</si>
  <si>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</si>
  <si>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</si>
  <si>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</si>
  <si>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</si>
  <si>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</si>
  <si>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</si>
  <si>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</si>
  <si>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</si>
  <si>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</si>
  <si>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</si>
  <si>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</si>
  <si>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</si>
  <si>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</si>
  <si>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</si>
  <si>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</si>
  <si>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</si>
  <si>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</si>
  <si>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</si>
  <si>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</si>
  <si>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</si>
  <si>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</si>
  <si>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</si>
  <si>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</si>
  <si>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</si>
  <si>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</si>
  <si>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</si>
  <si>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</si>
  <si>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</si>
  <si>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</si>
  <si>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</si>
  <si>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</si>
  <si>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</si>
  <si>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</si>
  <si>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</si>
  <si>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</si>
  <si>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</si>
  <si>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</si>
  <si>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</si>
  <si>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</si>
  <si>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</si>
  <si>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</si>
  <si>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</si>
  <si>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</si>
  <si>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</si>
  <si>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</si>
  <si>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</si>
  <si>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</si>
  <si>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</si>
  <si>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</si>
  <si>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</si>
  <si>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</si>
  <si>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</si>
  <si>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</si>
  <si>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</si>
  <si>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</si>
  <si>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</si>
  <si>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</si>
  <si>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</si>
  <si>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</si>
  <si>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</si>
  <si>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</si>
  <si>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</si>
  <si>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</si>
  <si>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</si>
  <si>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</si>
  <si>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</si>
  <si>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</si>
  <si>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</si>
  <si>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</si>
  <si>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</si>
  <si>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</si>
  <si>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</si>
  <si>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</si>
  <si>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</si>
  <si>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</si>
  <si>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</si>
  <si>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</si>
  <si>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</si>
  <si>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</si>
  <si>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</si>
  <si>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</si>
  <si>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</si>
  <si>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</si>
  <si>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</si>
  <si>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</si>
  <si>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</si>
  <si>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</si>
  <si>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</si>
  <si>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</si>
  <si>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</si>
  <si>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</si>
  <si>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</si>
  <si>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</si>
  <si>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</si>
  <si>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</si>
  <si>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</si>
  <si>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</si>
  <si>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</si>
  <si>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</si>
  <si>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</si>
  <si>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</si>
  <si>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</si>
  <si>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</si>
  <si>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</si>
  <si>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</si>
  <si>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</si>
  <si>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</si>
  <si>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</si>
  <si>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</si>
  <si>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</si>
  <si>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</si>
  <si>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</si>
  <si>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</si>
  <si>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</si>
  <si>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</si>
  <si>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</si>
  <si>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</si>
  <si>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</si>
  <si>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</si>
  <si>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</si>
  <si>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</si>
  <si>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</si>
  <si>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</si>
  <si>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</si>
  <si>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</si>
  <si>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</si>
  <si>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</si>
  <si>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</si>
  <si>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</si>
  <si>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</si>
  <si>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</si>
  <si>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</si>
  <si>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</si>
  <si>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</si>
  <si>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</si>
  <si>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</si>
  <si>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</si>
  <si>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</si>
  <si>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</si>
  <si>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</si>
  <si>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</si>
  <si>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</si>
  <si>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</si>
  <si>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</si>
  <si>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</si>
  <si>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</si>
  <si>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</si>
  <si>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</si>
  <si>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</si>
  <si>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</si>
  <si>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</si>
  <si>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</si>
  <si>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</si>
  <si>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</si>
  <si>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</si>
  <si>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</si>
  <si>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</si>
  <si>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</si>
  <si>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</si>
  <si>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</si>
  <si>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</si>
  <si>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</si>
  <si>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</si>
  <si>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</si>
  <si>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</si>
  <si>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</si>
  <si>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</si>
  <si>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</si>
  <si>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</si>
  <si>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</si>
  <si>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</si>
  <si>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</si>
  <si>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</si>
  <si>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</si>
  <si>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</si>
  <si>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</si>
  <si>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</si>
  <si>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</si>
  <si>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</si>
  <si>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</si>
  <si>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</si>
  <si>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</si>
  <si>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</si>
  <si>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</si>
  <si>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</si>
  <si>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</si>
  <si>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</si>
  <si>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</si>
  <si>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</si>
  <si>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</si>
  <si>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</si>
  <si>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</si>
  <si>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</si>
  <si>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</si>
  <si>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</si>
  <si>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</si>
  <si>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</si>
  <si>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</si>
  <si>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</si>
  <si>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</si>
  <si>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</si>
  <si>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</si>
  <si>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</si>
  <si>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</si>
  <si>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</si>
  <si>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</si>
  <si>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</si>
  <si>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</si>
  <si>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</si>
  <si>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</si>
  <si>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</si>
  <si>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</si>
  <si>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</si>
  <si>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</si>
  <si>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</si>
  <si>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</si>
  <si>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</si>
  <si>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</si>
  <si>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</si>
  <si>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</si>
  <si>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</si>
  <si>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</si>
  <si>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</si>
  <si>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</si>
  <si>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t>R11,R14,R35,R36,R37,R38,R48,R49,R55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</si>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</sst>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4" sqref="C1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304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5</v>
      </c>
      <c r="B25" s="18">
        <f t="shared" ref="B25" si="26">LEN(D25)-LEN(SUBSTITUTE(D25,",",""))+1</f>
        <v>6</v>
      </c>
      <c r="C25" s="4" t="s">
        <v>301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7.55</v>
      </c>
      <c r="R25" s="6">
        <f t="shared" si="6"/>
        <v>7.55</v>
      </c>
      <c r="S25" s="4"/>
      <c r="T25" s="4" t="str">
        <f t="shared" si="24"/>
        <v>5,497-5981-5-ND</v>
      </c>
      <c r="U25" s="4" t="str">
        <f t="shared" si="25"/>
        <v>6,497-5981-5-ND</v>
      </c>
      <c r="V25" t="str">
        <f>A25&amp;"x "&amp;E25</f>
        <v>5x 62A MOSFET N-CH</v>
      </c>
      <c r="W25" t="str">
        <f>IF(NOT(N25=""),N25&amp;"|"&amp;A25,"")</f>
        <v>511-STP62NS04Z|5</v>
      </c>
      <c r="X25" t="str">
        <f>L25&amp;" "&amp;A25</f>
        <v>STP75NS04Z 5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299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280</v>
      </c>
      <c r="D27" s="22" t="s">
        <v>107</v>
      </c>
      <c r="E27" s="3" t="s">
        <v>281</v>
      </c>
      <c r="F27" s="3" t="s">
        <v>282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283</v>
      </c>
      <c r="M27" s="30" t="s">
        <v>285</v>
      </c>
      <c r="N27" s="2" t="s">
        <v>284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16</v>
      </c>
      <c r="B31" s="18">
        <f t="shared" si="36"/>
        <v>13</v>
      </c>
      <c r="C31" s="4" t="s">
        <v>306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0.96</v>
      </c>
      <c r="R31" s="6">
        <f t="shared" si="6"/>
        <v>1.76</v>
      </c>
      <c r="S31" s="4"/>
      <c r="T31" s="4" t="str">
        <f t="shared" si="24"/>
        <v>16,1.00KXBK-ND</v>
      </c>
      <c r="U31" s="4" t="str">
        <f t="shared" si="25"/>
        <v>13,1.00KXBK-ND</v>
      </c>
      <c r="V31" t="str">
        <f t="shared" ref="V31:V37" si="40">"Resistor - " &amp; A31&amp;"x "&amp;E31</f>
        <v>Resistor - 16x 1k</v>
      </c>
      <c r="W31" t="str">
        <f t="shared" si="38"/>
        <v>603-MFR-25FBF52-1K|16</v>
      </c>
      <c r="X31" t="str">
        <f t="shared" si="39"/>
        <v>MFR-25FBF52-1K 16</v>
      </c>
    </row>
    <row r="32" spans="1:24" ht="16.5" thickBot="1">
      <c r="A32" s="18">
        <f>LEN(C32)-LEN(SUBSTITUTE(C32,",",""))+1</f>
        <v>2</v>
      </c>
      <c r="B32" s="18">
        <f t="shared" si="36"/>
        <v>2</v>
      </c>
      <c r="C32" s="12" t="s">
        <v>303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0.44</v>
      </c>
      <c r="R32" s="6">
        <f t="shared" si="6"/>
        <v>0.3</v>
      </c>
      <c r="S32" s="12" t="s">
        <v>87</v>
      </c>
      <c r="T32" s="4" t="str">
        <f t="shared" si="24"/>
        <v>2,A105963CT-ND</v>
      </c>
      <c r="U32" s="4" t="str">
        <f t="shared" si="25"/>
        <v>2,A105963CT-ND</v>
      </c>
      <c r="V32" t="str">
        <f t="shared" si="40"/>
        <v>Resistor - 2x 680</v>
      </c>
      <c r="W32" t="str">
        <f t="shared" si="38"/>
        <v>279-LR1F680R|2</v>
      </c>
      <c r="X32" t="str">
        <f t="shared" si="39"/>
        <v>1622545-1 2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297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277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9</v>
      </c>
      <c r="B36" s="18">
        <f>LEN(D36)-LEN(SUBSTITUTE(D36,",",""))+1</f>
        <v>8</v>
      </c>
      <c r="C36" s="4" t="s">
        <v>305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0.9</v>
      </c>
      <c r="R36" s="6">
        <f t="shared" si="6"/>
        <v>0.9</v>
      </c>
      <c r="S36" s="4"/>
      <c r="T36" s="4" t="str">
        <f t="shared" si="24"/>
        <v>9,100KXBK-ND</v>
      </c>
      <c r="U36" s="4" t="str">
        <f t="shared" si="25"/>
        <v>8,100KXBK-ND</v>
      </c>
      <c r="V36" t="str">
        <f t="shared" si="40"/>
        <v>Resistor - 9x 100k</v>
      </c>
      <c r="W36" t="str">
        <f t="shared" si="38"/>
        <v>603-FMF-25FTF52100K|9</v>
      </c>
      <c r="X36" t="str">
        <f t="shared" si="39"/>
        <v>MFR-25FBF52-100K 9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298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278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286</v>
      </c>
      <c r="D41" s="4" t="s">
        <v>61</v>
      </c>
      <c r="E41" s="3" t="s">
        <v>287</v>
      </c>
      <c r="F41" s="3" t="s">
        <v>288</v>
      </c>
      <c r="G41" s="3" t="s">
        <v>289</v>
      </c>
      <c r="H41" s="3"/>
      <c r="I41" s="3">
        <v>2</v>
      </c>
      <c r="J41" s="3" t="s">
        <v>39</v>
      </c>
      <c r="K41" s="3" t="s">
        <v>138</v>
      </c>
      <c r="L41" s="3" t="s">
        <v>287</v>
      </c>
      <c r="M41" s="33" t="s">
        <v>290</v>
      </c>
      <c r="N41" s="2" t="s">
        <v>291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292</v>
      </c>
      <c r="U41" s="4" t="s">
        <v>292</v>
      </c>
      <c r="V41" t="s">
        <v>293</v>
      </c>
      <c r="W41" t="s">
        <v>294</v>
      </c>
      <c r="X41" t="s">
        <v>295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271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273</v>
      </c>
      <c r="D48" s="12"/>
      <c r="E48" s="13" t="s">
        <v>274</v>
      </c>
      <c r="F48" s="3" t="s">
        <v>272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6</v>
      </c>
      <c r="B49" s="26">
        <v>1</v>
      </c>
      <c r="C49" s="12" t="s">
        <v>260</v>
      </c>
      <c r="D49" s="12" t="s">
        <v>144</v>
      </c>
      <c r="E49" s="13" t="s">
        <v>261</v>
      </c>
      <c r="F49" s="3" t="s">
        <v>262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263</v>
      </c>
      <c r="M49" s="13" t="s">
        <v>264</v>
      </c>
      <c r="N49" s="2" t="s">
        <v>265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8">
        <v>1</v>
      </c>
      <c r="B50" s="26">
        <v>1</v>
      </c>
      <c r="C50" s="12" t="s">
        <v>259</v>
      </c>
      <c r="D50" s="12" t="s">
        <v>144</v>
      </c>
      <c r="E50" s="13" t="s">
        <v>267</v>
      </c>
      <c r="F50" s="3" t="s">
        <v>266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268</v>
      </c>
      <c r="M50" s="13" t="s">
        <v>270</v>
      </c>
      <c r="N50" s="2" t="s">
        <v>269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4"/>
      <c r="O51" s="1" t="s">
        <v>68</v>
      </c>
      <c r="P51" s="1"/>
      <c r="Q51" s="11">
        <f>SUM(Q3:Q50)</f>
        <v>87.72999999999999</v>
      </c>
      <c r="R51" s="11">
        <f>SUM(R3:R50)</f>
        <v>105.23000000000002</v>
      </c>
      <c r="S51" s="10" t="s">
        <v>69</v>
      </c>
    </row>
    <row r="55" spans="1:24">
      <c r="C55" t="s">
        <v>249</v>
      </c>
    </row>
    <row r="56" spans="1:24">
      <c r="C56" t="s">
        <v>300</v>
      </c>
    </row>
    <row r="57" spans="1:24">
      <c r="C57" t="s">
        <v>275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2019-10-31T11:37:21Z</dcterms:modified>
</cp:coreProperties>
</file>