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4A6BFA4A-E21F-4073-A0E9-B4397131B26E}" xr6:coauthVersionLast="41" xr6:coauthVersionMax="43" xr10:uidLastSave="{00000000-0000-0000-0000-000000000000}"/>
  <bookViews>
    <workbookView xWindow="2970" yWindow="106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U10" i="1"/>
  <c r="T10" i="1"/>
  <c r="R10" i="1"/>
  <c r="A10" i="1"/>
  <c r="V10" i="1" s="1"/>
  <c r="Q10" i="1" l="1"/>
  <c r="X55" i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2" i="1"/>
  <c r="W22" i="1"/>
  <c r="V22" i="1"/>
  <c r="U22" i="1"/>
  <c r="T22" i="1"/>
  <c r="R22" i="1"/>
  <c r="Q22" i="1"/>
  <c r="Q50" i="1" l="1"/>
  <c r="R50" i="1"/>
  <c r="T50" i="1"/>
  <c r="U50" i="1"/>
  <c r="V50" i="1"/>
  <c r="W50" i="1"/>
  <c r="X50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R15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<sst xmlns="http://schemas.openxmlformats.org/spreadsheetml/2006/main" count="438" uniqueCount="324">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</sst>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318</v>
      </c>
      <c r="D10" s="22"/>
      <c r="E10" s="3" t="s">
        <v>319</v>
      </c>
      <c r="F10" s="3" t="s">
        <v>320</v>
      </c>
      <c r="G10" s="3" t="s">
        <v>12</v>
      </c>
      <c r="H10" s="3"/>
      <c r="I10" s="3"/>
      <c r="J10" s="3" t="s">
        <v>10</v>
      </c>
      <c r="K10" s="3"/>
      <c r="L10" s="3" t="s">
        <v>321</v>
      </c>
      <c r="M10" s="2" t="s">
        <v>322</v>
      </c>
      <c r="N10" s="39" t="s">
        <v>323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220</v>
      </c>
      <c r="F22" s="3" t="s">
        <v>305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306</v>
      </c>
      <c r="M22" s="30" t="s">
        <v>307</v>
      </c>
      <c r="N22" s="2" t="s">
        <v>308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296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26.25" thickBot="1">
      <c r="A32" s="18">
        <f>LEN(C32)-LEN(SUBSTITUTE(C32,",",""))+1</f>
        <v>18</v>
      </c>
      <c r="B32" s="18">
        <f t="shared" si="36"/>
        <v>13</v>
      </c>
      <c r="C32" s="4" t="s">
        <v>317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1.08</v>
      </c>
      <c r="R32" s="6">
        <f t="shared" si="6"/>
        <v>1.98</v>
      </c>
      <c r="S32" s="4"/>
      <c r="T32" s="4" t="str">
        <f t="shared" si="24"/>
        <v>18,1.00KXBK-ND</v>
      </c>
      <c r="U32" s="4" t="str">
        <f t="shared" si="25"/>
        <v>13,1.00KXBK-ND</v>
      </c>
      <c r="V32" t="str">
        <f t="shared" ref="V32:V38" si="40">"Resistor - " &amp; A32&amp;"x "&amp;E32</f>
        <v>Resistor - 18x 1k</v>
      </c>
      <c r="W32" t="str">
        <f t="shared" si="38"/>
        <v>603-MFR-25FBF52-1K|18</v>
      </c>
      <c r="X32" t="str">
        <f t="shared" si="39"/>
        <v>MFR-25FBF52-1K 18</v>
      </c>
    </row>
    <row r="33" spans="1:24" ht="16.5" thickBot="1">
      <c r="A33" s="18">
        <f>LEN(C33)-LEN(SUBSTITUTE(C33,",",""))+1</f>
        <v>4</v>
      </c>
      <c r="B33" s="18">
        <f t="shared" si="36"/>
        <v>2</v>
      </c>
      <c r="C33" s="12" t="s">
        <v>298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0.88</v>
      </c>
      <c r="R33" s="6">
        <f t="shared" si="6"/>
        <v>0.6</v>
      </c>
      <c r="S33" s="12" t="s">
        <v>87</v>
      </c>
      <c r="T33" s="4" t="str">
        <f t="shared" si="24"/>
        <v>4,A105963CT-ND</v>
      </c>
      <c r="U33" s="4" t="str">
        <f t="shared" si="25"/>
        <v>2,A105963CT-ND</v>
      </c>
      <c r="V33" t="str">
        <f t="shared" si="40"/>
        <v>Resistor - 4x 680</v>
      </c>
      <c r="W33" t="str">
        <f t="shared" si="38"/>
        <v>279-LR1F680R|4</v>
      </c>
      <c r="X33" t="str">
        <f t="shared" si="39"/>
        <v>1622545-1 4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300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0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277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11</v>
      </c>
      <c r="B37" s="18">
        <f>LEN(D37)-LEN(SUBSTITUTE(D37,",",""))+1</f>
        <v>8</v>
      </c>
      <c r="C37" s="4" t="s">
        <v>316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1.1000000000000001</v>
      </c>
      <c r="R37" s="6">
        <f t="shared" si="6"/>
        <v>1.1000000000000001</v>
      </c>
      <c r="S37" s="4"/>
      <c r="T37" s="4" t="str">
        <f t="shared" si="24"/>
        <v>11,100KXBK-ND</v>
      </c>
      <c r="U37" s="4" t="str">
        <f t="shared" si="25"/>
        <v>8,100KXBK-ND</v>
      </c>
      <c r="V37" t="str">
        <f t="shared" si="40"/>
        <v>Resistor - 11x 100k</v>
      </c>
      <c r="W37" t="str">
        <f t="shared" si="38"/>
        <v>603-FMF-25FTF52100K|11</v>
      </c>
      <c r="X37" t="str">
        <f t="shared" si="39"/>
        <v>MFR-25FBF52-100K 11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301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0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278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286</v>
      </c>
      <c r="D42" s="4" t="s">
        <v>61</v>
      </c>
      <c r="E42" s="3" t="s">
        <v>287</v>
      </c>
      <c r="F42" s="3" t="s">
        <v>288</v>
      </c>
      <c r="G42" s="3" t="s">
        <v>289</v>
      </c>
      <c r="H42" s="3"/>
      <c r="I42" s="3">
        <v>2</v>
      </c>
      <c r="J42" s="3" t="s">
        <v>39</v>
      </c>
      <c r="K42" s="3" t="s">
        <v>138</v>
      </c>
      <c r="L42" s="3" t="s">
        <v>287</v>
      </c>
      <c r="M42" s="33" t="s">
        <v>290</v>
      </c>
      <c r="N42" s="2" t="s">
        <v>291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292</v>
      </c>
      <c r="U42" s="4" t="s">
        <v>292</v>
      </c>
      <c r="V42" t="s">
        <v>293</v>
      </c>
      <c r="W42" t="s">
        <v>294</v>
      </c>
      <c r="X42" t="s">
        <v>295</v>
      </c>
    </row>
    <row r="43" spans="1:24" ht="26.25" thickBot="1">
      <c r="A43" s="18">
        <v>1</v>
      </c>
      <c r="B43" s="18">
        <f t="shared" si="49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271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273</v>
      </c>
      <c r="D49" s="12"/>
      <c r="E49" s="13" t="s">
        <v>274</v>
      </c>
      <c r="F49" s="3" t="s">
        <v>272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260</v>
      </c>
      <c r="D50" s="12" t="s">
        <v>144</v>
      </c>
      <c r="E50" s="13" t="s">
        <v>261</v>
      </c>
      <c r="F50" s="3" t="s">
        <v>262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263</v>
      </c>
      <c r="M50" s="13" t="s">
        <v>264</v>
      </c>
      <c r="N50" s="2" t="s">
        <v>265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8">
        <v>1</v>
      </c>
      <c r="B51" s="26">
        <v>1</v>
      </c>
      <c r="C51" s="12" t="s">
        <v>259</v>
      </c>
      <c r="D51" s="12" t="s">
        <v>144</v>
      </c>
      <c r="E51" s="13" t="s">
        <v>267</v>
      </c>
      <c r="F51" s="3" t="s">
        <v>266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268</v>
      </c>
      <c r="M51" s="13" t="s">
        <v>270</v>
      </c>
      <c r="N51" s="2" t="s">
        <v>269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309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customHeight="1" thickBot="1">
      <c r="A54" s="18">
        <v>1</v>
      </c>
      <c r="B54" s="26">
        <v>1</v>
      </c>
      <c r="C54" s="36" t="s">
        <v>259</v>
      </c>
      <c r="D54" s="12" t="s">
        <v>144</v>
      </c>
      <c r="E54" s="13" t="s">
        <v>310</v>
      </c>
      <c r="F54" s="3" t="s">
        <v>311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312</v>
      </c>
      <c r="M54" s="13" t="s">
        <v>313</v>
      </c>
      <c r="N54" s="2" t="s">
        <v>314</v>
      </c>
      <c r="O54" s="6">
        <v>0.27</v>
      </c>
      <c r="P54" s="6">
        <v>0.312</v>
      </c>
      <c r="Q54" s="6">
        <f>O54*A54</f>
        <v>0.27</v>
      </c>
      <c r="R54" s="6">
        <f t="shared" ref="R54" si="56">P54*A54</f>
        <v>0.312</v>
      </c>
      <c r="S54" s="4"/>
      <c r="T54" s="4" t="str">
        <f t="shared" ref="T54" si="57">IF(NOT(M54=""),A54&amp;","&amp;M54,"")</f>
        <v>1,WM3701-ND</v>
      </c>
      <c r="U54" s="4" t="str">
        <f t="shared" ref="U54" si="58">IF(NOT(M54=""),B54&amp;","&amp;M54,"")</f>
        <v>1,WM3701-ND</v>
      </c>
      <c r="V54" t="str">
        <f t="shared" ref="V54" si="59">A54&amp;"x "&amp;E54</f>
        <v>1x 4-POS connector</v>
      </c>
      <c r="W54" t="str">
        <f t="shared" ref="W54" si="60">IF(NOT(N54=""),N54&amp;"|"&amp;A54,"")</f>
        <v>538-39-01-2040|1</v>
      </c>
      <c r="X54" t="str">
        <f>L54&amp;" "&amp;A54</f>
        <v>39-01-2040 1</v>
      </c>
    </row>
    <row r="55" spans="1:24" ht="16.5" thickBot="1">
      <c r="A55" s="18">
        <v>4</v>
      </c>
      <c r="B55" s="26">
        <v>1</v>
      </c>
      <c r="C55" s="36" t="s">
        <v>260</v>
      </c>
      <c r="D55" s="12" t="s">
        <v>144</v>
      </c>
      <c r="E55" s="13" t="s">
        <v>261</v>
      </c>
      <c r="F55" s="3" t="s">
        <v>262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263</v>
      </c>
      <c r="M55" s="13" t="s">
        <v>264</v>
      </c>
      <c r="N55" s="2" t="s">
        <v>265</v>
      </c>
      <c r="O55" s="6">
        <v>0.16</v>
      </c>
      <c r="P55" s="6">
        <v>0.18099999999999999</v>
      </c>
      <c r="Q55" s="6">
        <f>O55*A55</f>
        <v>0.64</v>
      </c>
      <c r="R55" s="6">
        <f>P55*A55</f>
        <v>0.72399999999999998</v>
      </c>
      <c r="S55" s="4"/>
      <c r="T55" s="4" t="str">
        <f>IF(NOT(M55=""),A55&amp;","&amp;M55,"")</f>
        <v>4,WM9154-ND</v>
      </c>
      <c r="U55" s="4" t="str">
        <f>IF(NOT(M55=""),B55&amp;","&amp;M55,"")</f>
        <v>1,WM9154-ND</v>
      </c>
      <c r="V55" t="str">
        <f>A55&amp;"x "&amp;E55</f>
        <v>4x Female pin</v>
      </c>
      <c r="W55" t="str">
        <f>IF(NOT(N55=""),N55&amp;"|"&amp;A55,"")</f>
        <v>538-39-00-0078|4</v>
      </c>
      <c r="X55" t="str">
        <f>L55&amp;" "&amp;A55</f>
        <v>39-00-0078 4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4"/>
      <c r="O56" s="1" t="s">
        <v>68</v>
      </c>
      <c r="P56" s="1"/>
      <c r="Q56" s="11">
        <f>SUM(Q3:Q55)</f>
        <v>94.589999999999989</v>
      </c>
      <c r="R56" s="11">
        <f>SUM(R3:R55)</f>
        <v>111.31700000000001</v>
      </c>
      <c r="S56" s="10" t="s">
        <v>69</v>
      </c>
    </row>
    <row r="60" spans="1:24">
      <c r="C60" t="s">
        <v>249</v>
      </c>
    </row>
    <row r="61" spans="1:24">
      <c r="C61" t="s">
        <v>304</v>
      </c>
    </row>
    <row r="62" spans="1:24">
      <c r="C62" t="s">
        <v>275</v>
      </c>
    </row>
    <row r="63" spans="1:24">
      <c r="C63" t="s">
        <v>315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2019-10-31T11:07:29Z</dcterms:modified>
</cp:coreProperties>
</file>