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13_ncr:1_{EBC08421-8D27-43E8-B9E7-2FE27BDFF5C4}" xr6:coauthVersionLast="41" xr6:coauthVersionMax="43" xr10:uidLastSave="{00000000-0000-0000-0000-000000000000}"/>
  <bookViews>
    <workbookView xWindow="7935" yWindow="187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R10" i="1"/>
  <c r="Q10" i="1"/>
  <c r="A10" i="1"/>
  <c r="X22" i="1" l="1"/>
  <c r="W22" i="1"/>
  <c r="V22" i="1"/>
  <c r="U22" i="1"/>
  <c r="T22" i="1"/>
  <c r="R22" i="1"/>
  <c r="Q22" i="1"/>
  <c r="X55" i="1"/>
  <c r="W55" i="1"/>
  <c r="V55" i="1"/>
  <c r="U55" i="1"/>
  <c r="T55" i="1"/>
  <c r="R55" i="1"/>
  <c r="Q55" i="1"/>
  <c r="X54" i="1"/>
  <c r="W54" i="1"/>
  <c r="V54" i="1"/>
  <c r="U54" i="1"/>
  <c r="T54" i="1"/>
  <c r="R54" i="1"/>
  <c r="Q54" i="1"/>
  <c r="Q51" i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X50" i="1"/>
  <c r="W50" i="1"/>
  <c r="V50" i="1"/>
  <c r="U50" i="1"/>
  <c r="T50" i="1"/>
  <c r="R50" i="1"/>
  <c r="Q50" i="1"/>
  <c r="W48" i="1"/>
  <c r="U48" i="1"/>
  <c r="T48" i="1"/>
  <c r="X43" i="1" l="1"/>
  <c r="W43" i="1"/>
  <c r="V43" i="1"/>
  <c r="T43" i="1"/>
  <c r="R43" i="1"/>
  <c r="Q43" i="1"/>
  <c r="B43" i="1"/>
  <c r="U43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18" i="1"/>
  <c r="Q20" i="1"/>
  <c r="Q36" i="1"/>
  <c r="Q41" i="1"/>
  <c r="Q44" i="1"/>
  <c r="Q45" i="1"/>
  <c r="Q46" i="1"/>
  <c r="W46" i="1"/>
  <c r="V46" i="1"/>
  <c r="U46" i="1"/>
  <c r="T46" i="1"/>
  <c r="R46" i="1"/>
  <c r="W12" i="1"/>
  <c r="W17" i="1"/>
  <c r="W18" i="1"/>
  <c r="W19" i="1"/>
  <c r="W20" i="1"/>
  <c r="W25" i="1"/>
  <c r="W30" i="1"/>
  <c r="W36" i="1"/>
  <c r="W40" i="1"/>
  <c r="W41" i="1"/>
  <c r="W44" i="1"/>
  <c r="W45" i="1"/>
  <c r="W47" i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5" i="1"/>
  <c r="R18" i="1"/>
  <c r="R20" i="1"/>
  <c r="R31" i="1"/>
  <c r="R36" i="1"/>
  <c r="R41" i="1"/>
  <c r="R44" i="1"/>
  <c r="R45" i="1"/>
  <c r="U30" i="1"/>
  <c r="U40" i="1"/>
  <c r="U47" i="1"/>
  <c r="U12" i="1"/>
  <c r="U17" i="1"/>
  <c r="U19" i="1"/>
  <c r="U20" i="1"/>
  <c r="U25" i="1"/>
  <c r="U2" i="1"/>
  <c r="V45" i="1"/>
  <c r="T45" i="1"/>
  <c r="V7" i="1"/>
  <c r="V44" i="1"/>
  <c r="V41" i="1"/>
  <c r="V36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6" i="1"/>
  <c r="T40" i="1"/>
  <c r="T41" i="1"/>
  <c r="T44" i="1"/>
  <c r="T47" i="1"/>
  <c r="T2" i="1"/>
  <c r="Q4" i="1" l="1"/>
  <c r="R6" i="1"/>
  <c r="V4" i="1"/>
  <c r="T4" i="1"/>
  <c r="T9" i="1"/>
  <c r="T26" i="1"/>
  <c r="V5" i="1"/>
  <c r="R9" i="1"/>
  <c r="R37" i="1"/>
  <c r="R26" i="1"/>
  <c r="R14" i="1"/>
  <c r="W5" i="1"/>
  <c r="T5" i="1"/>
  <c r="V37" i="1"/>
  <c r="V9" i="1"/>
  <c r="R5" i="1"/>
  <c r="W9" i="1"/>
  <c r="Q37" i="1"/>
  <c r="Q7" i="1"/>
  <c r="R27" i="1"/>
  <c r="X27" i="1"/>
  <c r="V26" i="1"/>
  <c r="W26" i="1"/>
  <c r="Q26" i="1"/>
  <c r="W37" i="1"/>
  <c r="W6" i="1"/>
  <c r="Q38" i="1"/>
  <c r="Q6" i="1"/>
  <c r="X6" i="1"/>
  <c r="X4" i="1"/>
  <c r="T33" i="1"/>
  <c r="T15" i="1"/>
  <c r="T6" i="1"/>
  <c r="R7" i="1"/>
  <c r="W33" i="1"/>
  <c r="Q13" i="1"/>
  <c r="Q3" i="1"/>
  <c r="X37" i="1"/>
  <c r="X7" i="1"/>
  <c r="X5" i="1"/>
  <c r="Q39" i="1"/>
  <c r="W39" i="1"/>
  <c r="V27" i="1"/>
  <c r="T11" i="1"/>
  <c r="R11" i="1"/>
  <c r="Q11" i="1"/>
  <c r="W11" i="1"/>
  <c r="V11" i="1"/>
  <c r="X8" i="1"/>
  <c r="W35" i="1"/>
  <c r="Q32" i="1"/>
  <c r="X9" i="1"/>
  <c r="V8" i="1"/>
  <c r="R8" i="1"/>
  <c r="W8" i="1"/>
  <c r="T8" i="1"/>
  <c r="T35" i="1"/>
  <c r="W38" i="1"/>
  <c r="T3" i="1"/>
  <c r="R35" i="1"/>
  <c r="R13" i="1"/>
  <c r="R3" i="1"/>
  <c r="T31" i="1"/>
  <c r="T16" i="1"/>
  <c r="V38" i="1"/>
  <c r="V33" i="1"/>
  <c r="V15" i="1"/>
  <c r="R38" i="1"/>
  <c r="R33" i="1"/>
  <c r="Q15" i="1"/>
  <c r="X38" i="1"/>
  <c r="T13" i="1"/>
  <c r="V31" i="1"/>
  <c r="V35" i="1"/>
  <c r="V3" i="1"/>
  <c r="V13" i="1"/>
  <c r="W31" i="1"/>
  <c r="W16" i="1"/>
  <c r="Q29" i="1"/>
  <c r="V29" i="1"/>
  <c r="R29" i="1"/>
  <c r="X29" i="1"/>
  <c r="T14" i="1"/>
  <c r="R16" i="1"/>
  <c r="Q34" i="1"/>
  <c r="W14" i="1"/>
  <c r="T32" i="1"/>
  <c r="V32" i="1"/>
  <c r="V16" i="1"/>
  <c r="R34" i="1"/>
  <c r="W3" i="1"/>
  <c r="W32" i="1"/>
  <c r="W13" i="1"/>
  <c r="Q33" i="1"/>
  <c r="Q14" i="1"/>
  <c r="X34" i="1"/>
  <c r="X32" i="1"/>
  <c r="X16" i="1"/>
  <c r="X14" i="1"/>
  <c r="R39" i="1"/>
  <c r="V39" i="1"/>
  <c r="Q27" i="1"/>
  <c r="T34" i="1"/>
  <c r="V34" i="1"/>
  <c r="W15" i="1"/>
  <c r="Q35" i="1"/>
  <c r="Q31" i="1"/>
  <c r="T27" i="1"/>
  <c r="T29" i="1"/>
  <c r="Q56" i="1" l="1"/>
  <c r="R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<sst xmlns="http://schemas.openxmlformats.org/spreadsheetml/2006/main" count="438" uniqueCount="324">
  <si>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</si>
  <si>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</si>
  <si>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</si>
  <si>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</si>
  <si>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</si>
  <si>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</si>
  <si>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</si>
  <si>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</si>
  <si>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</si>
  <si>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</si>
  <si>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</si>
  <si>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</si>
  <si>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</si>
  <si>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</si>
  <si>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</si>
  <si>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</si>
  <si>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</si>
  <si>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</si>
  <si>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</si>
  <si>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</si>
  <si>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</si>
  <si>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</si>
  <si>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</si>
  <si>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</si>
  <si>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</si>
  <si>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</si>
  <si>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</si>
  <si>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</si>
  <si>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</si>
  <si>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</si>
  <si>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</si>
  <si>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</si>
  <si>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</si>
  <si>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</si>
  <si>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</si>
  <si>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</si>
  <si>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</si>
  <si>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</si>
  <si>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</si>
  <si>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</si>
  <si>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</si>
  <si>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</si>
  <si>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</si>
  <si>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</si>
  <si>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</si>
  <si>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</si>
  <si>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</si>
  <si>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</si>
  <si>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</si>
  <si>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</si>
  <si>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</si>
  <si>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</si>
  <si>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</si>
  <si>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</si>
  <si>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</si>
  <si>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</si>
  <si>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</si>
  <si>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</si>
  <si>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</si>
  <si>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</si>
  <si>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</si>
  <si>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</si>
  <si>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</si>
  <si>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</si>
  <si>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</si>
  <si>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</si>
  <si>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</si>
  <si>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</si>
  <si>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</si>
  <si>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</si>
  <si>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</si>
  <si>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</si>
  <si>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</si>
  <si>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</si>
  <si>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</si>
  <si>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</si>
  <si>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</si>
  <si>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</si>
  <si>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</si>
  <si>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</si>
  <si>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</si>
  <si>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</si>
  <si>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</si>
  <si>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</si>
  <si>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</si>
  <si>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</si>
  <si>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</si>
  <si>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</si>
  <si>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</si>
  <si>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</si>
  <si>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</si>
  <si>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</si>
  <si>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</si>
  <si>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</si>
  <si>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</si>
  <si>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</si>
  <si>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</si>
  <si>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</si>
  <si>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</si>
  <si>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</si>
  <si>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</si>
  <si>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</si>
  <si>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</si>
  <si>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</si>
  <si>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</si>
  <si>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</si>
  <si>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</si>
  <si>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</si>
  <si>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</si>
  <si>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</si>
  <si>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</si>
  <si>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</si>
  <si>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</si>
  <si>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</si>
  <si>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</si>
  <si>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</si>
  <si>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</si>
  <si>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</si>
  <si>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</si>
  <si>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</si>
  <si>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</si>
  <si>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</si>
  <si>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</si>
  <si>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</si>
  <si>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</si>
  <si>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</si>
  <si>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</si>
  <si>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</si>
  <si>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</si>
  <si>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</si>
  <si>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</si>
  <si>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</si>
  <si>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</si>
  <si>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</si>
  <si>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</si>
  <si>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</si>
  <si>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</si>
  <si>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</si>
  <si>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</si>
  <si>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</si>
  <si>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</si>
  <si>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</si>
  <si>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</si>
  <si>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</si>
  <si>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</si>
  <si>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</si>
  <si>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</si>
  <si>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</si>
  <si>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</si>
  <si>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</si>
  <si>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</si>
  <si>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</si>
  <si>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</si>
  <si>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</si>
  <si>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</si>
  <si>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</si>
  <si>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</si>
  <si>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</si>
  <si>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</si>
  <si>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</si>
  <si>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</si>
  <si>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</si>
  <si>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</si>
  <si>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</si>
  <si>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</si>
  <si>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</si>
  <si>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</si>
  <si>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</si>
  <si>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</si>
  <si>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</si>
  <si>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</si>
  <si>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</si>
  <si>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</si>
  <si>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</si>
  <si>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</si>
  <si>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</si>
  <si>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</si>
  <si>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</si>
  <si>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</si>
  <si>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</si>
  <si>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</si>
  <si>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</si>
  <si>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</si>
  <si>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</si>
  <si>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</si>
  <si>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</si>
  <si>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</si>
  <si>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</si>
  <si>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</si>
  <si>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</si>
  <si>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</si>
  <si>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</si>
  <si>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</si>
  <si>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</si>
  <si>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</si>
  <si>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</si>
  <si>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</si>
  <si>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</si>
  <si>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</si>
  <si>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</si>
  <si>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</si>
  <si>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</si>
  <si>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</si>
  <si>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</si>
  <si>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</si>
  <si>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</si>
  <si>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</si>
  <si>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</si>
  <si>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</si>
  <si>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</si>
  <si>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</si>
  <si>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</si>
  <si>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</si>
  <si>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</si>
  <si>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</si>
  <si>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</si>
  <si>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</si>
  <si>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</si>
  <si>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</si>
  <si>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</si>
  <si>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</si>
  <si>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</si>
  <si>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</si>
  <si>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</si>
  <si>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</si>
  <si>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</si>
  <si>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</si>
  <si>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</si>
  <si>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</si>
  <si>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</si>
  <si>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</si>
  <si>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</si>
  <si>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</si>
  <si>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</si>
  <si>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</si>
  <si>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</si>
  <si>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</si>
  <si>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</si>
  <si>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</si>
  <si>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</si>
  <si>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</si>
  <si>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</si>
  <si>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</si>
  <si>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</si>
  <si>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</si>
  <si>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</si>
  <si>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</si>
  <si>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</si>
  <si>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</si>
  <si>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</si>
  <si>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</si>
  <si>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</si>
  <si>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</si>
  <si>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</si>
  <si>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</si>
  <si>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</si>
  <si>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</si>
  <si>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</si>
  <si>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</si>
  <si>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</si>
  <si>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</si>
  <si>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</si>
  <si>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</si>
  <si>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</si>
  <si>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</si>
  <si>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</si>
  <si>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</si>
  <si>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</si>
  <si>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</si>
  <si>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</si>
  <si>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</si>
  <si>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</si>
  <si>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</si>
  <si>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</si>
  <si>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</si>
  <si>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</si>
  <si>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</si>
  <si>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</si>
  <si>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</si>
  <si>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</si>
  <si>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</si>
  <si>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</si>
  <si>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</si>
  <si>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</si>
  <si>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</si>
  <si>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</si>
  <si>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</si>
  <si>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</si>
  <si>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</si>
  <si>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</si>
  <si>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</si>
  <si>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</si>
  <si>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</si>
  <si>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</si>
  <si>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</si>
  <si>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</si>
  <si>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</si>
  <si>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</si>
  <si>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</si>
  <si>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</si>
  <si>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</si>
  <si>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</si>
  <si>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</si>
  <si>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4-POS connector</t>
  </si>
  <si>
    <t>4 CKT RCPT HOUSING</t>
  </si>
  <si>
    <t>39-01-2040</t>
  </si>
  <si>
    <t>WM3701-ND</t>
  </si>
  <si>
    <t>538-39-01-2040</t>
  </si>
  <si>
    <t>Hardware for the optional connector</t>
  </si>
  <si>
    <t>HEADER 4P MINIFIT</t>
  </si>
  <si>
    <t>39-30-0040</t>
  </si>
  <si>
    <t>WM21352-ND</t>
  </si>
  <si>
    <t>538-39-30-0040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</si>
  <si>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</si>
  <si>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Q1,Q2,Q3,Q4,Q5,Q7,Q8</t>
  </si>
  <si>
    <r>
      <t>C19,C24,</t>
    </r>
    <r>
      <rPr>
        <sz val="10"/>
        <color rgb="FFFF0000"/>
        <rFont val="Liberation Sans"/>
      </rPr>
      <t>C27</t>
    </r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</si>
  <si>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,R65</t>
    </r>
  </si>
  <si>
    <t>R11,R14,R17,R20,R35,R37,R38,R48,R49,R55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</si>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</sst>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zoomScale="113" workbookViewId="0">
      <selection activeCell="C13" sqref="C1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315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318</v>
      </c>
      <c r="D10" s="22"/>
      <c r="E10" s="3" t="s">
        <v>319</v>
      </c>
      <c r="F10" s="3" t="s">
        <v>320</v>
      </c>
      <c r="G10" s="3" t="s">
        <v>12</v>
      </c>
      <c r="H10" s="3"/>
      <c r="I10" s="3"/>
      <c r="J10" s="3" t="s">
        <v>10</v>
      </c>
      <c r="K10" s="3"/>
      <c r="L10" s="3" t="s">
        <v>321</v>
      </c>
      <c r="M10" s="2" t="s">
        <v>322</v>
      </c>
      <c r="N10" s="39" t="s">
        <v>323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283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286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282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223</v>
      </c>
      <c r="D21" s="4" t="s">
        <v>82</v>
      </c>
      <c r="E21" s="3" t="s">
        <v>261</v>
      </c>
      <c r="F21" s="3" t="s">
        <v>262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258</v>
      </c>
      <c r="M21" s="30" t="s">
        <v>260</v>
      </c>
      <c r="N21" s="2" t="s">
        <v>259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223</v>
      </c>
      <c r="D22" s="4" t="s">
        <v>82</v>
      </c>
      <c r="E22" s="3" t="s">
        <v>224</v>
      </c>
      <c r="F22" s="3" t="s">
        <v>309</v>
      </c>
      <c r="G22" s="3"/>
      <c r="H22" s="3"/>
      <c r="I22" s="3">
        <v>1</v>
      </c>
      <c r="J22" s="3" t="s">
        <v>225</v>
      </c>
      <c r="K22" s="3" t="s">
        <v>139</v>
      </c>
      <c r="L22" s="27" t="s">
        <v>310</v>
      </c>
      <c r="M22" s="30" t="s">
        <v>311</v>
      </c>
      <c r="N22" s="2" t="s">
        <v>312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224</v>
      </c>
      <c r="F23" s="3" t="s">
        <v>236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239</v>
      </c>
      <c r="M23" s="30" t="s">
        <v>244</v>
      </c>
      <c r="N23" s="2" t="s">
        <v>243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234</v>
      </c>
      <c r="D24" s="4" t="s">
        <v>82</v>
      </c>
      <c r="E24" s="3" t="s">
        <v>235</v>
      </c>
      <c r="F24" s="3" t="s">
        <v>237</v>
      </c>
      <c r="G24" s="3"/>
      <c r="H24" s="3"/>
      <c r="I24" s="3">
        <v>1</v>
      </c>
      <c r="J24" s="3" t="s">
        <v>238</v>
      </c>
      <c r="K24" s="3" t="s">
        <v>139</v>
      </c>
      <c r="L24" s="27" t="s">
        <v>240</v>
      </c>
      <c r="M24" s="30" t="s">
        <v>242</v>
      </c>
      <c r="N24" s="2" t="s">
        <v>241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5" si="24">IF(NOT(M25=""),A25&amp;","&amp;M25,"")</f>
        <v/>
      </c>
      <c r="U25" s="4" t="str">
        <f t="shared" ref="U25:U38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314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6</v>
      </c>
      <c r="B27" s="18">
        <f t="shared" ref="B27:B28" si="27">LEN(D27)-LEN(SUBSTITUTE(D27,",",""))+1</f>
        <v>6</v>
      </c>
      <c r="C27" s="4" t="s">
        <v>217</v>
      </c>
      <c r="D27" s="22" t="s">
        <v>107</v>
      </c>
      <c r="E27" s="3" t="s">
        <v>218</v>
      </c>
      <c r="F27" s="3" t="s">
        <v>219</v>
      </c>
      <c r="G27" s="3" t="s">
        <v>220</v>
      </c>
      <c r="H27" s="3"/>
      <c r="I27" s="3">
        <v>8</v>
      </c>
      <c r="J27" s="3" t="s">
        <v>21</v>
      </c>
      <c r="K27" s="3" t="s">
        <v>138</v>
      </c>
      <c r="L27" s="3" t="s">
        <v>221</v>
      </c>
      <c r="M27" s="29" t="s">
        <v>231</v>
      </c>
      <c r="N27" s="2" t="s">
        <v>222</v>
      </c>
      <c r="O27" s="6">
        <v>2.62</v>
      </c>
      <c r="P27" s="6">
        <v>2.9</v>
      </c>
      <c r="Q27" s="6">
        <f>O27*A27</f>
        <v>15.72</v>
      </c>
      <c r="R27" s="6">
        <f t="shared" ref="R27:R28" si="28">P27*A27</f>
        <v>17.399999999999999</v>
      </c>
      <c r="S27" s="4"/>
      <c r="T27" s="4" t="str">
        <f t="shared" ref="T27" si="29">IF(NOT(M27=""),A27&amp;","&amp;M27,"")</f>
        <v>6,ISL9V5036P3-F085-ND</v>
      </c>
      <c r="U27" s="4" t="str">
        <f t="shared" si="25"/>
        <v>6,ISL9V5036P3-F085-ND</v>
      </c>
      <c r="V27" t="str">
        <f t="shared" ref="V27:V28" si="30">A27&amp;"x "&amp;E27</f>
        <v>6x Ignition IGBT</v>
      </c>
      <c r="W27" t="str">
        <f t="shared" ref="W27" si="31">IF(NOT(N27=""),N27&amp;"|"&amp;A27,"")</f>
        <v>512-ISL9V5036P3-F085
|6</v>
      </c>
      <c r="X27" t="str">
        <f t="shared" ref="X27" si="32">L27&amp;" "&amp;A27</f>
        <v>ISL9V5036P3-F085 6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287</v>
      </c>
      <c r="D28" s="22" t="s">
        <v>107</v>
      </c>
      <c r="E28" s="3" t="s">
        <v>288</v>
      </c>
      <c r="F28" s="3" t="s">
        <v>289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290</v>
      </c>
      <c r="M28" s="30" t="s">
        <v>292</v>
      </c>
      <c r="N28" s="2" t="s">
        <v>291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245</v>
      </c>
      <c r="D29" s="22" t="s">
        <v>107</v>
      </c>
      <c r="E29" s="3" t="s">
        <v>227</v>
      </c>
      <c r="F29" s="3" t="s">
        <v>226</v>
      </c>
      <c r="G29" s="3" t="s">
        <v>228</v>
      </c>
      <c r="H29" s="3"/>
      <c r="I29" s="3">
        <v>8</v>
      </c>
      <c r="J29" s="3" t="s">
        <v>21</v>
      </c>
      <c r="K29" s="3" t="s">
        <v>138</v>
      </c>
      <c r="L29" s="3" t="s">
        <v>229</v>
      </c>
      <c r="M29" s="30" t="s">
        <v>232</v>
      </c>
      <c r="N29" s="2" t="s">
        <v>230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6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246</v>
      </c>
      <c r="O31" s="5">
        <v>0.08</v>
      </c>
      <c r="P31" s="5">
        <v>0.11</v>
      </c>
      <c r="Q31" s="6">
        <f t="shared" ref="Q31:Q38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8" si="38">IF(NOT(N31=""),N31&amp;"|"&amp;A31,"")</f>
        <v>603-MFR-25FBF52-10K|1</v>
      </c>
      <c r="X31" t="str">
        <f t="shared" ref="X31:X38" si="39">L31&amp;" "&amp;A31</f>
        <v>MFR-25FBF52-10K 1</v>
      </c>
    </row>
    <row r="32" spans="1:24" ht="26.25" thickBot="1">
      <c r="A32" s="18">
        <f>LEN(C32)-LEN(SUBSTITUTE(C32,",",""))+1</f>
        <v>17</v>
      </c>
      <c r="B32" s="18">
        <f t="shared" si="36"/>
        <v>13</v>
      </c>
      <c r="C32" s="4" t="s">
        <v>316</v>
      </c>
      <c r="D32" s="22" t="s">
        <v>196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186</v>
      </c>
      <c r="M32" s="2" t="s">
        <v>46</v>
      </c>
      <c r="N32" s="2" t="s">
        <v>247</v>
      </c>
      <c r="O32" s="5">
        <v>0.06</v>
      </c>
      <c r="P32" s="5">
        <v>0.11</v>
      </c>
      <c r="Q32" s="6">
        <f t="shared" si="37"/>
        <v>1.02</v>
      </c>
      <c r="R32" s="6">
        <f t="shared" si="6"/>
        <v>1.87</v>
      </c>
      <c r="S32" s="4"/>
      <c r="T32" s="4" t="str">
        <f t="shared" si="24"/>
        <v>17,1.00KXBK-ND</v>
      </c>
      <c r="U32" s="4" t="str">
        <f t="shared" si="25"/>
        <v>13,1.00KXBK-ND</v>
      </c>
      <c r="V32" t="str">
        <f t="shared" ref="V32:V38" si="40">"Resistor - " &amp; A32&amp;"x "&amp;E32</f>
        <v>Resistor - 17x 1k</v>
      </c>
      <c r="W32" t="str">
        <f t="shared" si="38"/>
        <v>603-MFR-25FBF52-1K|17</v>
      </c>
      <c r="X32" t="str">
        <f t="shared" si="39"/>
        <v>MFR-25FBF52-1K 17</v>
      </c>
    </row>
    <row r="33" spans="1:24" ht="16.5" thickBot="1">
      <c r="A33" s="18">
        <f>LEN(C33)-LEN(SUBSTITUTE(C33,",",""))+1</f>
        <v>3</v>
      </c>
      <c r="B33" s="18">
        <f t="shared" si="36"/>
        <v>2</v>
      </c>
      <c r="C33" s="12" t="s">
        <v>209</v>
      </c>
      <c r="D33" s="23" t="s">
        <v>197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184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0.66</v>
      </c>
      <c r="R33" s="6">
        <f t="shared" si="6"/>
        <v>0.44999999999999996</v>
      </c>
      <c r="S33" s="12" t="s">
        <v>87</v>
      </c>
      <c r="T33" s="4" t="str">
        <f t="shared" si="24"/>
        <v>3,A105963CT-ND</v>
      </c>
      <c r="U33" s="4" t="str">
        <f t="shared" si="25"/>
        <v>2,A105963CT-ND</v>
      </c>
      <c r="V33" t="str">
        <f t="shared" si="40"/>
        <v>Resistor - 3x 680</v>
      </c>
      <c r="W33" t="str">
        <f t="shared" si="38"/>
        <v>279-LR1F680R|3</v>
      </c>
      <c r="X33" t="str">
        <f t="shared" si="39"/>
        <v>1622545-1 3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0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6</v>
      </c>
      <c r="B35" s="18">
        <f t="shared" si="36"/>
        <v>5</v>
      </c>
      <c r="C35" s="4" t="s">
        <v>263</v>
      </c>
      <c r="D35" s="4" t="s">
        <v>198</v>
      </c>
      <c r="E35" s="3" t="s">
        <v>189</v>
      </c>
      <c r="F35" s="3" t="s">
        <v>190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191</v>
      </c>
      <c r="M35" s="2" t="s">
        <v>188</v>
      </c>
      <c r="N35" s="2" t="s">
        <v>192</v>
      </c>
      <c r="O35" s="5">
        <v>0.14000000000000001</v>
      </c>
      <c r="P35" s="5">
        <v>0.16</v>
      </c>
      <c r="Q35" s="6">
        <f t="shared" si="37"/>
        <v>0.84000000000000008</v>
      </c>
      <c r="R35" s="6">
        <f t="shared" si="6"/>
        <v>0.96</v>
      </c>
      <c r="S35" s="4"/>
      <c r="T35" s="4" t="str">
        <f t="shared" si="24"/>
        <v>6,2.49KXBK-ND</v>
      </c>
      <c r="U35" s="4" t="str">
        <f t="shared" si="25"/>
        <v>5,2.49KXBK-ND</v>
      </c>
      <c r="V35" t="str">
        <f t="shared" si="40"/>
        <v>Resistor - 6x 1% 2.49k</v>
      </c>
      <c r="W35" t="str">
        <f t="shared" si="38"/>
        <v>603-MFR-25FBF52-2K49|6</v>
      </c>
      <c r="X35" t="str">
        <f t="shared" si="39"/>
        <v>MFR-25FBF52-2K49 6</v>
      </c>
    </row>
    <row r="36" spans="1:24" ht="16.5" thickBot="1">
      <c r="A36" s="18">
        <v>1</v>
      </c>
      <c r="B36" s="18">
        <f t="shared" si="36"/>
        <v>1</v>
      </c>
      <c r="C36" s="4" t="s">
        <v>284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0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1">LEN(C37)-LEN(SUBSTITUTE(C37,",",""))+1</f>
        <v>10</v>
      </c>
      <c r="B37" s="18">
        <f>LEN(D37)-LEN(SUBSTITUTE(D37,",",""))+1</f>
        <v>8</v>
      </c>
      <c r="C37" s="4" t="s">
        <v>317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207</v>
      </c>
      <c r="M37" s="2" t="s">
        <v>57</v>
      </c>
      <c r="N37" s="2" t="s">
        <v>208</v>
      </c>
      <c r="O37" s="5">
        <v>0.1</v>
      </c>
      <c r="P37" s="5">
        <v>0.1</v>
      </c>
      <c r="Q37" s="6">
        <f t="shared" si="37"/>
        <v>1</v>
      </c>
      <c r="R37" s="6">
        <f t="shared" si="6"/>
        <v>1</v>
      </c>
      <c r="S37" s="4"/>
      <c r="T37" s="4" t="str">
        <f t="shared" si="24"/>
        <v>10,100KXBK-ND</v>
      </c>
      <c r="U37" s="4" t="str">
        <f t="shared" si="25"/>
        <v>8,100KXBK-ND</v>
      </c>
      <c r="V37" t="str">
        <f t="shared" si="40"/>
        <v>Resistor - 10x 100k</v>
      </c>
      <c r="W37" t="str">
        <f t="shared" si="38"/>
        <v>603-FMF-25FTF52100K|10</v>
      </c>
      <c r="X37" t="str">
        <f t="shared" si="39"/>
        <v>MFR-25FBF52-100K 10</v>
      </c>
    </row>
    <row r="38" spans="1:24" ht="16.5" thickBot="1">
      <c r="A38" s="18">
        <f>LEN(C38)-LEN(SUBSTITUTE(C38,",",""))+1</f>
        <v>3</v>
      </c>
      <c r="B38" s="18">
        <f>LEN(D38)-LEN(SUBSTITUTE(D38,",",""))+1</f>
        <v>2</v>
      </c>
      <c r="C38" s="4" t="s">
        <v>211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0.81</v>
      </c>
      <c r="R38" s="6">
        <f t="shared" si="6"/>
        <v>0.69000000000000006</v>
      </c>
      <c r="S38" s="4"/>
      <c r="T38" s="4" t="str">
        <f t="shared" si="24"/>
        <v>3,160YCT-ND</v>
      </c>
      <c r="U38" s="4" t="str">
        <f t="shared" si="25"/>
        <v>2,160YCT-ND</v>
      </c>
      <c r="V38" t="str">
        <f t="shared" si="40"/>
        <v>Resistor - 3x 160</v>
      </c>
      <c r="W38" t="str">
        <f t="shared" si="38"/>
        <v>594-5083NW160R0J|3</v>
      </c>
      <c r="X38" t="str">
        <f t="shared" si="39"/>
        <v>FMP200FRF52-160R 3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285</v>
      </c>
      <c r="D39" s="22" t="s">
        <v>110</v>
      </c>
      <c r="E39" s="3" t="s">
        <v>213</v>
      </c>
      <c r="F39" s="3" t="s">
        <v>214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215</v>
      </c>
      <c r="M39" s="2"/>
      <c r="N39" s="2" t="s">
        <v>216</v>
      </c>
      <c r="O39" s="5"/>
      <c r="P39" s="5">
        <v>0.1</v>
      </c>
      <c r="Q39" s="6">
        <f t="shared" ref="Q39" si="42">O39*A39</f>
        <v>0</v>
      </c>
      <c r="R39" s="6">
        <f t="shared" ref="R39" si="43">P39*A39</f>
        <v>0.2</v>
      </c>
      <c r="S39" s="4"/>
      <c r="T39" s="4" t="str">
        <f t="shared" ref="T39" si="44">IF(NOT(M39=""),A39&amp;","&amp;M39,"")</f>
        <v/>
      </c>
      <c r="U39" s="4" t="str">
        <f t="shared" ref="U39" si="45">IF(NOT(M39=""),B39&amp;","&amp;M39,"")</f>
        <v/>
      </c>
      <c r="V39" t="str">
        <f t="shared" ref="V39" si="46">"Resistor - " &amp; A39&amp;"x "&amp;E39</f>
        <v>Resistor - 2x 7.5k</v>
      </c>
      <c r="W39" t="str">
        <f t="shared" ref="W39" si="47">IF(NOT(N39=""),N39&amp;"|"&amp;A39,"")</f>
        <v>603-MFR-25FBF52-7K5
|2</v>
      </c>
      <c r="X39" t="str">
        <f t="shared" ref="X39" si="48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49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293</v>
      </c>
      <c r="D42" s="4" t="s">
        <v>61</v>
      </c>
      <c r="E42" s="3" t="s">
        <v>294</v>
      </c>
      <c r="F42" s="3" t="s">
        <v>295</v>
      </c>
      <c r="G42" s="3" t="s">
        <v>296</v>
      </c>
      <c r="H42" s="3"/>
      <c r="I42" s="3">
        <v>2</v>
      </c>
      <c r="J42" s="3" t="s">
        <v>39</v>
      </c>
      <c r="K42" s="3" t="s">
        <v>138</v>
      </c>
      <c r="L42" s="3" t="s">
        <v>294</v>
      </c>
      <c r="M42" s="34" t="s">
        <v>297</v>
      </c>
      <c r="N42" s="2" t="s">
        <v>298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299</v>
      </c>
      <c r="U42" s="4" t="s">
        <v>299</v>
      </c>
      <c r="V42" t="s">
        <v>300</v>
      </c>
      <c r="W42" t="s">
        <v>301</v>
      </c>
      <c r="X42" t="s">
        <v>302</v>
      </c>
    </row>
    <row r="43" spans="1:24" ht="26.25" thickBot="1">
      <c r="A43" s="18">
        <v>1</v>
      </c>
      <c r="B43" s="18">
        <f t="shared" si="49"/>
        <v>1</v>
      </c>
      <c r="C43" s="22" t="s">
        <v>257</v>
      </c>
      <c r="D43" s="4" t="s">
        <v>79</v>
      </c>
      <c r="E43" s="3" t="s">
        <v>248</v>
      </c>
      <c r="F43" s="3" t="s">
        <v>249</v>
      </c>
      <c r="G43" s="3" t="s">
        <v>250</v>
      </c>
      <c r="H43" s="3"/>
      <c r="I43" s="3">
        <v>1</v>
      </c>
      <c r="J43" s="3" t="s">
        <v>62</v>
      </c>
      <c r="K43" s="3"/>
      <c r="L43" s="3" t="s">
        <v>254</v>
      </c>
      <c r="M43" s="31" t="s">
        <v>255</v>
      </c>
      <c r="N43" s="2" t="s">
        <v>256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0">L43&amp;" "&amp;A43</f>
        <v>MPXH6115A6U 1</v>
      </c>
    </row>
    <row r="44" spans="1:24" ht="26.25" thickBot="1">
      <c r="A44" s="18">
        <v>1</v>
      </c>
      <c r="B44" s="18">
        <f t="shared" si="49"/>
        <v>1</v>
      </c>
      <c r="C44" s="4" t="s">
        <v>79</v>
      </c>
      <c r="D44" s="4" t="s">
        <v>79</v>
      </c>
      <c r="E44" s="3" t="s">
        <v>212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49"/>
        <v>1</v>
      </c>
      <c r="C45" s="12" t="s">
        <v>183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1">P46*A46</f>
        <v>2.4</v>
      </c>
      <c r="S46" s="4"/>
      <c r="T46" s="4" t="str">
        <f t="shared" ref="T46" si="52">IF(NOT(M46=""),A46&amp;","&amp;M46,"")</f>
        <v>1,F2720-ND</v>
      </c>
      <c r="U46" s="4" t="str">
        <f t="shared" ref="U46" si="53">IF(NOT(M46=""),B46&amp;","&amp;M46,"")</f>
        <v>1,F2720-ND</v>
      </c>
      <c r="V46" t="str">
        <f t="shared" ref="V46" si="54">A46&amp;"x "&amp;E46</f>
        <v>1x SP721APP</v>
      </c>
      <c r="W46" t="str">
        <f t="shared" ref="W46" si="55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276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279</v>
      </c>
      <c r="D49" s="12"/>
      <c r="E49" s="13" t="s">
        <v>280</v>
      </c>
      <c r="F49" s="3" t="s">
        <v>278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1</v>
      </c>
      <c r="B50" s="26">
        <v>1</v>
      </c>
      <c r="C50" s="12" t="s">
        <v>264</v>
      </c>
      <c r="D50" s="12" t="s">
        <v>144</v>
      </c>
      <c r="E50" s="13" t="s">
        <v>272</v>
      </c>
      <c r="F50" s="3" t="s">
        <v>271</v>
      </c>
      <c r="G50" s="3"/>
      <c r="H50" s="13"/>
      <c r="I50" s="13">
        <v>1</v>
      </c>
      <c r="J50" s="13" t="s">
        <v>225</v>
      </c>
      <c r="K50" s="25" t="s">
        <v>138</v>
      </c>
      <c r="L50" s="13" t="s">
        <v>273</v>
      </c>
      <c r="M50" s="13" t="s">
        <v>275</v>
      </c>
      <c r="N50" s="2" t="s">
        <v>274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8">
        <v>6</v>
      </c>
      <c r="B51" s="26">
        <v>1</v>
      </c>
      <c r="C51" s="12" t="s">
        <v>265</v>
      </c>
      <c r="D51" s="12" t="s">
        <v>144</v>
      </c>
      <c r="E51" s="13" t="s">
        <v>266</v>
      </c>
      <c r="F51" s="3" t="s">
        <v>267</v>
      </c>
      <c r="G51" s="3"/>
      <c r="H51" s="13"/>
      <c r="I51" s="13">
        <v>1</v>
      </c>
      <c r="J51" s="13" t="s">
        <v>225</v>
      </c>
      <c r="K51" s="25" t="s">
        <v>138</v>
      </c>
      <c r="L51" s="13" t="s">
        <v>268</v>
      </c>
      <c r="M51" s="13" t="s">
        <v>269</v>
      </c>
      <c r="N51" s="2" t="s">
        <v>270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308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customHeight="1" thickBot="1">
      <c r="A54" s="18">
        <v>1</v>
      </c>
      <c r="B54" s="26">
        <v>1</v>
      </c>
      <c r="C54" s="36" t="s">
        <v>264</v>
      </c>
      <c r="D54" s="12" t="s">
        <v>144</v>
      </c>
      <c r="E54" s="13" t="s">
        <v>303</v>
      </c>
      <c r="F54" s="3" t="s">
        <v>304</v>
      </c>
      <c r="G54" s="3"/>
      <c r="H54" s="13"/>
      <c r="I54" s="13">
        <v>1</v>
      </c>
      <c r="J54" s="13" t="s">
        <v>225</v>
      </c>
      <c r="K54" s="25" t="s">
        <v>138</v>
      </c>
      <c r="L54" s="13" t="s">
        <v>305</v>
      </c>
      <c r="M54" s="13" t="s">
        <v>306</v>
      </c>
      <c r="N54" s="2" t="s">
        <v>307</v>
      </c>
      <c r="O54" s="6">
        <v>0.27</v>
      </c>
      <c r="P54" s="6">
        <v>0.312</v>
      </c>
      <c r="Q54" s="6">
        <f>O54*A54</f>
        <v>0.27</v>
      </c>
      <c r="R54" s="6">
        <f t="shared" ref="R54" si="56">P54*A54</f>
        <v>0.312</v>
      </c>
      <c r="S54" s="4"/>
      <c r="T54" s="4" t="str">
        <f t="shared" ref="T54" si="57">IF(NOT(M54=""),A54&amp;","&amp;M54,"")</f>
        <v>1,WM3701-ND</v>
      </c>
      <c r="U54" s="4" t="str">
        <f t="shared" ref="U54" si="58">IF(NOT(M54=""),B54&amp;","&amp;M54,"")</f>
        <v>1,WM3701-ND</v>
      </c>
      <c r="V54" t="str">
        <f t="shared" ref="V54" si="59">A54&amp;"x "&amp;E54</f>
        <v>1x 4-POS connector</v>
      </c>
      <c r="W54" t="str">
        <f t="shared" ref="W54" si="60">IF(NOT(N54=""),N54&amp;"|"&amp;A54,"")</f>
        <v>538-39-01-2040|1</v>
      </c>
      <c r="X54" t="str">
        <f>L54&amp;" "&amp;A54</f>
        <v>39-01-2040 1</v>
      </c>
    </row>
    <row r="55" spans="1:24" ht="16.5" thickBot="1">
      <c r="A55" s="18">
        <v>4</v>
      </c>
      <c r="B55" s="26">
        <v>1</v>
      </c>
      <c r="C55" s="36" t="s">
        <v>265</v>
      </c>
      <c r="D55" s="12" t="s">
        <v>144</v>
      </c>
      <c r="E55" s="13" t="s">
        <v>266</v>
      </c>
      <c r="F55" s="3" t="s">
        <v>267</v>
      </c>
      <c r="G55" s="3"/>
      <c r="H55" s="13"/>
      <c r="I55" s="13">
        <v>1</v>
      </c>
      <c r="J55" s="13" t="s">
        <v>225</v>
      </c>
      <c r="K55" s="25" t="s">
        <v>138</v>
      </c>
      <c r="L55" s="13" t="s">
        <v>268</v>
      </c>
      <c r="M55" s="13" t="s">
        <v>269</v>
      </c>
      <c r="N55" s="2" t="s">
        <v>270</v>
      </c>
      <c r="O55" s="6">
        <v>0.16</v>
      </c>
      <c r="P55" s="6">
        <v>0.18099999999999999</v>
      </c>
      <c r="Q55" s="6">
        <f>O55*A55</f>
        <v>0.64</v>
      </c>
      <c r="R55" s="6">
        <f>P55*A55</f>
        <v>0.72399999999999998</v>
      </c>
      <c r="S55" s="4"/>
      <c r="T55" s="4" t="str">
        <f>IF(NOT(M55=""),A55&amp;","&amp;M55,"")</f>
        <v>4,WM9154-ND</v>
      </c>
      <c r="U55" s="4" t="str">
        <f>IF(NOT(M55=""),B55&amp;","&amp;M55,"")</f>
        <v>1,WM9154-ND</v>
      </c>
      <c r="V55" t="str">
        <f>A55&amp;"x "&amp;E55</f>
        <v>4x Female pin</v>
      </c>
      <c r="W55" t="str">
        <f>IF(NOT(N55=""),N55&amp;"|"&amp;A55,"")</f>
        <v>538-39-00-0078|4</v>
      </c>
      <c r="X55" t="str">
        <f>L55&amp;" "&amp;A55</f>
        <v>39-00-0078 4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7" t="s">
        <v>70</v>
      </c>
      <c r="M56" s="38"/>
      <c r="N56" s="33"/>
      <c r="O56" s="1" t="s">
        <v>68</v>
      </c>
      <c r="P56" s="1"/>
      <c r="Q56" s="11">
        <f>SUM(Q3:Q51)</f>
        <v>97.08</v>
      </c>
      <c r="R56" s="11">
        <f>SUM(R3:R51)</f>
        <v>115.021</v>
      </c>
      <c r="S56" s="10" t="s">
        <v>69</v>
      </c>
    </row>
    <row r="60" spans="1:24">
      <c r="C60" t="s">
        <v>253</v>
      </c>
    </row>
    <row r="61" spans="1:24">
      <c r="C61" t="s">
        <v>277</v>
      </c>
    </row>
    <row r="62" spans="1:24">
      <c r="C62" t="s">
        <v>281</v>
      </c>
    </row>
    <row r="63" spans="1:24">
      <c r="C63" t="s">
        <v>313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2019-10-31T09:25:46Z</dcterms:modified>
</cp:coreProperties>
</file>