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2 PnP\Rev1.0-1.1 documents\"/>
    </mc:Choice>
  </mc:AlternateContent>
  <xr:revisionPtr revIDLastSave="0" documentId="13_ncr:1_{3125DB6C-C2D3-4BCA-AC4F-7D3658D7884E}" xr6:coauthVersionLast="41" xr6:coauthVersionMax="41" xr10:uidLastSave="{00000000-0000-0000-0000-000000000000}"/>
  <bookViews>
    <workbookView xWindow="12165" yWindow="213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X10" i="1" s="1"/>
  <c r="W10" i="1" l="1"/>
  <c r="Q10" i="1"/>
  <c r="V10" i="1"/>
  <c r="R10" i="1"/>
  <c r="T10" i="1"/>
  <c r="X46" i="1"/>
  <c r="W46" i="1"/>
  <c r="V46" i="1"/>
  <c r="U46" i="1"/>
  <c r="T46" i="1"/>
  <c r="R46" i="1"/>
  <c r="Q46" i="1"/>
  <c r="T45" i="1"/>
  <c r="U45" i="1"/>
  <c r="W45" i="1"/>
  <c r="X47" i="1"/>
  <c r="W47" i="1"/>
  <c r="V47" i="1"/>
  <c r="U47" i="1"/>
  <c r="T47" i="1"/>
  <c r="R47" i="1"/>
  <c r="Q47" i="1"/>
  <c r="X48" i="1"/>
  <c r="W48" i="1"/>
  <c r="V48" i="1"/>
  <c r="U48" i="1"/>
  <c r="T48" i="1"/>
  <c r="R48" i="1"/>
  <c r="Q48" i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7" i="1"/>
  <c r="W27" i="1" s="1"/>
  <c r="B27" i="1"/>
  <c r="U27" i="1" s="1"/>
  <c r="A26" i="1"/>
  <c r="W26" i="1" s="1"/>
  <c r="X21" i="1"/>
  <c r="W21" i="1"/>
  <c r="V21" i="1"/>
  <c r="U21" i="1"/>
  <c r="T21" i="1"/>
  <c r="R21" i="1"/>
  <c r="Q21" i="1"/>
  <c r="B26" i="1"/>
  <c r="U26" i="1" s="1"/>
  <c r="R26" i="1"/>
  <c r="A37" i="1"/>
  <c r="X37" i="1" s="1"/>
  <c r="B37" i="1"/>
  <c r="U37" i="1"/>
  <c r="T37" i="1"/>
  <c r="A4" i="1"/>
  <c r="X4" i="1" s="1"/>
  <c r="A5" i="1"/>
  <c r="X5" i="1" s="1"/>
  <c r="A6" i="1"/>
  <c r="Q6" i="1" s="1"/>
  <c r="A7" i="1"/>
  <c r="X7" i="1" s="1"/>
  <c r="A8" i="1"/>
  <c r="X8" i="1" s="1"/>
  <c r="A9" i="1"/>
  <c r="X9" i="1" s="1"/>
  <c r="A11" i="1"/>
  <c r="V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X35" i="1" s="1"/>
  <c r="A36" i="1"/>
  <c r="X36" i="1"/>
  <c r="X38" i="1"/>
  <c r="X39" i="1"/>
  <c r="X41" i="1"/>
  <c r="X42" i="1"/>
  <c r="X43" i="1"/>
  <c r="A3" i="1"/>
  <c r="X3" i="1" s="1"/>
  <c r="Q7" i="1"/>
  <c r="Q9" i="1"/>
  <c r="Q15" i="1"/>
  <c r="Q18" i="1"/>
  <c r="Q20" i="1"/>
  <c r="Q34" i="1"/>
  <c r="Q36" i="1"/>
  <c r="Q39" i="1"/>
  <c r="Q41" i="1"/>
  <c r="Q42" i="1"/>
  <c r="Q43" i="1"/>
  <c r="W43" i="1"/>
  <c r="V43" i="1"/>
  <c r="U43" i="1"/>
  <c r="T43" i="1"/>
  <c r="R43" i="1"/>
  <c r="W5" i="1"/>
  <c r="W7" i="1"/>
  <c r="W12" i="1"/>
  <c r="W17" i="1"/>
  <c r="W18" i="1"/>
  <c r="W19" i="1"/>
  <c r="W20" i="1"/>
  <c r="W24" i="1"/>
  <c r="W28" i="1"/>
  <c r="W29" i="1"/>
  <c r="W33" i="1"/>
  <c r="W34" i="1"/>
  <c r="W35" i="1"/>
  <c r="W36" i="1"/>
  <c r="W38" i="1"/>
  <c r="W39" i="1"/>
  <c r="W41" i="1"/>
  <c r="W42" i="1"/>
  <c r="B29" i="1"/>
  <c r="U29" i="1" s="1"/>
  <c r="B30" i="1"/>
  <c r="U30" i="1" s="1"/>
  <c r="B31" i="1"/>
  <c r="U31" i="1" s="1"/>
  <c r="B32" i="1"/>
  <c r="U32" i="1" s="1"/>
  <c r="B33" i="1"/>
  <c r="B34" i="1"/>
  <c r="U34" i="1" s="1"/>
  <c r="B35" i="1"/>
  <c r="U35" i="1" s="1"/>
  <c r="B36" i="1"/>
  <c r="U36" i="1" s="1"/>
  <c r="B39" i="1"/>
  <c r="U39" i="1" s="1"/>
  <c r="B41" i="1"/>
  <c r="U41" i="1" s="1"/>
  <c r="B42" i="1"/>
  <c r="U42" i="1" s="1"/>
  <c r="B4" i="1"/>
  <c r="B5" i="1"/>
  <c r="B6" i="1"/>
  <c r="B7" i="1"/>
  <c r="U7" i="1" s="1"/>
  <c r="B8" i="1"/>
  <c r="U8" i="1" s="1"/>
  <c r="B9" i="1"/>
  <c r="B11" i="1"/>
  <c r="B13" i="1"/>
  <c r="U13" i="1" s="1"/>
  <c r="B14" i="1"/>
  <c r="B15" i="1"/>
  <c r="U15" i="1" s="1"/>
  <c r="B16" i="1"/>
  <c r="U16" i="1" s="1"/>
  <c r="B18" i="1"/>
  <c r="U18" i="1" s="1"/>
  <c r="B25" i="1"/>
  <c r="B3" i="1"/>
  <c r="R4" i="1"/>
  <c r="R5" i="1"/>
  <c r="R7" i="1"/>
  <c r="R13" i="1"/>
  <c r="R15" i="1"/>
  <c r="R18" i="1"/>
  <c r="R20" i="1"/>
  <c r="R33" i="1"/>
  <c r="R34" i="1"/>
  <c r="R36" i="1"/>
  <c r="R39" i="1"/>
  <c r="R41" i="1"/>
  <c r="R42" i="1"/>
  <c r="U25" i="1"/>
  <c r="U28" i="1"/>
  <c r="U33" i="1"/>
  <c r="U38" i="1"/>
  <c r="U4" i="1"/>
  <c r="U5" i="1"/>
  <c r="U6" i="1"/>
  <c r="U9" i="1"/>
  <c r="U11" i="1"/>
  <c r="U12" i="1"/>
  <c r="U14" i="1"/>
  <c r="U17" i="1"/>
  <c r="U19" i="1"/>
  <c r="U20" i="1"/>
  <c r="U24" i="1"/>
  <c r="U3" i="1"/>
  <c r="U2" i="1"/>
  <c r="V42" i="1"/>
  <c r="T42" i="1"/>
  <c r="V15" i="1"/>
  <c r="V13" i="1"/>
  <c r="V4" i="1"/>
  <c r="V5" i="1"/>
  <c r="V7" i="1"/>
  <c r="V9" i="1"/>
  <c r="V41" i="1"/>
  <c r="V39" i="1"/>
  <c r="V31" i="1"/>
  <c r="V34" i="1"/>
  <c r="V36" i="1"/>
  <c r="V29" i="1"/>
  <c r="V17" i="1"/>
  <c r="V18" i="1"/>
  <c r="V19" i="1"/>
  <c r="V20" i="1"/>
  <c r="V24" i="1"/>
  <c r="V2" i="1"/>
  <c r="T3" i="1"/>
  <c r="T4" i="1"/>
  <c r="T5" i="1"/>
  <c r="T7" i="1"/>
  <c r="T8" i="1"/>
  <c r="T12" i="1"/>
  <c r="T13" i="1"/>
  <c r="T15" i="1"/>
  <c r="T16" i="1"/>
  <c r="T17" i="1"/>
  <c r="T18" i="1"/>
  <c r="T19" i="1"/>
  <c r="T20" i="1"/>
  <c r="T24" i="1"/>
  <c r="T28" i="1"/>
  <c r="T29" i="1"/>
  <c r="T33" i="1"/>
  <c r="T34" i="1"/>
  <c r="T36" i="1"/>
  <c r="T38" i="1"/>
  <c r="T39" i="1"/>
  <c r="T41" i="1"/>
  <c r="T2" i="1"/>
  <c r="T31" i="1" l="1"/>
  <c r="T9" i="1"/>
  <c r="V6" i="1"/>
  <c r="T35" i="1"/>
  <c r="V33" i="1"/>
  <c r="V3" i="1"/>
  <c r="R35" i="1"/>
  <c r="R29" i="1"/>
  <c r="R14" i="1"/>
  <c r="R6" i="1"/>
  <c r="W31" i="1"/>
  <c r="W16" i="1"/>
  <c r="W6" i="1"/>
  <c r="Q35" i="1"/>
  <c r="Q5" i="1"/>
  <c r="X6" i="1"/>
  <c r="Q37" i="1"/>
  <c r="W9" i="1"/>
  <c r="T6" i="1"/>
  <c r="V35" i="1"/>
  <c r="R9" i="1"/>
  <c r="R31" i="1"/>
  <c r="R25" i="1"/>
  <c r="R3" i="1"/>
  <c r="W25" i="1"/>
  <c r="W4" i="1"/>
  <c r="Q4" i="1"/>
  <c r="W37" i="1"/>
  <c r="V25" i="1"/>
  <c r="Q30" i="1"/>
  <c r="Q3" i="1"/>
  <c r="Q25" i="1"/>
  <c r="R11" i="1"/>
  <c r="T11" i="1"/>
  <c r="V26" i="1"/>
  <c r="T25" i="1"/>
  <c r="Q13" i="1"/>
  <c r="X26" i="1"/>
  <c r="W11" i="1"/>
  <c r="Q11" i="1"/>
  <c r="X11" i="1"/>
  <c r="V8" i="1"/>
  <c r="R8" i="1"/>
  <c r="Q8" i="1"/>
  <c r="W8" i="1"/>
  <c r="Q27" i="1"/>
  <c r="V27" i="1"/>
  <c r="R27" i="1"/>
  <c r="X27" i="1"/>
  <c r="T14" i="1"/>
  <c r="R16" i="1"/>
  <c r="Q32" i="1"/>
  <c r="W14" i="1"/>
  <c r="T30" i="1"/>
  <c r="V30" i="1"/>
  <c r="V16" i="1"/>
  <c r="R32" i="1"/>
  <c r="W3" i="1"/>
  <c r="W30" i="1"/>
  <c r="W13" i="1"/>
  <c r="Q31" i="1"/>
  <c r="Q14" i="1"/>
  <c r="X32" i="1"/>
  <c r="X30" i="1"/>
  <c r="X16" i="1"/>
  <c r="X14" i="1"/>
  <c r="R37" i="1"/>
  <c r="V37" i="1"/>
  <c r="Q26" i="1"/>
  <c r="T32" i="1"/>
  <c r="V32" i="1"/>
  <c r="W15" i="1"/>
  <c r="Q33" i="1"/>
  <c r="Q29" i="1"/>
  <c r="T26" i="1"/>
  <c r="T27" i="1"/>
  <c r="R49" i="1" l="1"/>
  <c r="Q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1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</commentList>
</comments>
</file>

<file path=xl/sharedStrings.xml><?xml version="1.0" encoding="utf-8"?>
<sst xmlns="http://schemas.openxmlformats.org/spreadsheetml/2006/main" count="392" uniqueCount="297">
  <si>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</si>
  <si>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</si>
  <si>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</si>
  <si>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</si>
  <si>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</si>
  <si>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</si>
  <si>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</si>
  <si>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</si>
  <si>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</si>
  <si>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</si>
  <si>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</si>
  <si>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</si>
  <si>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</si>
  <si>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</si>
  <si>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</si>
  <si>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</si>
  <si>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</si>
  <si>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</si>
  <si>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</si>
  <si>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</si>
  <si>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</si>
  <si>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</si>
  <si>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</si>
  <si>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</si>
  <si>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</si>
  <si>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</si>
  <si>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</si>
  <si>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</si>
  <si>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</si>
  <si>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</si>
  <si>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</si>
  <si>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</si>
  <si>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</si>
  <si>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</si>
  <si>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</si>
  <si>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</si>
  <si>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</si>
  <si>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</si>
  <si>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</si>
  <si>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</si>
  <si>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</si>
  <si>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</si>
  <si>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</si>
  <si>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</si>
  <si>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</si>
  <si>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</si>
  <si>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</si>
  <si>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</si>
  <si>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</si>
  <si>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</si>
  <si>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</si>
  <si>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</si>
  <si>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</si>
  <si>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</si>
  <si>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</si>
  <si>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</si>
  <si>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</si>
  <si>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</si>
  <si>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</si>
  <si>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</si>
  <si>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</si>
  <si>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</si>
  <si>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</si>
  <si>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</si>
  <si>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</si>
  <si>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</si>
  <si>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</si>
  <si>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</si>
  <si>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</si>
  <si>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</si>
  <si>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</si>
  <si>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</si>
  <si>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</si>
  <si>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</si>
  <si>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</si>
  <si>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</si>
  <si>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</si>
  <si>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</si>
  <si>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</si>
  <si>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</si>
  <si>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</si>
  <si>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</si>
  <si>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</si>
  <si>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</si>
  <si>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</si>
  <si>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</si>
  <si>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</si>
  <si>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</si>
  <si>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</si>
  <si>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</si>
  <si>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</si>
  <si>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</si>
  <si>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</si>
  <si>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</si>
  <si>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</si>
  <si>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</si>
  <si>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</si>
  <si>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</si>
  <si>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</si>
  <si>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</si>
  <si>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</si>
  <si>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</si>
  <si>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</si>
  <si>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</si>
  <si>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</si>
  <si>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</si>
  <si>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</si>
  <si>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</si>
  <si>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</si>
  <si>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</si>
  <si>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</si>
  <si>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</si>
  <si>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</si>
  <si>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</si>
  <si>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</si>
  <si>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</si>
  <si>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</si>
  <si>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</si>
  <si>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</si>
  <si>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</si>
  <si>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</si>
  <si>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</si>
  <si>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</si>
  <si>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</si>
  <si>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</si>
  <si>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</si>
  <si>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</si>
  <si>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</si>
  <si>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</si>
  <si>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</si>
  <si>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</si>
  <si>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</si>
  <si>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</si>
  <si>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</si>
  <si>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</si>
  <si>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</si>
  <si>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</si>
  <si>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</si>
  <si>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</si>
  <si>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</si>
  <si>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</si>
  <si>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</si>
  <si>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</si>
  <si>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</si>
  <si>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</si>
  <si>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</si>
  <si>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</si>
  <si>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</si>
  <si>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</si>
  <si>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</si>
  <si>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</si>
  <si>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</si>
  <si>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</si>
  <si>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</si>
  <si>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</si>
  <si>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</si>
  <si>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</si>
  <si>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</si>
  <si>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</si>
  <si>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</si>
  <si>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</si>
  <si>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</si>
  <si>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</si>
  <si>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</si>
  <si>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</si>
  <si>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</si>
  <si>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</si>
  <si>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</si>
  <si>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</si>
  <si>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</si>
  <si>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</si>
  <si>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</si>
  <si>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</si>
  <si>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</si>
  <si>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</si>
  <si>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</si>
  <si>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</si>
  <si>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</si>
  <si>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</si>
  <si>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</si>
  <si>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</si>
  <si>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</si>
  <si>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</si>
  <si>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</si>
  <si>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</si>
  <si>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</si>
  <si>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</si>
  <si>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</si>
  <si>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</si>
  <si>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</si>
  <si>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</si>
  <si>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</si>
  <si>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</si>
  <si>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</si>
  <si>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</si>
  <si>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</si>
  <si>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</si>
  <si>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</si>
  <si>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</si>
  <si>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</si>
  <si>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</si>
  <si>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</si>
  <si>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</si>
  <si>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</si>
  <si>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</si>
  <si>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</si>
  <si>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</si>
  <si>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</si>
  <si>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</si>
  <si>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</si>
  <si>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</si>
  <si>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</si>
  <si>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</si>
  <si>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D9,D10,D11,D18</t>
  </si>
  <si>
    <t>R25,R27,R31</t>
  </si>
  <si>
    <t>R10,R13,R16,R21,R23,R24,R29,R39,R50,R51,R57,R58,R59,R62</t>
  </si>
  <si>
    <t>R11,R14,R17,R35,R37,R38,R48,R49,R55,R56</t>
  </si>
  <si>
    <t>R1,R3,R26,R28,R33</t>
  </si>
  <si>
    <t>2.5-Bar MAP sensor</t>
  </si>
  <si>
    <t>R63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</si>
  <si>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</si>
  <si>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</si>
  <si>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</si>
  <si>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</si>
  <si>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</si>
  <si>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</si>
  <si>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</si>
  <si>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</si>
  <si>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</si>
  <si>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</si>
  <si>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</si>
  <si>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</si>
  <si>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HEADER 4P MINIFIT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</si>
  <si>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</si>
  <si>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</si>
  <si>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</si>
  <si>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</si>
  <si>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</si>
  <si>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</si>
  <si>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</si>
  <si>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</si>
  <si>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</si>
  <si>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</si>
  <si>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</si>
  <si>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</si>
  <si>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</si>
  <si>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</si>
  <si>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</si>
  <si>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</si>
  <si>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</si>
  <si>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</si>
  <si>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</si>
  <si>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</si>
  <si>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</si>
  <si>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</si>
  <si>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</si>
  <si>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</si>
  <si>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39-30-0040</t>
  </si>
  <si>
    <t>538-39-30-0040</t>
  </si>
  <si>
    <t>WM21352-ND</t>
  </si>
  <si>
    <t>C19</t>
  </si>
  <si>
    <t>Hardware for ms41 case</t>
  </si>
  <si>
    <t>Thermal pads</t>
  </si>
  <si>
    <t>Pins for external connector</t>
  </si>
  <si>
    <t>External connector</t>
  </si>
  <si>
    <t>53-77-9ACG</t>
  </si>
  <si>
    <t>Aavid</t>
  </si>
  <si>
    <t>532-53-77-9ACG</t>
  </si>
  <si>
    <t>53-77-9ACG-ND</t>
  </si>
  <si>
    <t>Thermal pad</t>
  </si>
  <si>
    <t>4-POS connector</t>
  </si>
  <si>
    <t>Adhesive Thermal Pad for TO-220</t>
  </si>
  <si>
    <t>39-01-2040</t>
  </si>
  <si>
    <t>538-39-01-2040</t>
  </si>
  <si>
    <t>WM3701-ND</t>
  </si>
  <si>
    <t>39-00-0078</t>
  </si>
  <si>
    <t>SOCKET 16 AWG BULK</t>
  </si>
  <si>
    <t>4 CKT RCPT HOUSING</t>
  </si>
  <si>
    <t>538-39-00-0078</t>
  </si>
  <si>
    <t>WM9154-ND</t>
  </si>
  <si>
    <t>Female pin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</si>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</sst>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3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6.62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241</v>
      </c>
      <c r="D4" s="4" t="s">
        <v>197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201</v>
      </c>
      <c r="M4" s="2" t="s">
        <v>202</v>
      </c>
      <c r="N4" s="2" t="s">
        <v>203</v>
      </c>
      <c r="O4" s="5">
        <v>0.66</v>
      </c>
      <c r="P4" s="5">
        <v>0.66</v>
      </c>
      <c r="Q4" s="6">
        <f t="shared" si="2"/>
        <v>3.3000000000000003</v>
      </c>
      <c r="R4" s="6">
        <f t="shared" ref="R4:R42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1</v>
      </c>
      <c r="B7" s="18">
        <f t="shared" si="1"/>
        <v>1</v>
      </c>
      <c r="C7" s="4" t="s">
        <v>80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0.62</v>
      </c>
      <c r="R7" s="6">
        <f t="shared" si="6"/>
        <v>0.43</v>
      </c>
      <c r="S7" s="4"/>
      <c r="T7" s="4" t="str">
        <f t="shared" si="0"/>
        <v>1,478-5120-ND</v>
      </c>
      <c r="U7" s="4" t="str">
        <f t="shared" si="3"/>
        <v>1,478-5120-ND</v>
      </c>
      <c r="V7" t="str">
        <f t="shared" si="7"/>
        <v>Capacitor - 1x 0.33uF</v>
      </c>
      <c r="W7" t="str">
        <f t="shared" si="4"/>
        <v>581-AR215F334K4R|1</v>
      </c>
      <c r="X7" t="str">
        <f t="shared" si="5"/>
        <v>AR215F334K4R 1</v>
      </c>
    </row>
    <row r="8" spans="1:24" ht="16.5" thickBot="1">
      <c r="A8" s="18">
        <f t="shared" si="8"/>
        <v>1</v>
      </c>
      <c r="B8" s="18">
        <f t="shared" si="1"/>
        <v>2</v>
      </c>
      <c r="C8" s="4" t="s">
        <v>260</v>
      </c>
      <c r="D8" s="4" t="s">
        <v>195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0.24</v>
      </c>
      <c r="R8" s="6">
        <f t="shared" si="6"/>
        <v>0.24</v>
      </c>
      <c r="S8" s="4"/>
      <c r="T8" s="4" t="str">
        <f t="shared" si="0"/>
        <v>1,399-4206-ND</v>
      </c>
      <c r="U8" s="4" t="str">
        <f t="shared" si="3"/>
        <v>2,399-4206-ND</v>
      </c>
      <c r="V8" t="str">
        <f t="shared" si="7"/>
        <v>Capacitor - 1x 0.01uF</v>
      </c>
      <c r="W8" t="str">
        <f t="shared" si="4"/>
        <v>80-C317C103K5R|1</v>
      </c>
      <c r="X8" t="str">
        <f t="shared" si="5"/>
        <v>C317C103K5R5TA 1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182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 t="shared" si="8"/>
        <v>1</v>
      </c>
      <c r="B10" s="18"/>
      <c r="C10" s="4" t="s">
        <v>291</v>
      </c>
      <c r="D10" s="22"/>
      <c r="E10" s="3" t="s">
        <v>292</v>
      </c>
      <c r="F10" s="3" t="s">
        <v>293</v>
      </c>
      <c r="G10" s="3" t="s">
        <v>12</v>
      </c>
      <c r="H10" s="3"/>
      <c r="I10" s="3"/>
      <c r="J10" s="3" t="s">
        <v>10</v>
      </c>
      <c r="K10" s="3"/>
      <c r="L10" s="3" t="s">
        <v>294</v>
      </c>
      <c r="M10" s="2" t="s">
        <v>295</v>
      </c>
      <c r="N10" s="34" t="s">
        <v>296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1</v>
      </c>
      <c r="B13" s="18">
        <f t="shared" ref="B13:B16" si="9">LEN(D13)-LEN(SUBSTITUTE(D13,",",""))+1</f>
        <v>1</v>
      </c>
      <c r="C13" s="4" t="s">
        <v>74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0.34</v>
      </c>
      <c r="R13" s="6">
        <f t="shared" si="6"/>
        <v>0.43</v>
      </c>
      <c r="S13" s="4"/>
      <c r="T13" s="4" t="str">
        <f t="shared" si="0"/>
        <v>1,1N5919BGOS-ND</v>
      </c>
      <c r="U13" s="4" t="str">
        <f t="shared" si="3"/>
        <v>1,1N5919BGOS-ND</v>
      </c>
      <c r="V13" t="str">
        <f>"Diode - " &amp;A13&amp;"x "&amp;E13</f>
        <v>Diode - 1x 1N5919BG Zener</v>
      </c>
      <c r="W13" t="str">
        <f t="shared" si="4"/>
        <v>863-1N5919BRLG|1</v>
      </c>
      <c r="X13" t="str">
        <f t="shared" si="5"/>
        <v>1N5919BG 1</v>
      </c>
    </row>
    <row r="14" spans="1:24" ht="26.25" thickBot="1">
      <c r="A14" s="18">
        <f>LEN(C14)-LEN(SUBSTITUTE(C14,",",""))+1</f>
        <v>2</v>
      </c>
      <c r="B14" s="18">
        <f t="shared" si="9"/>
        <v>2</v>
      </c>
      <c r="C14" s="4" t="s">
        <v>183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0.78</v>
      </c>
      <c r="R14" s="6">
        <f t="shared" si="6"/>
        <v>0.78</v>
      </c>
      <c r="S14" s="4"/>
      <c r="T14" s="4" t="str">
        <f t="shared" si="0"/>
        <v>2,1N5818-TPCT-ND</v>
      </c>
      <c r="U14" s="4" t="str">
        <f t="shared" si="3"/>
        <v>2,1N5818-TPCT-ND</v>
      </c>
      <c r="V14" t="str">
        <f t="shared" ref="V14:V16" si="10">"Diode - " &amp;A14&amp;"x "&amp;E14</f>
        <v>Diode - 2x 1N5818-TP Schottky</v>
      </c>
      <c r="W14" t="str">
        <f t="shared" si="4"/>
        <v>833-1N5818-TP|2</v>
      </c>
      <c r="X14" t="str">
        <f t="shared" si="5"/>
        <v>1N5818-TP 2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187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213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207</v>
      </c>
      <c r="M20" s="2" t="s">
        <v>88</v>
      </c>
      <c r="N20" s="2" t="s">
        <v>208</v>
      </c>
      <c r="O20" s="6">
        <v>0.56000000000000005</v>
      </c>
      <c r="P20" s="25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230</v>
      </c>
      <c r="D21" s="4" t="s">
        <v>82</v>
      </c>
      <c r="E21" s="3" t="s">
        <v>231</v>
      </c>
      <c r="F21" s="3" t="s">
        <v>232</v>
      </c>
      <c r="G21" s="3"/>
      <c r="H21" s="3"/>
      <c r="I21" s="3">
        <v>1</v>
      </c>
      <c r="J21" s="3" t="s">
        <v>233</v>
      </c>
      <c r="K21" s="3" t="s">
        <v>139</v>
      </c>
      <c r="L21" s="28" t="s">
        <v>257</v>
      </c>
      <c r="M21" s="31" t="s">
        <v>259</v>
      </c>
      <c r="N21" s="2" t="s">
        <v>258</v>
      </c>
      <c r="O21" s="6">
        <v>1.01</v>
      </c>
      <c r="P21" s="29">
        <v>0.89100000000000001</v>
      </c>
      <c r="Q21" s="6">
        <f>O21*A21</f>
        <v>1.01</v>
      </c>
      <c r="R21" s="6">
        <f t="shared" ref="R21" si="12">P21*A21</f>
        <v>0.89100000000000001</v>
      </c>
      <c r="S21" s="4"/>
      <c r="T21" s="4" t="str">
        <f t="shared" ref="T21" si="13">IF(NOT(M21=""),A21&amp;","&amp;M21,"")</f>
        <v>1,WM21352-ND</v>
      </c>
      <c r="U21" s="4" t="str">
        <f t="shared" ref="U21" si="14">IF(NOT(M21=""),B21&amp;","&amp;M21,"")</f>
        <v>4,WM21352-ND</v>
      </c>
      <c r="V21" t="str">
        <f t="shared" ref="V21" si="15">A21&amp;"x "&amp;E21</f>
        <v>1x 4 POS Header</v>
      </c>
      <c r="W21" t="str">
        <f t="shared" ref="W21" si="16">IF(NOT(N21=""),N21&amp;"|"&amp;A21,"")</f>
        <v>538-39-30-0040|1</v>
      </c>
      <c r="X21" t="str">
        <f t="shared" ref="X21" si="17">L21&amp;" "&amp;A21</f>
        <v>39-30-0040 1</v>
      </c>
    </row>
    <row r="22" spans="1:24" ht="16.5" thickBot="1">
      <c r="A22" s="18">
        <v>1</v>
      </c>
      <c r="B22" s="18">
        <v>4</v>
      </c>
      <c r="C22" s="4" t="s">
        <v>242</v>
      </c>
      <c r="D22" s="4" t="s">
        <v>82</v>
      </c>
      <c r="E22" s="3" t="s">
        <v>231</v>
      </c>
      <c r="F22" s="3" t="s">
        <v>244</v>
      </c>
      <c r="G22" s="3"/>
      <c r="H22" s="3"/>
      <c r="I22" s="3">
        <v>1</v>
      </c>
      <c r="J22" s="3" t="s">
        <v>246</v>
      </c>
      <c r="K22" s="3" t="s">
        <v>139</v>
      </c>
      <c r="L22" s="28" t="s">
        <v>247</v>
      </c>
      <c r="M22" s="31" t="s">
        <v>252</v>
      </c>
      <c r="N22" s="2" t="s">
        <v>251</v>
      </c>
      <c r="O22" s="6">
        <v>0.38</v>
      </c>
      <c r="P22" s="29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242</v>
      </c>
      <c r="D23" s="4" t="s">
        <v>82</v>
      </c>
      <c r="E23" s="3" t="s">
        <v>243</v>
      </c>
      <c r="F23" s="3" t="s">
        <v>245</v>
      </c>
      <c r="G23" s="3"/>
      <c r="H23" s="3"/>
      <c r="I23" s="3">
        <v>1</v>
      </c>
      <c r="J23" s="3" t="s">
        <v>246</v>
      </c>
      <c r="K23" s="3" t="s">
        <v>139</v>
      </c>
      <c r="L23" s="28" t="s">
        <v>248</v>
      </c>
      <c r="M23" s="31" t="s">
        <v>250</v>
      </c>
      <c r="N23" s="2" t="s">
        <v>249</v>
      </c>
      <c r="O23" s="6">
        <v>0.23</v>
      </c>
      <c r="P23" s="29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2" si="24">IF(NOT(M24=""),A24&amp;","&amp;M24,"")</f>
        <v/>
      </c>
      <c r="U24" s="4" t="str">
        <f t="shared" ref="U24:U36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253</v>
      </c>
      <c r="D25" s="22" t="s">
        <v>107</v>
      </c>
      <c r="E25" s="3" t="s">
        <v>97</v>
      </c>
      <c r="F25" s="3" t="s">
        <v>206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204</v>
      </c>
      <c r="M25" s="2" t="s">
        <v>205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6</v>
      </c>
      <c r="B26" s="18">
        <f t="shared" ref="B26" si="27">LEN(D26)-LEN(SUBSTITUTE(D26,",",""))+1</f>
        <v>6</v>
      </c>
      <c r="C26" s="4" t="s">
        <v>224</v>
      </c>
      <c r="D26" s="22" t="s">
        <v>107</v>
      </c>
      <c r="E26" s="3" t="s">
        <v>225</v>
      </c>
      <c r="F26" s="3" t="s">
        <v>226</v>
      </c>
      <c r="G26" s="3" t="s">
        <v>227</v>
      </c>
      <c r="H26" s="3"/>
      <c r="I26" s="3">
        <v>8</v>
      </c>
      <c r="J26" s="3" t="s">
        <v>21</v>
      </c>
      <c r="K26" s="3" t="s">
        <v>138</v>
      </c>
      <c r="L26" s="3" t="s">
        <v>228</v>
      </c>
      <c r="M26" s="30" t="s">
        <v>239</v>
      </c>
      <c r="N26" s="2" t="s">
        <v>229</v>
      </c>
      <c r="O26" s="6">
        <v>2.62</v>
      </c>
      <c r="P26" s="6">
        <v>2.9</v>
      </c>
      <c r="Q26" s="6">
        <f>O26*A26</f>
        <v>15.72</v>
      </c>
      <c r="R26" s="6">
        <f t="shared" ref="R26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254</v>
      </c>
      <c r="D27" s="22" t="s">
        <v>107</v>
      </c>
      <c r="E27" s="3" t="s">
        <v>235</v>
      </c>
      <c r="F27" s="3" t="s">
        <v>234</v>
      </c>
      <c r="G27" s="3" t="s">
        <v>236</v>
      </c>
      <c r="H27" s="3"/>
      <c r="I27" s="3">
        <v>8</v>
      </c>
      <c r="J27" s="3" t="s">
        <v>21</v>
      </c>
      <c r="K27" s="3" t="s">
        <v>138</v>
      </c>
      <c r="L27" s="3" t="s">
        <v>237</v>
      </c>
      <c r="M27" s="31" t="s">
        <v>240</v>
      </c>
      <c r="N27" s="2" t="s">
        <v>238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 t="shared" ref="T27" si="35">IF(NOT(M27=""),A27&amp;","&amp;M27,"")</f>
        <v>1,PN2222AFS-ND</v>
      </c>
      <c r="U27" s="4" t="str">
        <f t="shared" si="25"/>
        <v>6,PN2222AFS-ND</v>
      </c>
      <c r="V27" t="str">
        <f t="shared" ref="V27" si="36">A27&amp;"x "&amp;E27</f>
        <v>1x NPN transistor</v>
      </c>
      <c r="W27" t="str">
        <f t="shared" ref="W27" si="37">IF(NOT(N27=""),N27&amp;"|"&amp;A27,"")</f>
        <v>512-PN2222ABU|1</v>
      </c>
      <c r="X27" t="str">
        <f t="shared" ref="X27" si="38">L27&amp;" "&amp;A27</f>
        <v>PN2222ABU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L28" s="3"/>
      <c r="M28" s="2"/>
      <c r="N28" s="2"/>
      <c r="O28" s="3"/>
      <c r="P28" s="3"/>
      <c r="Q28" s="3"/>
      <c r="R28" s="6"/>
      <c r="S28" s="4"/>
      <c r="T28" s="4" t="str">
        <f t="shared" si="24"/>
        <v/>
      </c>
      <c r="U28" s="4" t="str">
        <f t="shared" si="25"/>
        <v/>
      </c>
      <c r="W28" t="str">
        <f t="shared" ref="W28:W36" si="39">IF(NOT(N28=""),N28&amp;"|"&amp;A28,"")</f>
        <v/>
      </c>
      <c r="X28" t="str">
        <f t="shared" ref="X28:X36" si="40">L28&amp;" "&amp;A28</f>
        <v xml:space="preserve"> </v>
      </c>
    </row>
    <row r="29" spans="1:24" ht="16.5" thickBot="1">
      <c r="A29" s="18">
        <f>LEN(C29)-LEN(SUBSTITUTE(C29,",",""))+1</f>
        <v>1</v>
      </c>
      <c r="B29" s="18">
        <f t="shared" ref="A29:B34" si="41">LEN(D29)-LEN(SUBSTITUTE(D29,",",""))+1</f>
        <v>1</v>
      </c>
      <c r="C29" s="4" t="s">
        <v>196</v>
      </c>
      <c r="D29" s="4" t="s">
        <v>196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189</v>
      </c>
      <c r="M29" s="2" t="s">
        <v>43</v>
      </c>
      <c r="N29" s="2" t="s">
        <v>255</v>
      </c>
      <c r="O29" s="5">
        <v>0.08</v>
      </c>
      <c r="P29" s="5">
        <v>0.11</v>
      </c>
      <c r="Q29" s="6">
        <f t="shared" ref="Q29:Q36" si="42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si="39"/>
        <v>603-MFR-25FBF52-10K|1</v>
      </c>
      <c r="X29" t="str">
        <f t="shared" si="40"/>
        <v>MFR-25FBF52-10K 1</v>
      </c>
    </row>
    <row r="30" spans="1:24" ht="26.25" thickBot="1">
      <c r="A30" s="18">
        <f>LEN(C30)-LEN(SUBSTITUTE(C30,",",""))+1</f>
        <v>14</v>
      </c>
      <c r="B30" s="18">
        <f t="shared" si="41"/>
        <v>13</v>
      </c>
      <c r="C30" s="4" t="s">
        <v>215</v>
      </c>
      <c r="D30" s="22" t="s">
        <v>198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188</v>
      </c>
      <c r="M30" s="2" t="s">
        <v>46</v>
      </c>
      <c r="N30" s="2" t="s">
        <v>256</v>
      </c>
      <c r="O30" s="5">
        <v>0.06</v>
      </c>
      <c r="P30" s="5">
        <v>0.11</v>
      </c>
      <c r="Q30" s="6">
        <f t="shared" si="42"/>
        <v>0.84</v>
      </c>
      <c r="R30" s="6">
        <f t="shared" si="6"/>
        <v>1.54</v>
      </c>
      <c r="S30" s="4"/>
      <c r="T30" s="4" t="str">
        <f t="shared" si="24"/>
        <v>14,1.00KXBK-ND</v>
      </c>
      <c r="U30" s="4" t="str">
        <f t="shared" si="25"/>
        <v>13,1.00KXBK-ND</v>
      </c>
      <c r="V30" t="str">
        <f t="shared" ref="V30:V36" si="43">"Resistor - " &amp; A30&amp;"x "&amp;E30</f>
        <v>Resistor - 14x 1k</v>
      </c>
      <c r="W30" t="str">
        <f t="shared" si="39"/>
        <v>603-MFR-25FBF52-1K|14</v>
      </c>
      <c r="X30" t="str">
        <f t="shared" si="40"/>
        <v>MFR-25FBF52-1K 14</v>
      </c>
    </row>
    <row r="31" spans="1:24" ht="16.5" thickBot="1">
      <c r="A31" s="18">
        <f>LEN(C31)-LEN(SUBSTITUTE(C31,",",""))+1</f>
        <v>3</v>
      </c>
      <c r="B31" s="18">
        <f t="shared" si="41"/>
        <v>2</v>
      </c>
      <c r="C31" s="12" t="s">
        <v>211</v>
      </c>
      <c r="D31" s="23" t="s">
        <v>199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186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42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3"/>
        <v>Resistor - 3x 680</v>
      </c>
      <c r="W31" t="str">
        <f t="shared" si="39"/>
        <v>279-LR1F680R|3</v>
      </c>
      <c r="X31" t="str">
        <f t="shared" si="40"/>
        <v>1622545-1 3</v>
      </c>
    </row>
    <row r="32" spans="1:24" ht="26.25" thickBot="1">
      <c r="A32" s="18">
        <f>LEN(C32)-LEN(SUBSTITUTE(C32,",",""))+1</f>
        <v>6</v>
      </c>
      <c r="B32" s="18">
        <f t="shared" si="41"/>
        <v>6</v>
      </c>
      <c r="C32" s="4" t="s">
        <v>184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42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3"/>
        <v>Resistor - 6x 470</v>
      </c>
      <c r="W32" t="str">
        <f t="shared" si="39"/>
        <v>279-LR1F470R|6</v>
      </c>
      <c r="X32" t="str">
        <f t="shared" si="40"/>
        <v>RNF14FTD470R 6</v>
      </c>
    </row>
    <row r="33" spans="1:24" ht="26.25" thickBot="1">
      <c r="A33" s="18">
        <f t="shared" si="41"/>
        <v>5</v>
      </c>
      <c r="B33" s="18">
        <f t="shared" si="41"/>
        <v>5</v>
      </c>
      <c r="C33" s="4" t="s">
        <v>217</v>
      </c>
      <c r="D33" s="4" t="s">
        <v>200</v>
      </c>
      <c r="E33" s="3" t="s">
        <v>191</v>
      </c>
      <c r="F33" s="3" t="s">
        <v>192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193</v>
      </c>
      <c r="M33" s="2" t="s">
        <v>190</v>
      </c>
      <c r="N33" s="2" t="s">
        <v>194</v>
      </c>
      <c r="O33" s="5">
        <v>0.14000000000000001</v>
      </c>
      <c r="P33" s="5">
        <v>0.16</v>
      </c>
      <c r="Q33" s="6">
        <f t="shared" si="42"/>
        <v>0.70000000000000007</v>
      </c>
      <c r="R33" s="6">
        <f t="shared" si="6"/>
        <v>0.8</v>
      </c>
      <c r="S33" s="4"/>
      <c r="T33" s="4" t="str">
        <f t="shared" si="24"/>
        <v>5,2.49KXBK-ND</v>
      </c>
      <c r="U33" s="4" t="str">
        <f t="shared" si="25"/>
        <v>5,2.49KXBK-ND</v>
      </c>
      <c r="V33" t="str">
        <f t="shared" si="43"/>
        <v>Resistor - 5x 1% 2.49k</v>
      </c>
      <c r="W33" t="str">
        <f t="shared" si="39"/>
        <v>603-MFR-25FBF52-2K49|5</v>
      </c>
      <c r="X33" t="str">
        <f t="shared" si="40"/>
        <v>MFR-25FBF52-2K49 5</v>
      </c>
    </row>
    <row r="34" spans="1:24" ht="16.5" thickBot="1">
      <c r="A34" s="18">
        <v>1</v>
      </c>
      <c r="B34" s="18">
        <f t="shared" si="41"/>
        <v>1</v>
      </c>
      <c r="C34" s="4" t="s">
        <v>71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42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3"/>
        <v>Resistor - 1x 0.1% 3.9k</v>
      </c>
      <c r="W34" t="str">
        <f t="shared" si="39"/>
        <v>279-H83K9BDA|1</v>
      </c>
      <c r="X34" t="str">
        <f t="shared" si="40"/>
        <v>MFP-25BRD52-3K9 1</v>
      </c>
    </row>
    <row r="35" spans="1:24" ht="16.5" thickBot="1">
      <c r="A35" s="18">
        <f t="shared" ref="A35" si="44">LEN(C35)-LEN(SUBSTITUTE(C35,",",""))+1</f>
        <v>10</v>
      </c>
      <c r="B35" s="18">
        <f>LEN(D35)-LEN(SUBSTITUTE(D35,",",""))+1</f>
        <v>8</v>
      </c>
      <c r="C35" s="4" t="s">
        <v>216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209</v>
      </c>
      <c r="M35" s="2" t="s">
        <v>57</v>
      </c>
      <c r="N35" s="2" t="s">
        <v>210</v>
      </c>
      <c r="O35" s="5">
        <v>0.1</v>
      </c>
      <c r="P35" s="5">
        <v>0.1</v>
      </c>
      <c r="Q35" s="6">
        <f t="shared" si="42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3"/>
        <v>Resistor - 10x 100k</v>
      </c>
      <c r="W35" t="str">
        <f t="shared" si="39"/>
        <v>603-FMF-25FTF52100K|10</v>
      </c>
      <c r="X35" t="str">
        <f t="shared" si="40"/>
        <v>MFR-25FBF52-100K 10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214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42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3"/>
        <v>Resistor - 3x 160</v>
      </c>
      <c r="W36" t="str">
        <f t="shared" si="39"/>
        <v>594-5083NW160R0J|3</v>
      </c>
      <c r="X36" t="str">
        <f t="shared" si="40"/>
        <v>FMP200FRF52-160R 3</v>
      </c>
    </row>
    <row r="37" spans="1:24" ht="26.25" thickBot="1">
      <c r="A37" s="18">
        <f>LEN(C37)-LEN(SUBSTITUTE(C37,",",""))+1</f>
        <v>1</v>
      </c>
      <c r="B37" s="18">
        <f>LEN(D37)-LEN(SUBSTITUTE(D37,",",""))+1</f>
        <v>2</v>
      </c>
      <c r="C37" s="4" t="s">
        <v>219</v>
      </c>
      <c r="D37" s="22" t="s">
        <v>110</v>
      </c>
      <c r="E37" s="3" t="s">
        <v>220</v>
      </c>
      <c r="F37" s="3" t="s">
        <v>221</v>
      </c>
      <c r="G37" s="3"/>
      <c r="H37" s="3"/>
      <c r="I37" s="3">
        <v>4</v>
      </c>
      <c r="J37" s="3" t="s">
        <v>42</v>
      </c>
      <c r="K37" s="3" t="s">
        <v>138</v>
      </c>
      <c r="L37" s="3" t="s">
        <v>222</v>
      </c>
      <c r="M37" s="2"/>
      <c r="N37" s="2" t="s">
        <v>223</v>
      </c>
      <c r="O37" s="5"/>
      <c r="P37" s="5">
        <v>0.1</v>
      </c>
      <c r="Q37" s="6">
        <f t="shared" ref="Q37" si="45">O37*A37</f>
        <v>0</v>
      </c>
      <c r="R37" s="6">
        <f t="shared" ref="R37" si="46">P37*A37</f>
        <v>0.1</v>
      </c>
      <c r="S37" s="4"/>
      <c r="T37" s="4" t="str">
        <f t="shared" ref="T37" si="47">IF(NOT(M37=""),A37&amp;","&amp;M37,"")</f>
        <v/>
      </c>
      <c r="U37" s="4" t="str">
        <f t="shared" ref="U37" si="48">IF(NOT(M37=""),B37&amp;","&amp;M37,"")</f>
        <v/>
      </c>
      <c r="V37" t="str">
        <f t="shared" ref="V37" si="49">"Resistor - " &amp; A37&amp;"x "&amp;E37</f>
        <v>Resistor - 1x 7.5k</v>
      </c>
      <c r="W37" t="str">
        <f t="shared" ref="W37" si="50">IF(NOT(N37=""),N37&amp;"|"&amp;A37,"")</f>
        <v>603-MFR-25FBF52-7K5
|1</v>
      </c>
      <c r="X37" t="str">
        <f t="shared" ref="X37" si="51">L37&amp;" "&amp;A37</f>
        <v>MFR-25FBF52-7K5 1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2" si="52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281</v>
      </c>
      <c r="D40" s="4" t="s">
        <v>61</v>
      </c>
      <c r="E40" s="3" t="s">
        <v>282</v>
      </c>
      <c r="F40" s="3" t="s">
        <v>283</v>
      </c>
      <c r="G40" s="3" t="s">
        <v>284</v>
      </c>
      <c r="H40" s="3"/>
      <c r="I40" s="3">
        <v>2</v>
      </c>
      <c r="J40" s="3" t="s">
        <v>39</v>
      </c>
      <c r="K40" s="3" t="s">
        <v>138</v>
      </c>
      <c r="L40" s="3" t="s">
        <v>282</v>
      </c>
      <c r="M40" s="2" t="s">
        <v>285</v>
      </c>
      <c r="N40" s="2" t="s">
        <v>286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287</v>
      </c>
      <c r="U40" s="4" t="s">
        <v>287</v>
      </c>
      <c r="V40" t="s">
        <v>288</v>
      </c>
      <c r="W40" t="s">
        <v>289</v>
      </c>
      <c r="X40" t="s">
        <v>290</v>
      </c>
    </row>
    <row r="41" spans="1:24" ht="26.25" thickBot="1">
      <c r="A41" s="18">
        <v>1</v>
      </c>
      <c r="B41" s="18">
        <f t="shared" si="52"/>
        <v>1</v>
      </c>
      <c r="C41" s="4" t="s">
        <v>79</v>
      </c>
      <c r="D41" s="4" t="s">
        <v>79</v>
      </c>
      <c r="E41" s="3" t="s">
        <v>218</v>
      </c>
      <c r="F41" s="3" t="s">
        <v>78</v>
      </c>
      <c r="G41" s="3" t="s">
        <v>77</v>
      </c>
      <c r="H41" s="3"/>
      <c r="I41" s="3">
        <v>1</v>
      </c>
      <c r="J41" s="3" t="s">
        <v>62</v>
      </c>
      <c r="K41" s="3"/>
      <c r="L41" s="3" t="s">
        <v>151</v>
      </c>
      <c r="M41" s="2" t="s">
        <v>76</v>
      </c>
      <c r="N41" s="2" t="s">
        <v>152</v>
      </c>
      <c r="O41" s="6">
        <v>15.41</v>
      </c>
      <c r="P41" s="6">
        <v>15.37</v>
      </c>
      <c r="Q41" s="6">
        <f>O41*A41</f>
        <v>15.41</v>
      </c>
      <c r="R41" s="6">
        <f t="shared" si="6"/>
        <v>15.37</v>
      </c>
      <c r="S41" s="4"/>
      <c r="T41" s="4" t="str">
        <f t="shared" si="24"/>
        <v>1,MPX4250AP-ND</v>
      </c>
      <c r="U41" s="4" t="str">
        <f>IF(NOT(M41=""),B41&amp;","&amp;M41,"")</f>
        <v>1,MPX4250AP-ND</v>
      </c>
      <c r="V41" t="str">
        <f>A41&amp;"x "&amp;E41</f>
        <v>1x 2.5-Bar MAP sensor</v>
      </c>
      <c r="W41" t="str">
        <f>IF(NOT(N41=""),N41&amp;"|"&amp;A41,"")</f>
        <v>841-MPX4250AP|1</v>
      </c>
      <c r="X41" t="str">
        <f>L41&amp;" "&amp;A41</f>
        <v>MPX4250AP 1</v>
      </c>
    </row>
    <row r="42" spans="1:24" ht="26.25" thickBot="1">
      <c r="A42" s="18">
        <v>2</v>
      </c>
      <c r="B42" s="18">
        <f t="shared" si="52"/>
        <v>1</v>
      </c>
      <c r="C42" s="12" t="s">
        <v>185</v>
      </c>
      <c r="D42" s="12" t="s">
        <v>111</v>
      </c>
      <c r="E42" s="13" t="s">
        <v>102</v>
      </c>
      <c r="F42" s="13" t="s">
        <v>103</v>
      </c>
      <c r="G42" s="3" t="s">
        <v>104</v>
      </c>
      <c r="H42" s="13"/>
      <c r="I42" s="13">
        <v>2</v>
      </c>
      <c r="J42" s="13" t="s">
        <v>67</v>
      </c>
      <c r="K42" s="13" t="s">
        <v>138</v>
      </c>
      <c r="L42" s="13" t="s">
        <v>102</v>
      </c>
      <c r="M42" s="13" t="s">
        <v>105</v>
      </c>
      <c r="N42" s="13" t="s">
        <v>153</v>
      </c>
      <c r="O42" s="20">
        <v>2.92</v>
      </c>
      <c r="P42" s="20">
        <v>2.92</v>
      </c>
      <c r="Q42" s="6">
        <f>O42*A42</f>
        <v>5.84</v>
      </c>
      <c r="R42" s="6">
        <f t="shared" si="6"/>
        <v>5.84</v>
      </c>
      <c r="S42" s="12"/>
      <c r="T42" s="4" t="str">
        <f t="shared" si="24"/>
        <v>2,TC4424EPA-ND</v>
      </c>
      <c r="U42" s="4" t="str">
        <f>IF(NOT(M42=""),B42&amp;","&amp;M42,"")</f>
        <v>1,TC4424EPA-ND</v>
      </c>
      <c r="V42" t="str">
        <f>A42&amp;"x "&amp;E42</f>
        <v>2x TC4424EPA</v>
      </c>
      <c r="W42" t="str">
        <f>IF(NOT(N42=""),N42&amp;"|"&amp;A42,"")</f>
        <v>579-TC4424EPA|2</v>
      </c>
      <c r="X42" t="str">
        <f>L42&amp;" "&amp;A42</f>
        <v>TC4424EPA 2</v>
      </c>
    </row>
    <row r="43" spans="1:24" ht="16.5" thickBot="1">
      <c r="A43" s="18">
        <v>1</v>
      </c>
      <c r="B43" s="27">
        <v>1</v>
      </c>
      <c r="C43" s="12" t="s">
        <v>144</v>
      </c>
      <c r="D43" s="12" t="s">
        <v>144</v>
      </c>
      <c r="E43" s="13" t="s">
        <v>175</v>
      </c>
      <c r="F43" s="3" t="s">
        <v>176</v>
      </c>
      <c r="G43" s="3" t="s">
        <v>104</v>
      </c>
      <c r="H43" s="13"/>
      <c r="I43" s="13">
        <v>1</v>
      </c>
      <c r="J43" s="13" t="s">
        <v>177</v>
      </c>
      <c r="K43" s="26" t="s">
        <v>138</v>
      </c>
      <c r="L43" s="13" t="s">
        <v>175</v>
      </c>
      <c r="M43" s="13" t="s">
        <v>178</v>
      </c>
      <c r="N43" s="2" t="s">
        <v>179</v>
      </c>
      <c r="O43" s="6">
        <v>2.4</v>
      </c>
      <c r="P43" s="6">
        <v>2.4</v>
      </c>
      <c r="Q43" s="6">
        <f>O43*A43</f>
        <v>2.4</v>
      </c>
      <c r="R43" s="6">
        <f t="shared" ref="R43" si="53">P43*A43</f>
        <v>2.4</v>
      </c>
      <c r="S43" s="4"/>
      <c r="T43" s="4" t="str">
        <f t="shared" ref="T43" si="54">IF(NOT(M43=""),A43&amp;","&amp;M43,"")</f>
        <v>1,F2720-ND</v>
      </c>
      <c r="U43" s="4" t="str">
        <f t="shared" ref="U43" si="55">IF(NOT(M43=""),B43&amp;","&amp;M43,"")</f>
        <v>1,F2720-ND</v>
      </c>
      <c r="V43" t="str">
        <f t="shared" ref="V43" si="56">A43&amp;"x "&amp;E43</f>
        <v>1x SP721APP</v>
      </c>
      <c r="W43" t="str">
        <f t="shared" ref="W43" si="57">IF(NOT(N43=""),N43&amp;"|"&amp;A43,"")</f>
        <v>576-SP721APP|1</v>
      </c>
      <c r="X43" t="str">
        <f>L43&amp;" "&amp;A43</f>
        <v>SP721APP 1</v>
      </c>
    </row>
    <row r="44" spans="1:24" ht="16.5" thickBot="1">
      <c r="A44" s="16"/>
      <c r="B44" s="27"/>
      <c r="C44" s="12"/>
      <c r="D44" s="12"/>
      <c r="E44" s="13"/>
      <c r="F44" s="3"/>
      <c r="G44" s="3"/>
      <c r="H44" s="13"/>
      <c r="I44" s="13"/>
      <c r="J44" s="13"/>
      <c r="K44" s="26"/>
      <c r="L44" s="13"/>
      <c r="M44" s="13"/>
      <c r="N44" s="2"/>
      <c r="O44" s="6"/>
      <c r="P44" s="6"/>
      <c r="Q44" s="6"/>
      <c r="R44" s="6"/>
      <c r="S44" s="4"/>
      <c r="T44" s="4"/>
      <c r="U44" s="4"/>
    </row>
    <row r="45" spans="1:24" ht="16.5" thickBot="1">
      <c r="A45" s="16"/>
      <c r="B45" s="16"/>
      <c r="C45" s="4" t="s">
        <v>261</v>
      </c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8">
        <v>14</v>
      </c>
      <c r="B46" s="27">
        <v>1</v>
      </c>
      <c r="C46" s="12" t="s">
        <v>262</v>
      </c>
      <c r="D46" s="12" t="s">
        <v>144</v>
      </c>
      <c r="E46" s="13" t="s">
        <v>269</v>
      </c>
      <c r="F46" s="3" t="s">
        <v>271</v>
      </c>
      <c r="G46" s="3"/>
      <c r="H46" s="13"/>
      <c r="I46" s="13">
        <v>1</v>
      </c>
      <c r="J46" s="13" t="s">
        <v>266</v>
      </c>
      <c r="K46" s="26" t="s">
        <v>138</v>
      </c>
      <c r="L46" s="13" t="s">
        <v>265</v>
      </c>
      <c r="M46" s="13" t="s">
        <v>268</v>
      </c>
      <c r="N46" s="2" t="s">
        <v>267</v>
      </c>
      <c r="O46" s="6">
        <v>0.55000000000000004</v>
      </c>
      <c r="P46" s="6">
        <v>0.67300000000000004</v>
      </c>
      <c r="Q46" s="6">
        <f>O46*A46</f>
        <v>7.7000000000000011</v>
      </c>
      <c r="R46" s="6">
        <f t="shared" ref="R46" si="58">P46*A46</f>
        <v>9.4220000000000006</v>
      </c>
      <c r="S46" s="4"/>
      <c r="T46" s="4" t="str">
        <f t="shared" ref="T46" si="59">IF(NOT(M46=""),A46&amp;","&amp;M46,"")</f>
        <v>14,53-77-9ACG-ND</v>
      </c>
      <c r="U46" s="4" t="str">
        <f t="shared" ref="U46" si="60">IF(NOT(M46=""),B46&amp;","&amp;M46,"")</f>
        <v>1,53-77-9ACG-ND</v>
      </c>
      <c r="V46" t="str">
        <f t="shared" ref="V46" si="61">A46&amp;"x "&amp;E46</f>
        <v>14x Thermal pad</v>
      </c>
      <c r="W46" t="str">
        <f t="shared" ref="W46" si="62">IF(NOT(N46=""),N46&amp;"|"&amp;A46,"")</f>
        <v>532-53-77-9ACG|14</v>
      </c>
      <c r="X46" t="str">
        <f>L46&amp;" "&amp;A46</f>
        <v>53-77-9ACG 14</v>
      </c>
    </row>
    <row r="47" spans="1:24" ht="16.5" thickBot="1">
      <c r="A47" s="18">
        <v>1</v>
      </c>
      <c r="B47" s="27">
        <v>1</v>
      </c>
      <c r="C47" s="12" t="s">
        <v>264</v>
      </c>
      <c r="D47" s="12" t="s">
        <v>144</v>
      </c>
      <c r="E47" s="13" t="s">
        <v>270</v>
      </c>
      <c r="F47" s="3" t="s">
        <v>277</v>
      </c>
      <c r="G47" s="3"/>
      <c r="H47" s="13"/>
      <c r="I47" s="13">
        <v>1</v>
      </c>
      <c r="J47" s="13" t="s">
        <v>233</v>
      </c>
      <c r="K47" s="26" t="s">
        <v>138</v>
      </c>
      <c r="L47" s="13" t="s">
        <v>272</v>
      </c>
      <c r="M47" s="13" t="s">
        <v>274</v>
      </c>
      <c r="N47" s="2" t="s">
        <v>273</v>
      </c>
      <c r="O47" s="6">
        <v>0.27</v>
      </c>
      <c r="P47" s="6">
        <v>0.312</v>
      </c>
      <c r="Q47" s="6">
        <f>O47*A47</f>
        <v>0.27</v>
      </c>
      <c r="R47" s="6">
        <f t="shared" ref="R47" si="63">P47*A47</f>
        <v>0.312</v>
      </c>
      <c r="S47" s="4"/>
      <c r="T47" s="4" t="str">
        <f t="shared" ref="T47" si="64">IF(NOT(M47=""),A47&amp;","&amp;M47,"")</f>
        <v>1,WM3701-ND</v>
      </c>
      <c r="U47" s="4" t="str">
        <f t="shared" ref="U47" si="65">IF(NOT(M47=""),B47&amp;","&amp;M47,"")</f>
        <v>1,WM3701-ND</v>
      </c>
      <c r="V47" t="str">
        <f t="shared" ref="V47" si="66">A47&amp;"x "&amp;E47</f>
        <v>1x 4-POS connector</v>
      </c>
      <c r="W47" t="str">
        <f t="shared" ref="W47" si="67">IF(NOT(N47=""),N47&amp;"|"&amp;A47,"")</f>
        <v>538-39-01-2040|1</v>
      </c>
      <c r="X47" t="str">
        <f>L47&amp;" "&amp;A47</f>
        <v>39-01-2040 1</v>
      </c>
    </row>
    <row r="48" spans="1:24" ht="16.5" thickBot="1">
      <c r="A48" s="18">
        <v>4</v>
      </c>
      <c r="B48" s="27">
        <v>1</v>
      </c>
      <c r="C48" s="12" t="s">
        <v>263</v>
      </c>
      <c r="D48" s="12" t="s">
        <v>144</v>
      </c>
      <c r="E48" s="13" t="s">
        <v>280</v>
      </c>
      <c r="F48" s="3" t="s">
        <v>276</v>
      </c>
      <c r="G48" s="3"/>
      <c r="H48" s="13"/>
      <c r="I48" s="13">
        <v>1</v>
      </c>
      <c r="J48" s="13" t="s">
        <v>233</v>
      </c>
      <c r="K48" s="26" t="s">
        <v>138</v>
      </c>
      <c r="L48" s="13" t="s">
        <v>275</v>
      </c>
      <c r="M48" s="13" t="s">
        <v>279</v>
      </c>
      <c r="N48" s="2" t="s">
        <v>278</v>
      </c>
      <c r="O48" s="6">
        <v>0.16</v>
      </c>
      <c r="P48" s="6">
        <v>0.18099999999999999</v>
      </c>
      <c r="Q48" s="6">
        <f>O48*A48</f>
        <v>0.64</v>
      </c>
      <c r="R48" s="6">
        <f t="shared" ref="R48" si="68">P48*A48</f>
        <v>0.72399999999999998</v>
      </c>
      <c r="S48" s="4"/>
      <c r="T48" s="4" t="str">
        <f t="shared" ref="T48" si="69">IF(NOT(M48=""),A48&amp;","&amp;M48,"")</f>
        <v>4,WM9154-ND</v>
      </c>
      <c r="U48" s="4" t="str">
        <f t="shared" ref="U48" si="70">IF(NOT(M48=""),B48&amp;","&amp;M48,"")</f>
        <v>1,WM9154-ND</v>
      </c>
      <c r="V48" t="str">
        <f t="shared" ref="V48" si="71">A48&amp;"x "&amp;E48</f>
        <v>4x Female pin</v>
      </c>
      <c r="W48" t="str">
        <f t="shared" ref="W48" si="72">IF(NOT(N48=""),N48&amp;"|"&amp;A48,"")</f>
        <v>538-39-00-0078|4</v>
      </c>
      <c r="X48" t="str">
        <f>L48&amp;" "&amp;A48</f>
        <v>39-00-0078 4</v>
      </c>
    </row>
    <row r="49" spans="1:19" ht="16.5" thickBot="1">
      <c r="A49" s="16"/>
      <c r="B49" s="16"/>
      <c r="C49" s="4"/>
      <c r="D49" s="4"/>
      <c r="E49" s="3"/>
      <c r="F49" s="3"/>
      <c r="G49" s="3"/>
      <c r="H49" s="21"/>
      <c r="I49" s="8"/>
      <c r="J49" s="4"/>
      <c r="K49" s="8"/>
      <c r="L49" s="32" t="s">
        <v>70</v>
      </c>
      <c r="M49" s="33"/>
      <c r="N49" s="24"/>
      <c r="O49" s="1" t="s">
        <v>68</v>
      </c>
      <c r="P49" s="1"/>
      <c r="Q49" s="11">
        <f>SUM(Q2:Q48)</f>
        <v>87.440000000000012</v>
      </c>
      <c r="R49" s="11">
        <f>SUM(R2:R48)</f>
        <v>100.009</v>
      </c>
      <c r="S49" s="10" t="s">
        <v>69</v>
      </c>
    </row>
  </sheetData>
  <mergeCells count="1">
    <mergeCell ref="L49:M49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1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2019-10-31T11:39:21Z</dcterms:modified>
</cp:coreProperties>
</file>