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2 PnP\Rev1.2 documents\"/>
    </mc:Choice>
  </mc:AlternateContent>
  <xr:revisionPtr revIDLastSave="0" documentId="13_ncr:1_{FB28E604-DC4F-4481-B553-D87ECA1BE2EC}" xr6:coauthVersionLast="41" xr6:coauthVersionMax="41" xr10:uidLastSave="{00000000-0000-0000-0000-000000000000}"/>
  <bookViews>
    <workbookView xWindow="3915" yWindow="244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U10" i="1"/>
  <c r="T10" i="1"/>
  <c r="R10" i="1"/>
  <c r="A10" i="1"/>
  <c r="V10" i="1" s="1"/>
  <c r="Q10" i="1" l="1"/>
  <c r="X53" i="1"/>
  <c r="W53" i="1"/>
  <c r="V53" i="1"/>
  <c r="U53" i="1"/>
  <c r="T53" i="1"/>
  <c r="R53" i="1"/>
  <c r="Q53" i="1"/>
  <c r="X52" i="1"/>
  <c r="W52" i="1"/>
  <c r="V52" i="1"/>
  <c r="U52" i="1"/>
  <c r="T52" i="1"/>
  <c r="R52" i="1"/>
  <c r="Q52" i="1"/>
  <c r="X49" i="1" l="1"/>
  <c r="W49" i="1"/>
  <c r="V49" i="1"/>
  <c r="U49" i="1"/>
  <c r="T49" i="1"/>
  <c r="R49" i="1"/>
  <c r="Q49" i="1"/>
  <c r="X48" i="1"/>
  <c r="W48" i="1"/>
  <c r="V48" i="1"/>
  <c r="U48" i="1"/>
  <c r="T48" i="1"/>
  <c r="R48" i="1"/>
  <c r="Q48" i="1"/>
  <c r="X47" i="1"/>
  <c r="W47" i="1"/>
  <c r="V47" i="1"/>
  <c r="U47" i="1"/>
  <c r="T47" i="1"/>
  <c r="R47" i="1"/>
  <c r="Q47" i="1"/>
  <c r="W46" i="1"/>
  <c r="U46" i="1"/>
  <c r="T46" i="1"/>
  <c r="X41" i="1" l="1"/>
  <c r="W41" i="1"/>
  <c r="V41" i="1"/>
  <c r="T41" i="1"/>
  <c r="R41" i="1"/>
  <c r="Q41" i="1"/>
  <c r="B41" i="1"/>
  <c r="U41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7" i="1"/>
  <c r="W27" i="1" s="1"/>
  <c r="B27" i="1"/>
  <c r="U27" i="1" s="1"/>
  <c r="A26" i="1"/>
  <c r="W26" i="1" s="1"/>
  <c r="X21" i="1"/>
  <c r="W21" i="1"/>
  <c r="V21" i="1"/>
  <c r="U21" i="1"/>
  <c r="T21" i="1"/>
  <c r="R21" i="1"/>
  <c r="Q21" i="1"/>
  <c r="B26" i="1"/>
  <c r="U26" i="1" s="1"/>
  <c r="A37" i="1"/>
  <c r="X37" i="1" s="1"/>
  <c r="B37" i="1"/>
  <c r="U37" i="1"/>
  <c r="T37" i="1"/>
  <c r="A4" i="1"/>
  <c r="Q4" i="1" s="1"/>
  <c r="A5" i="1"/>
  <c r="Q5" i="1" s="1"/>
  <c r="A6" i="1"/>
  <c r="X6" i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6" i="1"/>
  <c r="Q7" i="1"/>
  <c r="Q18" i="1"/>
  <c r="Q20" i="1"/>
  <c r="Q25" i="1"/>
  <c r="Q34" i="1"/>
  <c r="Q39" i="1"/>
  <c r="Q42" i="1"/>
  <c r="Q43" i="1"/>
  <c r="Q44" i="1"/>
  <c r="W44" i="1"/>
  <c r="V44" i="1"/>
  <c r="U44" i="1"/>
  <c r="T44" i="1"/>
  <c r="R44" i="1"/>
  <c r="W6" i="1"/>
  <c r="W9" i="1"/>
  <c r="W12" i="1"/>
  <c r="W17" i="1"/>
  <c r="W18" i="1"/>
  <c r="W19" i="1"/>
  <c r="W20" i="1"/>
  <c r="W24" i="1"/>
  <c r="W25" i="1"/>
  <c r="W28" i="1"/>
  <c r="W34" i="1"/>
  <c r="W38" i="1"/>
  <c r="W39" i="1"/>
  <c r="W42" i="1"/>
  <c r="W43" i="1"/>
  <c r="W45" i="1"/>
  <c r="B29" i="1"/>
  <c r="B30" i="1"/>
  <c r="U30" i="1" s="1"/>
  <c r="B31" i="1"/>
  <c r="U31" i="1" s="1"/>
  <c r="B32" i="1"/>
  <c r="U32" i="1" s="1"/>
  <c r="B33" i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B6" i="1"/>
  <c r="U6" i="1" s="1"/>
  <c r="B7" i="1"/>
  <c r="U7" i="1" s="1"/>
  <c r="B8" i="1"/>
  <c r="U8" i="1" s="1"/>
  <c r="B9" i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5" i="1"/>
  <c r="U25" i="1" s="1"/>
  <c r="B3" i="1"/>
  <c r="R6" i="1"/>
  <c r="R7" i="1"/>
  <c r="R9" i="1"/>
  <c r="R15" i="1"/>
  <c r="R18" i="1"/>
  <c r="R20" i="1"/>
  <c r="R25" i="1"/>
  <c r="R29" i="1"/>
  <c r="R34" i="1"/>
  <c r="R35" i="1"/>
  <c r="R39" i="1"/>
  <c r="R42" i="1"/>
  <c r="R43" i="1"/>
  <c r="U28" i="1"/>
  <c r="U29" i="1"/>
  <c r="U33" i="1"/>
  <c r="U38" i="1"/>
  <c r="U45" i="1"/>
  <c r="U5" i="1"/>
  <c r="U9" i="1"/>
  <c r="U12" i="1"/>
  <c r="U17" i="1"/>
  <c r="U19" i="1"/>
  <c r="U20" i="1"/>
  <c r="U24" i="1"/>
  <c r="U3" i="1"/>
  <c r="U2" i="1"/>
  <c r="V43" i="1"/>
  <c r="T43" i="1"/>
  <c r="V6" i="1"/>
  <c r="V7" i="1"/>
  <c r="V9" i="1"/>
  <c r="V42" i="1"/>
  <c r="V39" i="1"/>
  <c r="V34" i="1"/>
  <c r="V35" i="1"/>
  <c r="V17" i="1"/>
  <c r="V18" i="1"/>
  <c r="V19" i="1"/>
  <c r="V20" i="1"/>
  <c r="V24" i="1"/>
  <c r="V25" i="1"/>
  <c r="V2" i="1"/>
  <c r="T6" i="1"/>
  <c r="T7" i="1"/>
  <c r="T9" i="1"/>
  <c r="T12" i="1"/>
  <c r="T15" i="1"/>
  <c r="T17" i="1"/>
  <c r="T18" i="1"/>
  <c r="T19" i="1"/>
  <c r="T20" i="1"/>
  <c r="T24" i="1"/>
  <c r="T25" i="1"/>
  <c r="T28" i="1"/>
  <c r="T31" i="1"/>
  <c r="T34" i="1"/>
  <c r="T38" i="1"/>
  <c r="T39" i="1"/>
  <c r="T42" i="1"/>
  <c r="T45" i="1"/>
  <c r="T2" i="1"/>
  <c r="V5" i="1" l="1"/>
  <c r="T5" i="1"/>
  <c r="W5" i="1"/>
  <c r="Q3" i="1"/>
  <c r="R5" i="1"/>
  <c r="R14" i="1"/>
  <c r="Q35" i="1"/>
  <c r="W35" i="1"/>
  <c r="R26" i="1"/>
  <c r="Q36" i="1"/>
  <c r="X4" i="1"/>
  <c r="W31" i="1"/>
  <c r="W4" i="1"/>
  <c r="Q37" i="1"/>
  <c r="V4" i="1"/>
  <c r="R4" i="1"/>
  <c r="Q13" i="1"/>
  <c r="X35" i="1"/>
  <c r="X7" i="1"/>
  <c r="W37" i="1"/>
  <c r="T4" i="1"/>
  <c r="X5" i="1"/>
  <c r="V26" i="1"/>
  <c r="X26" i="1"/>
  <c r="T11" i="1"/>
  <c r="R11" i="1"/>
  <c r="Q11" i="1"/>
  <c r="W11" i="1"/>
  <c r="V11" i="1"/>
  <c r="X8" i="1"/>
  <c r="W33" i="1"/>
  <c r="Q30" i="1"/>
  <c r="X9" i="1"/>
  <c r="V8" i="1"/>
  <c r="R8" i="1"/>
  <c r="W8" i="1"/>
  <c r="T8" i="1"/>
  <c r="T33" i="1"/>
  <c r="W36" i="1"/>
  <c r="T3" i="1"/>
  <c r="R33" i="1"/>
  <c r="R13" i="1"/>
  <c r="R3" i="1"/>
  <c r="T29" i="1"/>
  <c r="T16" i="1"/>
  <c r="V36" i="1"/>
  <c r="V31" i="1"/>
  <c r="V15" i="1"/>
  <c r="R36" i="1"/>
  <c r="R31" i="1"/>
  <c r="Q15" i="1"/>
  <c r="X36" i="1"/>
  <c r="T13" i="1"/>
  <c r="V29" i="1"/>
  <c r="V33" i="1"/>
  <c r="V3" i="1"/>
  <c r="V13" i="1"/>
  <c r="W29" i="1"/>
  <c r="W16" i="1"/>
  <c r="Q27" i="1"/>
  <c r="V27" i="1"/>
  <c r="R27" i="1"/>
  <c r="X27" i="1"/>
  <c r="T14" i="1"/>
  <c r="R16" i="1"/>
  <c r="Q32" i="1"/>
  <c r="W14" i="1"/>
  <c r="T30" i="1"/>
  <c r="V30" i="1"/>
  <c r="V16" i="1"/>
  <c r="R32" i="1"/>
  <c r="W3" i="1"/>
  <c r="W30" i="1"/>
  <c r="W13" i="1"/>
  <c r="Q31" i="1"/>
  <c r="Q14" i="1"/>
  <c r="X32" i="1"/>
  <c r="X30" i="1"/>
  <c r="X16" i="1"/>
  <c r="X14" i="1"/>
  <c r="R37" i="1"/>
  <c r="V37" i="1"/>
  <c r="Q26" i="1"/>
  <c r="T32" i="1"/>
  <c r="V32" i="1"/>
  <c r="W15" i="1"/>
  <c r="Q33" i="1"/>
  <c r="Q29" i="1"/>
  <c r="T26" i="1"/>
  <c r="T27" i="1"/>
  <c r="Q54" i="1" l="1"/>
  <c r="R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<sst xmlns="http://schemas.openxmlformats.org/spreadsheetml/2006/main" count="424" uniqueCount="313">
  <si>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</si>
  <si>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</si>
  <si>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</si>
  <si>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</si>
  <si>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</si>
  <si>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</si>
  <si>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</si>
  <si>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</si>
  <si>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</si>
  <si>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</si>
  <si>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</si>
  <si>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</si>
  <si>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</si>
  <si>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</si>
  <si>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</si>
  <si>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</si>
  <si>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</si>
  <si>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</si>
  <si>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</si>
  <si>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</si>
  <si>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</si>
  <si>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</si>
  <si>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</si>
  <si>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</si>
  <si>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</si>
  <si>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</si>
  <si>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</si>
  <si>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</si>
  <si>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</si>
  <si>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</si>
  <si>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</si>
  <si>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</si>
  <si>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</si>
  <si>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</si>
  <si>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</si>
  <si>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</si>
  <si>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</si>
  <si>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</si>
  <si>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</si>
  <si>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</si>
  <si>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</si>
  <si>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</si>
  <si>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</si>
  <si>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</si>
  <si>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</si>
  <si>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</si>
  <si>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</si>
  <si>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</si>
  <si>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</si>
  <si>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</si>
  <si>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</si>
  <si>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</si>
  <si>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</si>
  <si>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</si>
  <si>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</si>
  <si>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</si>
  <si>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</si>
  <si>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</si>
  <si>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</si>
  <si>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</si>
  <si>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</si>
  <si>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</si>
  <si>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</si>
  <si>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</si>
  <si>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</si>
  <si>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</si>
  <si>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</si>
  <si>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</si>
  <si>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</si>
  <si>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</si>
  <si>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</si>
  <si>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</si>
  <si>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</si>
  <si>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</si>
  <si>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</si>
  <si>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</si>
  <si>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</si>
  <si>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</si>
  <si>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</si>
  <si>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</si>
  <si>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</si>
  <si>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</si>
  <si>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</si>
  <si>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</si>
  <si>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</si>
  <si>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</si>
  <si>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</si>
  <si>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</si>
  <si>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</si>
  <si>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</si>
  <si>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</si>
  <si>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</si>
  <si>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</si>
  <si>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</si>
  <si>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</si>
  <si>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</si>
  <si>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</si>
  <si>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</si>
  <si>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</si>
  <si>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</si>
  <si>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</si>
  <si>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</si>
  <si>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</si>
  <si>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</si>
  <si>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</si>
  <si>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</si>
  <si>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</si>
  <si>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</si>
  <si>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</si>
  <si>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</si>
  <si>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</si>
  <si>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</si>
  <si>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</si>
  <si>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</si>
  <si>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</si>
  <si>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</si>
  <si>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</si>
  <si>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</si>
  <si>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</si>
  <si>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</si>
  <si>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</si>
  <si>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</si>
  <si>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</si>
  <si>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</si>
  <si>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</si>
  <si>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</si>
  <si>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</si>
  <si>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</si>
  <si>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</si>
  <si>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</si>
  <si>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</si>
  <si>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</si>
  <si>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</si>
  <si>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</si>
  <si>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</si>
  <si>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</si>
  <si>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</si>
  <si>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</si>
  <si>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</si>
  <si>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</si>
  <si>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</si>
  <si>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</si>
  <si>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</si>
  <si>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</si>
  <si>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</si>
  <si>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</si>
  <si>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</si>
  <si>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</si>
  <si>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</si>
  <si>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</si>
  <si>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</si>
  <si>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</si>
  <si>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</si>
  <si>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</si>
  <si>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</si>
  <si>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</si>
  <si>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</si>
  <si>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</si>
  <si>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</si>
  <si>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</si>
  <si>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</si>
  <si>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</si>
  <si>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</si>
  <si>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</si>
  <si>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</si>
  <si>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</si>
  <si>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</si>
  <si>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</si>
  <si>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</si>
  <si>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</si>
  <si>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</si>
  <si>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</si>
  <si>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</si>
  <si>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</si>
  <si>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</si>
  <si>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</si>
  <si>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</si>
  <si>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</si>
  <si>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</si>
  <si>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</si>
  <si>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</si>
  <si>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</si>
  <si>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</si>
  <si>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</si>
  <si>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</si>
  <si>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</si>
  <si>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</si>
  <si>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</si>
  <si>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</si>
  <si>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</si>
  <si>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</si>
  <si>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</si>
  <si>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</si>
  <si>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</si>
  <si>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</si>
  <si>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</si>
  <si>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</si>
  <si>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</si>
  <si>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</si>
  <si>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</si>
  <si>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</si>
  <si>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</si>
  <si>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</si>
  <si>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</si>
  <si>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</si>
  <si>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</si>
  <si>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</si>
  <si>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</si>
  <si>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</si>
  <si>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</si>
  <si>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</si>
  <si>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</si>
  <si>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</si>
  <si>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</si>
  <si>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</si>
  <si>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</si>
  <si>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</si>
  <si>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</si>
  <si>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</si>
  <si>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</si>
  <si>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</si>
  <si>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</si>
  <si>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</si>
  <si>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</si>
  <si>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</si>
  <si>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</si>
  <si>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</si>
  <si>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</si>
  <si>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</si>
  <si>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</si>
  <si>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</si>
  <si>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</si>
  <si>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</si>
  <si>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</si>
  <si>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</si>
  <si>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</si>
  <si>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</si>
  <si>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</si>
  <si>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</si>
  <si>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</si>
  <si>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</si>
  <si>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</si>
  <si>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</si>
  <si>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</si>
  <si>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</si>
  <si>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</si>
  <si>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</si>
  <si>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</si>
  <si>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</si>
  <si>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</si>
  <si>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</si>
  <si>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</si>
  <si>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</si>
  <si>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</si>
  <si>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</si>
  <si>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</si>
  <si>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r>
      <t>R10,R13,R16,R21,R23,R24,R29,R39,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,R50,R51,R57,R58,R59,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</si>
  <si>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for future closed loop VVT control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</si>
  <si>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</si>
  <si>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</si>
  <si>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</si>
  <si>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</si>
  <si>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</si>
  <si>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</si>
  <si>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</si>
  <si>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</si>
  <si>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</si>
  <si>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</si>
  <si>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r>
      <t>C19,</t>
    </r>
    <r>
      <rPr>
        <sz val="10"/>
        <color rgb="FF00B050"/>
        <rFont val="Liberation Sans"/>
      </rPr>
      <t>C24</t>
    </r>
    <r>
      <rPr>
        <sz val="10"/>
        <color rgb="FF000000"/>
        <rFont val="Liberation Sans"/>
      </rPr>
      <t>,</t>
    </r>
    <r>
      <rPr>
        <sz val="10"/>
        <color rgb="FFFF0000"/>
        <rFont val="Liberation Sans"/>
      </rPr>
      <t>C27</t>
    </r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</si>
  <si>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</si>
  <si>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</si>
  <si>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</si>
  <si>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</si>
  <si>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</si>
  <si>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</si>
  <si>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</si>
  <si>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</si>
  <si>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</si>
  <si>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</si>
  <si>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</si>
  <si>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</si>
  <si>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</si>
  <si>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</si>
  <si>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</si>
  <si>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</si>
  <si>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</si>
  <si>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</si>
  <si>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</si>
  <si>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</si>
  <si>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</si>
  <si>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</si>
  <si>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</si>
  <si>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</si>
  <si>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</si>
  <si>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</si>
  <si>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</si>
  <si>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</si>
  <si>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</si>
  <si>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</si>
  <si>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</si>
  <si>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</si>
  <si>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</si>
  <si>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D1,D15,D17</t>
  </si>
  <si>
    <r>
      <t>D16,</t>
    </r>
    <r>
      <rPr>
        <sz val="10"/>
        <color theme="4"/>
        <rFont val="Liberation Sans"/>
      </rPr>
      <t>D19</t>
    </r>
  </si>
  <si>
    <r>
      <t>D9,D10,D11,D18,</t>
    </r>
    <r>
      <rPr>
        <sz val="10"/>
        <color theme="4"/>
        <rFont val="Liberation Sans"/>
      </rPr>
      <t>D20</t>
    </r>
  </si>
  <si>
    <r>
      <t>R63,</t>
    </r>
    <r>
      <rPr>
        <sz val="10"/>
        <color theme="4"/>
        <rFont val="Liberation Sans"/>
      </rPr>
      <t>R66</t>
    </r>
  </si>
  <si>
    <r>
      <t>R7,</t>
    </r>
    <r>
      <rPr>
        <sz val="10"/>
        <color theme="4"/>
        <rFont val="Liberation Sans"/>
      </rPr>
      <t>R67,R68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</si>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</sst>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0"/>
      <color rgb="FFFFC000"/>
      <name val="Liberation Sans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4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1"/>
  <sheetViews>
    <sheetView tabSelected="1" zoomScale="113" workbookViewId="0">
      <selection activeCell="C13" sqref="C1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253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268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307</v>
      </c>
      <c r="D10" s="22"/>
      <c r="E10" s="3" t="s">
        <v>308</v>
      </c>
      <c r="F10" s="3" t="s">
        <v>309</v>
      </c>
      <c r="G10" s="3" t="s">
        <v>12</v>
      </c>
      <c r="H10" s="3"/>
      <c r="I10" s="3"/>
      <c r="J10" s="3" t="s">
        <v>10</v>
      </c>
      <c r="K10" s="3"/>
      <c r="L10" s="3" t="s">
        <v>310</v>
      </c>
      <c r="M10" s="2" t="s">
        <v>311</v>
      </c>
      <c r="N10" s="37" t="s">
        <v>312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303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302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304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224</v>
      </c>
      <c r="D21" s="4" t="s">
        <v>82</v>
      </c>
      <c r="E21" s="3" t="s">
        <v>265</v>
      </c>
      <c r="F21" s="3" t="s">
        <v>266</v>
      </c>
      <c r="G21" s="3"/>
      <c r="H21" s="3"/>
      <c r="I21" s="3">
        <v>1</v>
      </c>
      <c r="J21" s="3" t="s">
        <v>226</v>
      </c>
      <c r="K21" s="3" t="s">
        <v>139</v>
      </c>
      <c r="L21" s="27" t="s">
        <v>262</v>
      </c>
      <c r="M21" s="30" t="s">
        <v>264</v>
      </c>
      <c r="N21" s="2" t="s">
        <v>263</v>
      </c>
      <c r="O21" s="6">
        <v>1</v>
      </c>
      <c r="P21" s="28">
        <v>0.88200000000000001</v>
      </c>
      <c r="Q21" s="6">
        <f>O21*A21</f>
        <v>1</v>
      </c>
      <c r="R21" s="6">
        <f t="shared" ref="R21" si="12">P21*A21</f>
        <v>0.88200000000000001</v>
      </c>
      <c r="S21" s="4"/>
      <c r="T21" s="4" t="str">
        <f t="shared" ref="T21" si="13">IF(NOT(M21=""),A21&amp;","&amp;M21,"")</f>
        <v>1,WM1353-ND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1x 6 POS Header</v>
      </c>
      <c r="W21" t="str">
        <f t="shared" ref="W21" si="16">IF(NOT(N21=""),N21&amp;"|"&amp;A21,"")</f>
        <v>538-39-30-1060|1</v>
      </c>
      <c r="X21" t="str">
        <f t="shared" ref="X21" si="17">L21&amp;" "&amp;A21</f>
        <v>39-30-1060 1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225</v>
      </c>
      <c r="F22" s="3" t="s">
        <v>237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240</v>
      </c>
      <c r="M22" s="30" t="s">
        <v>245</v>
      </c>
      <c r="N22" s="2" t="s">
        <v>244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235</v>
      </c>
      <c r="D23" s="4" t="s">
        <v>82</v>
      </c>
      <c r="E23" s="3" t="s">
        <v>236</v>
      </c>
      <c r="F23" s="3" t="s">
        <v>238</v>
      </c>
      <c r="G23" s="3"/>
      <c r="H23" s="3"/>
      <c r="I23" s="3">
        <v>1</v>
      </c>
      <c r="J23" s="3" t="s">
        <v>239</v>
      </c>
      <c r="K23" s="3" t="s">
        <v>139</v>
      </c>
      <c r="L23" s="27" t="s">
        <v>241</v>
      </c>
      <c r="M23" s="30" t="s">
        <v>243</v>
      </c>
      <c r="N23" s="2" t="s">
        <v>242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3" si="24">IF(NOT(M24=""),A24&amp;","&amp;M24,"")</f>
        <v/>
      </c>
      <c r="U24" s="4" t="str">
        <f t="shared" ref="U24:U36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246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6</v>
      </c>
      <c r="B26" s="18">
        <f t="shared" ref="B26" si="27">LEN(D26)-LEN(SUBSTITUTE(D26,",",""))+1</f>
        <v>6</v>
      </c>
      <c r="C26" s="4" t="s">
        <v>218</v>
      </c>
      <c r="D26" s="22" t="s">
        <v>107</v>
      </c>
      <c r="E26" s="3" t="s">
        <v>219</v>
      </c>
      <c r="F26" s="3" t="s">
        <v>220</v>
      </c>
      <c r="G26" s="3" t="s">
        <v>221</v>
      </c>
      <c r="H26" s="3"/>
      <c r="I26" s="3">
        <v>8</v>
      </c>
      <c r="J26" s="3" t="s">
        <v>21</v>
      </c>
      <c r="K26" s="3" t="s">
        <v>138</v>
      </c>
      <c r="L26" s="3" t="s">
        <v>222</v>
      </c>
      <c r="M26" s="29" t="s">
        <v>232</v>
      </c>
      <c r="N26" s="2" t="s">
        <v>223</v>
      </c>
      <c r="O26" s="6">
        <v>2.62</v>
      </c>
      <c r="P26" s="6">
        <v>2.9</v>
      </c>
      <c r="Q26" s="6">
        <f>O26*A26</f>
        <v>15.72</v>
      </c>
      <c r="R26" s="6">
        <f t="shared" ref="R26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247</v>
      </c>
      <c r="D27" s="22" t="s">
        <v>107</v>
      </c>
      <c r="E27" s="3" t="s">
        <v>228</v>
      </c>
      <c r="F27" s="3" t="s">
        <v>227</v>
      </c>
      <c r="G27" s="3" t="s">
        <v>229</v>
      </c>
      <c r="H27" s="3"/>
      <c r="I27" s="3">
        <v>8</v>
      </c>
      <c r="J27" s="3" t="s">
        <v>21</v>
      </c>
      <c r="K27" s="3" t="s">
        <v>138</v>
      </c>
      <c r="L27" s="3" t="s">
        <v>230</v>
      </c>
      <c r="M27" s="30" t="s">
        <v>233</v>
      </c>
      <c r="N27" s="2" t="s">
        <v>231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 t="shared" ref="T27" si="35">IF(NOT(M27=""),A27&amp;","&amp;M27,"")</f>
        <v>1,PN2222AFS-ND</v>
      </c>
      <c r="U27" s="4" t="str">
        <f t="shared" si="25"/>
        <v>6,PN2222AFS-ND</v>
      </c>
      <c r="V27" t="str">
        <f t="shared" ref="V27" si="36">A27&amp;"x "&amp;E27</f>
        <v>1x NPN transistor</v>
      </c>
      <c r="W27" t="str">
        <f t="shared" ref="W27" si="37">IF(NOT(N27=""),N27&amp;"|"&amp;A27,"")</f>
        <v>512-PN2222ABU|1</v>
      </c>
      <c r="X27" t="str">
        <f t="shared" ref="X27" si="38">L27&amp;" "&amp;A27</f>
        <v>PN2222ABU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L28" s="3"/>
      <c r="M28" s="2"/>
      <c r="N28" s="2"/>
      <c r="O28" s="3"/>
      <c r="P28" s="3"/>
      <c r="Q28" s="3"/>
      <c r="R28" s="6"/>
      <c r="S28" s="4"/>
      <c r="T28" s="4" t="str">
        <f t="shared" si="24"/>
        <v/>
      </c>
      <c r="U28" s="4" t="str">
        <f t="shared" si="25"/>
        <v/>
      </c>
      <c r="W28" t="str">
        <f t="shared" ref="W28:W36" si="39">IF(NOT(N28=""),N28&amp;"|"&amp;A28,"")</f>
        <v/>
      </c>
      <c r="X28" t="str">
        <f t="shared" ref="X28:X36" si="40">L28&amp;" "&amp;A28</f>
        <v xml:space="preserve"> </v>
      </c>
    </row>
    <row r="29" spans="1:24" ht="16.5" thickBot="1">
      <c r="A29" s="18">
        <f>LEN(C29)-LEN(SUBSTITUTE(C29,",",""))+1</f>
        <v>1</v>
      </c>
      <c r="B29" s="18">
        <f t="shared" ref="A29:B34" si="41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248</v>
      </c>
      <c r="O29" s="5">
        <v>0.08</v>
      </c>
      <c r="P29" s="5">
        <v>0.11</v>
      </c>
      <c r="Q29" s="6">
        <f t="shared" ref="Q29:Q36" si="42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si="39"/>
        <v>603-MFR-25FBF52-10K|1</v>
      </c>
      <c r="X29" t="str">
        <f t="shared" si="40"/>
        <v>MFR-25FBF52-10K 1</v>
      </c>
    </row>
    <row r="30" spans="1:24" ht="26.25" thickBot="1">
      <c r="A30" s="18">
        <f>LEN(C30)-LEN(SUBSTITUTE(C30,",",""))+1</f>
        <v>17</v>
      </c>
      <c r="B30" s="18">
        <f t="shared" si="41"/>
        <v>13</v>
      </c>
      <c r="C30" s="4" t="s">
        <v>256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249</v>
      </c>
      <c r="O30" s="5">
        <v>0.06</v>
      </c>
      <c r="P30" s="5">
        <v>0.11</v>
      </c>
      <c r="Q30" s="6">
        <f t="shared" si="42"/>
        <v>1.02</v>
      </c>
      <c r="R30" s="6">
        <f t="shared" si="6"/>
        <v>1.87</v>
      </c>
      <c r="S30" s="4"/>
      <c r="T30" s="4" t="str">
        <f t="shared" si="24"/>
        <v>17,1.00KXBK-ND</v>
      </c>
      <c r="U30" s="4" t="str">
        <f t="shared" si="25"/>
        <v>13,1.00KXBK-ND</v>
      </c>
      <c r="V30" t="str">
        <f t="shared" ref="V30:V36" si="43">"Resistor - " &amp; A30&amp;"x "&amp;E30</f>
        <v>Resistor - 17x 1k</v>
      </c>
      <c r="W30" t="str">
        <f t="shared" si="39"/>
        <v>603-MFR-25FBF52-1K|17</v>
      </c>
      <c r="X30" t="str">
        <f t="shared" si="40"/>
        <v>MFR-25FBF52-1K 17</v>
      </c>
    </row>
    <row r="31" spans="1:24" ht="16.5" thickBot="1">
      <c r="A31" s="18">
        <f>LEN(C31)-LEN(SUBSTITUTE(C31,",",""))+1</f>
        <v>3</v>
      </c>
      <c r="B31" s="18">
        <f t="shared" si="41"/>
        <v>2</v>
      </c>
      <c r="C31" s="12" t="s">
        <v>209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42"/>
        <v>0.66</v>
      </c>
      <c r="R31" s="6">
        <f t="shared" si="6"/>
        <v>0.44999999999999996</v>
      </c>
      <c r="S31" s="12" t="s">
        <v>87</v>
      </c>
      <c r="T31" s="4" t="str">
        <f t="shared" si="24"/>
        <v>3,A105963CT-ND</v>
      </c>
      <c r="U31" s="4" t="str">
        <f t="shared" si="25"/>
        <v>2,A105963CT-ND</v>
      </c>
      <c r="V31" t="str">
        <f t="shared" si="43"/>
        <v>Resistor - 3x 680</v>
      </c>
      <c r="W31" t="str">
        <f t="shared" si="39"/>
        <v>279-LR1F680R|3</v>
      </c>
      <c r="X31" t="str">
        <f t="shared" si="40"/>
        <v>1622545-1 3</v>
      </c>
    </row>
    <row r="32" spans="1:24" ht="26.25" thickBot="1">
      <c r="A32" s="18">
        <f>LEN(C32)-LEN(SUBSTITUTE(C32,",",""))+1</f>
        <v>6</v>
      </c>
      <c r="B32" s="18">
        <f t="shared" si="41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42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3"/>
        <v>Resistor - 6x 470</v>
      </c>
      <c r="W32" t="str">
        <f t="shared" si="39"/>
        <v>279-LR1F470R|6</v>
      </c>
      <c r="X32" t="str">
        <f t="shared" si="40"/>
        <v>RNF14FTD470R 6</v>
      </c>
    </row>
    <row r="33" spans="1:24" ht="26.25" thickBot="1">
      <c r="A33" s="18">
        <f t="shared" si="41"/>
        <v>6</v>
      </c>
      <c r="B33" s="18">
        <f t="shared" si="41"/>
        <v>5</v>
      </c>
      <c r="C33" s="4" t="s">
        <v>267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42"/>
        <v>0.84000000000000008</v>
      </c>
      <c r="R33" s="6">
        <f t="shared" si="6"/>
        <v>0.96</v>
      </c>
      <c r="S33" s="4"/>
      <c r="T33" s="4" t="str">
        <f t="shared" si="24"/>
        <v>6,2.49KXBK-ND</v>
      </c>
      <c r="U33" s="4" t="str">
        <f t="shared" si="25"/>
        <v>5,2.49KXBK-ND</v>
      </c>
      <c r="V33" t="str">
        <f t="shared" si="43"/>
        <v>Resistor - 6x 1% 2.49k</v>
      </c>
      <c r="W33" t="str">
        <f t="shared" si="39"/>
        <v>603-MFR-25FBF52-2K49|6</v>
      </c>
      <c r="X33" t="str">
        <f t="shared" si="40"/>
        <v>MFR-25FBF52-2K49 6</v>
      </c>
    </row>
    <row r="34" spans="1:24" ht="16.5" thickBot="1">
      <c r="A34" s="18">
        <v>1</v>
      </c>
      <c r="B34" s="18">
        <f t="shared" si="41"/>
        <v>1</v>
      </c>
      <c r="C34" s="4" t="s">
        <v>306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42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3"/>
        <v>Resistor - 1x 0.1% 3.9k</v>
      </c>
      <c r="W34" t="str">
        <f t="shared" si="39"/>
        <v>279-H83K9BDA|1</v>
      </c>
      <c r="X34" t="str">
        <f t="shared" si="40"/>
        <v>MFP-25BRD52-3K9 1</v>
      </c>
    </row>
    <row r="35" spans="1:24" ht="16.5" thickBot="1">
      <c r="A35" s="18">
        <f t="shared" ref="A35" si="44">LEN(C35)-LEN(SUBSTITUTE(C35,",",""))+1</f>
        <v>10</v>
      </c>
      <c r="B35" s="18">
        <f>LEN(D35)-LEN(SUBSTITUTE(D35,",",""))+1</f>
        <v>8</v>
      </c>
      <c r="C35" s="4" t="s">
        <v>212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42"/>
        <v>1</v>
      </c>
      <c r="R35" s="6">
        <f t="shared" si="6"/>
        <v>1</v>
      </c>
      <c r="S35" s="4"/>
      <c r="T35" s="4" t="str">
        <f t="shared" si="24"/>
        <v>10,100KXBK-ND</v>
      </c>
      <c r="U35" s="4" t="str">
        <f t="shared" si="25"/>
        <v>8,100KXBK-ND</v>
      </c>
      <c r="V35" t="str">
        <f t="shared" si="43"/>
        <v>Resistor - 10x 100k</v>
      </c>
      <c r="W35" t="str">
        <f t="shared" si="39"/>
        <v>603-FMF-25FTF52100K|10</v>
      </c>
      <c r="X35" t="str">
        <f t="shared" si="40"/>
        <v>MFR-25FBF52-100K 10</v>
      </c>
    </row>
    <row r="36" spans="1:24" ht="16.5" thickBot="1">
      <c r="A36" s="18">
        <f>LEN(C36)-LEN(SUBSTITUTE(C36,",",""))+1</f>
        <v>3</v>
      </c>
      <c r="B36" s="18">
        <f>LEN(D36)-LEN(SUBSTITUTE(D36,",",""))+1</f>
        <v>2</v>
      </c>
      <c r="C36" s="4" t="s">
        <v>211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42"/>
        <v>0.81</v>
      </c>
      <c r="R36" s="6">
        <f t="shared" si="6"/>
        <v>0.69000000000000006</v>
      </c>
      <c r="S36" s="4"/>
      <c r="T36" s="4" t="str">
        <f t="shared" si="24"/>
        <v>3,160YCT-ND</v>
      </c>
      <c r="U36" s="4" t="str">
        <f t="shared" si="25"/>
        <v>2,160YCT-ND</v>
      </c>
      <c r="V36" t="str">
        <f t="shared" si="43"/>
        <v>Resistor - 3x 160</v>
      </c>
      <c r="W36" t="str">
        <f t="shared" si="39"/>
        <v>594-5083NW160R0J|3</v>
      </c>
      <c r="X36" t="str">
        <f t="shared" si="40"/>
        <v>FMP200FRF52-160R 3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305</v>
      </c>
      <c r="D37" s="22" t="s">
        <v>110</v>
      </c>
      <c r="E37" s="3" t="s">
        <v>214</v>
      </c>
      <c r="F37" s="3" t="s">
        <v>215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216</v>
      </c>
      <c r="M37" s="2"/>
      <c r="N37" s="2" t="s">
        <v>217</v>
      </c>
      <c r="O37" s="5"/>
      <c r="P37" s="5">
        <v>0.1</v>
      </c>
      <c r="Q37" s="6">
        <f t="shared" ref="Q37" si="45">O37*A37</f>
        <v>0</v>
      </c>
      <c r="R37" s="6">
        <f t="shared" ref="R37" si="46">P37*A37</f>
        <v>0.2</v>
      </c>
      <c r="S37" s="4"/>
      <c r="T37" s="4" t="str">
        <f t="shared" ref="T37" si="47">IF(NOT(M37=""),A37&amp;","&amp;M37,"")</f>
        <v/>
      </c>
      <c r="U37" s="4" t="str">
        <f t="shared" ref="U37" si="48">IF(NOT(M37=""),B37&amp;","&amp;M37,"")</f>
        <v/>
      </c>
      <c r="V37" t="str">
        <f t="shared" ref="V37" si="49">"Resistor - " &amp; A37&amp;"x "&amp;E37</f>
        <v>Resistor - 2x 7.5k</v>
      </c>
      <c r="W37" t="str">
        <f t="shared" ref="W37" si="50">IF(NOT(N37=""),N37&amp;"|"&amp;A37,"")</f>
        <v>603-MFR-25FBF52-7K5
|2</v>
      </c>
      <c r="X37" t="str">
        <f t="shared" ref="X37" si="51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52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289</v>
      </c>
      <c r="D40" s="4" t="s">
        <v>61</v>
      </c>
      <c r="E40" s="3" t="s">
        <v>290</v>
      </c>
      <c r="F40" s="3" t="s">
        <v>291</v>
      </c>
      <c r="G40" s="3" t="s">
        <v>292</v>
      </c>
      <c r="H40" s="3"/>
      <c r="I40" s="3">
        <v>2</v>
      </c>
      <c r="J40" s="3" t="s">
        <v>39</v>
      </c>
      <c r="K40" s="3" t="s">
        <v>138</v>
      </c>
      <c r="L40" s="3" t="s">
        <v>290</v>
      </c>
      <c r="M40" s="33" t="s">
        <v>293</v>
      </c>
      <c r="N40" s="2" t="s">
        <v>294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295</v>
      </c>
      <c r="U40" s="4" t="s">
        <v>295</v>
      </c>
      <c r="V40" t="s">
        <v>296</v>
      </c>
      <c r="W40" t="s">
        <v>297</v>
      </c>
      <c r="X40" t="s">
        <v>298</v>
      </c>
    </row>
    <row r="41" spans="1:24" ht="26.25" thickBot="1">
      <c r="A41" s="18">
        <v>1</v>
      </c>
      <c r="B41" s="18">
        <f t="shared" si="52"/>
        <v>1</v>
      </c>
      <c r="C41" s="22" t="s">
        <v>261</v>
      </c>
      <c r="D41" s="4" t="s">
        <v>79</v>
      </c>
      <c r="E41" s="3" t="s">
        <v>250</v>
      </c>
      <c r="F41" s="3" t="s">
        <v>251</v>
      </c>
      <c r="G41" s="3" t="s">
        <v>252</v>
      </c>
      <c r="H41" s="3"/>
      <c r="I41" s="3">
        <v>1</v>
      </c>
      <c r="J41" s="3" t="s">
        <v>62</v>
      </c>
      <c r="K41" s="3"/>
      <c r="L41" s="3" t="s">
        <v>258</v>
      </c>
      <c r="M41" s="31" t="s">
        <v>259</v>
      </c>
      <c r="N41" s="2" t="s">
        <v>260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3">L41&amp;" "&amp;A41</f>
        <v>MPXH6115A6U 1</v>
      </c>
    </row>
    <row r="42" spans="1:24" ht="26.25" thickBot="1">
      <c r="A42" s="18">
        <v>1</v>
      </c>
      <c r="B42" s="18">
        <f t="shared" si="52"/>
        <v>1</v>
      </c>
      <c r="C42" s="4" t="s">
        <v>79</v>
      </c>
      <c r="D42" s="4" t="s">
        <v>79</v>
      </c>
      <c r="E42" s="3" t="s">
        <v>213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52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4">P44*A44</f>
        <v>2.4</v>
      </c>
      <c r="S44" s="4"/>
      <c r="T44" s="4" t="str">
        <f t="shared" ref="T44" si="55">IF(NOT(M44=""),A44&amp;","&amp;M44,"")</f>
        <v>1,F2720-ND</v>
      </c>
      <c r="U44" s="4" t="str">
        <f t="shared" ref="U44" si="56">IF(NOT(M44=""),B44&amp;","&amp;M44,"")</f>
        <v>1,F2720-ND</v>
      </c>
      <c r="V44" t="str">
        <f t="shared" ref="V44" si="57">A44&amp;"x "&amp;E44</f>
        <v>1x SP721APP</v>
      </c>
      <c r="W44" t="str">
        <f t="shared" ref="W44" si="58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269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customHeight="1" thickBot="1">
      <c r="A47" s="18">
        <v>14</v>
      </c>
      <c r="B47" s="26">
        <v>1</v>
      </c>
      <c r="C47" s="12" t="s">
        <v>270</v>
      </c>
      <c r="D47" s="12" t="s">
        <v>144</v>
      </c>
      <c r="E47" s="13" t="s">
        <v>271</v>
      </c>
      <c r="F47" s="3" t="s">
        <v>272</v>
      </c>
      <c r="G47" s="3"/>
      <c r="H47" s="13"/>
      <c r="I47" s="13">
        <v>1</v>
      </c>
      <c r="J47" s="13" t="s">
        <v>273</v>
      </c>
      <c r="K47" s="25" t="s">
        <v>138</v>
      </c>
      <c r="L47" s="13" t="s">
        <v>274</v>
      </c>
      <c r="M47" s="13" t="s">
        <v>275</v>
      </c>
      <c r="N47" s="2" t="s">
        <v>276</v>
      </c>
      <c r="O47" s="6">
        <v>0.55000000000000004</v>
      </c>
      <c r="P47" s="6">
        <v>0.67300000000000004</v>
      </c>
      <c r="Q47" s="6">
        <f>O47*A47</f>
        <v>7.7000000000000011</v>
      </c>
      <c r="R47" s="6">
        <f t="shared" ref="R47:R49" si="59">P47*A47</f>
        <v>9.4220000000000006</v>
      </c>
      <c r="S47" s="4"/>
      <c r="T47" s="4" t="str">
        <f t="shared" ref="T47:T49" si="60">IF(NOT(M47=""),A47&amp;","&amp;M47,"")</f>
        <v>14,53-77-9ACG-ND</v>
      </c>
      <c r="U47" s="4" t="str">
        <f t="shared" ref="U47:U49" si="61">IF(NOT(M47=""),B47&amp;","&amp;M47,"")</f>
        <v>1,53-77-9ACG-ND</v>
      </c>
      <c r="V47" t="str">
        <f t="shared" ref="V47:V49" si="62">A47&amp;"x "&amp;E47</f>
        <v>14x Thermal pad</v>
      </c>
      <c r="W47" t="str">
        <f t="shared" ref="W47:W49" si="63">IF(NOT(N47=""),N47&amp;"|"&amp;A47,"")</f>
        <v>532-53-77-9ACG|14</v>
      </c>
      <c r="X47" t="str">
        <f>L47&amp;" "&amp;A47</f>
        <v>53-77-9ACG 14</v>
      </c>
    </row>
    <row r="48" spans="1:24" ht="16.5" thickBot="1">
      <c r="A48" s="18">
        <v>1</v>
      </c>
      <c r="B48" s="26">
        <v>1</v>
      </c>
      <c r="C48" s="12" t="s">
        <v>277</v>
      </c>
      <c r="D48" s="12" t="s">
        <v>144</v>
      </c>
      <c r="E48" s="13" t="s">
        <v>285</v>
      </c>
      <c r="F48" s="3" t="s">
        <v>284</v>
      </c>
      <c r="G48" s="3"/>
      <c r="H48" s="13"/>
      <c r="I48" s="13">
        <v>1</v>
      </c>
      <c r="J48" s="13" t="s">
        <v>226</v>
      </c>
      <c r="K48" s="25" t="s">
        <v>138</v>
      </c>
      <c r="L48" s="13" t="s">
        <v>286</v>
      </c>
      <c r="M48" s="13" t="s">
        <v>288</v>
      </c>
      <c r="N48" s="2" t="s">
        <v>287</v>
      </c>
      <c r="O48" s="6">
        <v>0.33</v>
      </c>
      <c r="P48" s="6">
        <v>0.38200000000000001</v>
      </c>
      <c r="Q48" s="6">
        <f>O48*A48</f>
        <v>0.33</v>
      </c>
      <c r="R48" s="6">
        <f t="shared" si="59"/>
        <v>0.38200000000000001</v>
      </c>
      <c r="S48" s="4"/>
      <c r="T48" s="4" t="str">
        <f t="shared" si="60"/>
        <v>1,WM3702-ND</v>
      </c>
      <c r="U48" s="4" t="str">
        <f t="shared" si="61"/>
        <v>1,WM3702-ND</v>
      </c>
      <c r="V48" t="str">
        <f t="shared" si="62"/>
        <v>1x 6-POS connector</v>
      </c>
      <c r="W48" t="str">
        <f t="shared" si="63"/>
        <v>538-39-01-2060|1</v>
      </c>
      <c r="X48" t="str">
        <f>L48&amp;" "&amp;A48</f>
        <v>39-01-2060 1</v>
      </c>
    </row>
    <row r="49" spans="1:24" ht="16.5" thickBot="1">
      <c r="A49" s="18">
        <v>6</v>
      </c>
      <c r="B49" s="26">
        <v>1</v>
      </c>
      <c r="C49" s="12" t="s">
        <v>278</v>
      </c>
      <c r="D49" s="12" t="s">
        <v>144</v>
      </c>
      <c r="E49" s="13" t="s">
        <v>279</v>
      </c>
      <c r="F49" s="3" t="s">
        <v>280</v>
      </c>
      <c r="G49" s="3"/>
      <c r="H49" s="13"/>
      <c r="I49" s="13">
        <v>1</v>
      </c>
      <c r="J49" s="13" t="s">
        <v>226</v>
      </c>
      <c r="K49" s="25" t="s">
        <v>138</v>
      </c>
      <c r="L49" s="13" t="s">
        <v>281</v>
      </c>
      <c r="M49" s="13" t="s">
        <v>282</v>
      </c>
      <c r="N49" s="2" t="s">
        <v>283</v>
      </c>
      <c r="O49" s="6">
        <v>0.16</v>
      </c>
      <c r="P49" s="6">
        <v>0.18099999999999999</v>
      </c>
      <c r="Q49" s="6">
        <f>O49*A49</f>
        <v>0.96</v>
      </c>
      <c r="R49" s="6">
        <f t="shared" si="59"/>
        <v>1.0859999999999999</v>
      </c>
      <c r="S49" s="4"/>
      <c r="T49" s="4" t="str">
        <f t="shared" si="60"/>
        <v>6,WM9154-ND</v>
      </c>
      <c r="U49" s="4" t="str">
        <f t="shared" si="61"/>
        <v>1,WM9154-ND</v>
      </c>
      <c r="V49" t="str">
        <f t="shared" si="62"/>
        <v>6x Female pin</v>
      </c>
      <c r="W49" t="str">
        <f t="shared" si="63"/>
        <v>538-39-00-0078|6</v>
      </c>
      <c r="X49" t="str">
        <f>L49&amp;" "&amp;A49</f>
        <v>39-00-0078 6</v>
      </c>
    </row>
    <row r="50" spans="1:24" ht="16.5" thickBot="1">
      <c r="A50" s="16"/>
      <c r="B50" s="26"/>
      <c r="C50" s="12"/>
      <c r="D50" s="12"/>
      <c r="E50" s="13"/>
      <c r="F50" s="3"/>
      <c r="G50" s="3"/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6"/>
      <c r="B51" s="26"/>
      <c r="C51" s="12" t="s">
        <v>299</v>
      </c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8">
        <v>1</v>
      </c>
      <c r="B52" s="26">
        <v>1</v>
      </c>
      <c r="C52" s="34" t="s">
        <v>277</v>
      </c>
      <c r="D52" s="12" t="s">
        <v>144</v>
      </c>
      <c r="E52" s="13" t="s">
        <v>285</v>
      </c>
      <c r="F52" s="3" t="s">
        <v>284</v>
      </c>
      <c r="G52" s="3"/>
      <c r="H52" s="13"/>
      <c r="I52" s="13">
        <v>1</v>
      </c>
      <c r="J52" s="13" t="s">
        <v>226</v>
      </c>
      <c r="K52" s="25" t="s">
        <v>138</v>
      </c>
      <c r="L52" s="13" t="s">
        <v>286</v>
      </c>
      <c r="M52" s="13" t="s">
        <v>288</v>
      </c>
      <c r="N52" s="2" t="s">
        <v>287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8">
        <v>6</v>
      </c>
      <c r="B53" s="26">
        <v>1</v>
      </c>
      <c r="C53" s="34" t="s">
        <v>278</v>
      </c>
      <c r="D53" s="12" t="s">
        <v>144</v>
      </c>
      <c r="E53" s="13" t="s">
        <v>279</v>
      </c>
      <c r="F53" s="3" t="s">
        <v>280</v>
      </c>
      <c r="G53" s="3"/>
      <c r="H53" s="13"/>
      <c r="I53" s="13">
        <v>1</v>
      </c>
      <c r="J53" s="13" t="s">
        <v>226</v>
      </c>
      <c r="K53" s="25" t="s">
        <v>138</v>
      </c>
      <c r="L53" s="13" t="s">
        <v>281</v>
      </c>
      <c r="M53" s="13" t="s">
        <v>282</v>
      </c>
      <c r="N53" s="2" t="s">
        <v>283</v>
      </c>
      <c r="O53" s="6">
        <v>0.16</v>
      </c>
      <c r="P53" s="6">
        <v>0.18099999999999999</v>
      </c>
      <c r="Q53" s="6">
        <f>O53*A53</f>
        <v>0.96</v>
      </c>
      <c r="R53" s="6">
        <f>P53*A53</f>
        <v>1.0859999999999999</v>
      </c>
      <c r="S53" s="4"/>
      <c r="T53" s="4" t="str">
        <f>IF(NOT(M53=""),A53&amp;","&amp;M53,"")</f>
        <v>6,WM9154-ND</v>
      </c>
      <c r="U53" s="4" t="str">
        <f>IF(NOT(M53=""),B53&amp;","&amp;M53,"")</f>
        <v>1,WM9154-ND</v>
      </c>
      <c r="V53" t="str">
        <f>A53&amp;"x "&amp;E53</f>
        <v>6x Female pin</v>
      </c>
      <c r="W53" t="str">
        <f>IF(NOT(N53=""),N53&amp;"|"&amp;A53,"")</f>
        <v>538-39-00-0078|6</v>
      </c>
      <c r="X53" t="str">
        <f>L53&amp;" "&amp;A53</f>
        <v>39-00-0078 6</v>
      </c>
    </row>
    <row r="54" spans="1:24" ht="16.5" customHeight="1" thickBot="1">
      <c r="A54" s="16"/>
      <c r="B54" s="16"/>
      <c r="C54" s="4"/>
      <c r="D54" s="4"/>
      <c r="E54" s="3"/>
      <c r="F54" s="3"/>
      <c r="G54" s="3"/>
      <c r="H54" s="21"/>
      <c r="I54" s="8"/>
      <c r="J54" s="4"/>
      <c r="K54" s="8"/>
      <c r="L54" s="35" t="s">
        <v>70</v>
      </c>
      <c r="M54" s="36"/>
      <c r="N54" s="32"/>
      <c r="O54" s="1" t="s">
        <v>68</v>
      </c>
      <c r="P54" s="1"/>
      <c r="Q54" s="11">
        <f>SUM(Q3:Q49)</f>
        <v>103.52</v>
      </c>
      <c r="R54" s="11">
        <f>SUM(R3:R49)</f>
        <v>123.262</v>
      </c>
      <c r="S54" s="10" t="s">
        <v>69</v>
      </c>
    </row>
    <row r="58" spans="1:24">
      <c r="C58" t="s">
        <v>255</v>
      </c>
    </row>
    <row r="59" spans="1:24">
      <c r="C59" t="s">
        <v>257</v>
      </c>
    </row>
    <row r="60" spans="1:24">
      <c r="C60" t="s">
        <v>300</v>
      </c>
    </row>
    <row r="61" spans="1:24">
      <c r="C61" t="s">
        <v>301</v>
      </c>
    </row>
  </sheetData>
  <mergeCells count="1">
    <mergeCell ref="L54:M54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2019-10-31T11:39:02Z</dcterms:modified>
</cp:coreProperties>
</file>