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2 PnP\Rev1.3 documents\"/>
    </mc:Choice>
  </mc:AlternateContent>
  <xr:revisionPtr revIDLastSave="0" documentId="13_ncr:1_{E8C768C2-84C9-42C4-A088-96934C78828E}" xr6:coauthVersionLast="41" xr6:coauthVersionMax="41" xr10:uidLastSave="{00000000-0000-0000-0000-000000000000}"/>
  <bookViews>
    <workbookView xWindow="2355" yWindow="169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R10" i="1"/>
  <c r="Q10" i="1"/>
  <c r="A10" i="1"/>
  <c r="Q26" i="1" l="1"/>
  <c r="B26" i="1"/>
  <c r="U26" i="1" s="1"/>
  <c r="A26" i="1"/>
  <c r="X26" i="1" s="1"/>
  <c r="X54" i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R26" i="1" l="1"/>
  <c r="V26" i="1"/>
  <c r="W26" i="1"/>
  <c r="T26" i="1"/>
  <c r="X50" i="1" l="1"/>
  <c r="W50" i="1"/>
  <c r="V50" i="1"/>
  <c r="U50" i="1"/>
  <c r="T50" i="1"/>
  <c r="R50" i="1"/>
  <c r="Q50" i="1"/>
  <c r="X49" i="1"/>
  <c r="W49" i="1"/>
  <c r="V49" i="1"/>
  <c r="U49" i="1"/>
  <c r="T49" i="1"/>
  <c r="R49" i="1"/>
  <c r="Q49" i="1"/>
  <c r="X48" i="1"/>
  <c r="W48" i="1"/>
  <c r="V48" i="1"/>
  <c r="U48" i="1"/>
  <c r="T48" i="1"/>
  <c r="R48" i="1"/>
  <c r="Q48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7" i="1"/>
  <c r="W27" i="1" s="1"/>
  <c r="X21" i="1"/>
  <c r="W21" i="1"/>
  <c r="V21" i="1"/>
  <c r="U21" i="1"/>
  <c r="T21" i="1"/>
  <c r="R21" i="1"/>
  <c r="Q21" i="1"/>
  <c r="B27" i="1"/>
  <c r="U27" i="1" s="1"/>
  <c r="A38" i="1"/>
  <c r="X38" i="1" s="1"/>
  <c r="B38" i="1"/>
  <c r="U38" i="1"/>
  <c r="T38" i="1"/>
  <c r="A4" i="1"/>
  <c r="Q4" i="1" s="1"/>
  <c r="A5" i="1"/>
  <c r="Q5" i="1" s="1"/>
  <c r="A6" i="1"/>
  <c r="X6" i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6" i="1"/>
  <c r="Q7" i="1"/>
  <c r="Q18" i="1"/>
  <c r="Q20" i="1"/>
  <c r="Q25" i="1"/>
  <c r="Q35" i="1"/>
  <c r="Q40" i="1"/>
  <c r="Q43" i="1"/>
  <c r="Q44" i="1"/>
  <c r="Q45" i="1"/>
  <c r="W45" i="1"/>
  <c r="V45" i="1"/>
  <c r="U45" i="1"/>
  <c r="T45" i="1"/>
  <c r="R45" i="1"/>
  <c r="W6" i="1"/>
  <c r="W9" i="1"/>
  <c r="W12" i="1"/>
  <c r="W17" i="1"/>
  <c r="W18" i="1"/>
  <c r="W19" i="1"/>
  <c r="W20" i="1"/>
  <c r="W24" i="1"/>
  <c r="W25" i="1"/>
  <c r="W29" i="1"/>
  <c r="W35" i="1"/>
  <c r="W39" i="1"/>
  <c r="W40" i="1"/>
  <c r="W43" i="1"/>
  <c r="W44" i="1"/>
  <c r="W46" i="1"/>
  <c r="B30" i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B11" i="1"/>
  <c r="U11" i="1" s="1"/>
  <c r="B13" i="1"/>
  <c r="U13" i="1" s="1"/>
  <c r="B14" i="1"/>
  <c r="U14" i="1" s="1"/>
  <c r="B15" i="1"/>
  <c r="U15" i="1" s="1"/>
  <c r="B16" i="1"/>
  <c r="B18" i="1"/>
  <c r="U18" i="1" s="1"/>
  <c r="B25" i="1"/>
  <c r="U25" i="1" s="1"/>
  <c r="B3" i="1"/>
  <c r="U3" i="1" s="1"/>
  <c r="R6" i="1"/>
  <c r="R7" i="1"/>
  <c r="R9" i="1"/>
  <c r="R18" i="1"/>
  <c r="R20" i="1"/>
  <c r="R25" i="1"/>
  <c r="R30" i="1"/>
  <c r="R35" i="1"/>
  <c r="R36" i="1"/>
  <c r="R40" i="1"/>
  <c r="R43" i="1"/>
  <c r="R44" i="1"/>
  <c r="U29" i="1"/>
  <c r="U30" i="1"/>
  <c r="U39" i="1"/>
  <c r="U43" i="1"/>
  <c r="U46" i="1"/>
  <c r="U9" i="1"/>
  <c r="U12" i="1"/>
  <c r="U16" i="1"/>
  <c r="U17" i="1"/>
  <c r="U19" i="1"/>
  <c r="U20" i="1"/>
  <c r="U24" i="1"/>
  <c r="U2" i="1"/>
  <c r="V44" i="1"/>
  <c r="T44" i="1"/>
  <c r="V6" i="1"/>
  <c r="V7" i="1"/>
  <c r="V9" i="1"/>
  <c r="V43" i="1"/>
  <c r="V40" i="1"/>
  <c r="V35" i="1"/>
  <c r="V36" i="1"/>
  <c r="V17" i="1"/>
  <c r="V18" i="1"/>
  <c r="V19" i="1"/>
  <c r="V20" i="1"/>
  <c r="V24" i="1"/>
  <c r="V25" i="1"/>
  <c r="V2" i="1"/>
  <c r="T5" i="1"/>
  <c r="T6" i="1"/>
  <c r="T7" i="1"/>
  <c r="T9" i="1"/>
  <c r="T12" i="1"/>
  <c r="T17" i="1"/>
  <c r="T18" i="1"/>
  <c r="T19" i="1"/>
  <c r="T20" i="1"/>
  <c r="T24" i="1"/>
  <c r="T25" i="1"/>
  <c r="T29" i="1"/>
  <c r="T32" i="1"/>
  <c r="T35" i="1"/>
  <c r="T39" i="1"/>
  <c r="T40" i="1"/>
  <c r="T43" i="1"/>
  <c r="T46" i="1"/>
  <c r="T2" i="1"/>
  <c r="W5" i="1" l="1"/>
  <c r="Q3" i="1"/>
  <c r="T15" i="1"/>
  <c r="V5" i="1"/>
  <c r="R15" i="1"/>
  <c r="R5" i="1"/>
  <c r="R14" i="1"/>
  <c r="Q36" i="1"/>
  <c r="W36" i="1"/>
  <c r="R27" i="1"/>
  <c r="Q37" i="1"/>
  <c r="X4" i="1"/>
  <c r="W32" i="1"/>
  <c r="W4" i="1"/>
  <c r="Q38" i="1"/>
  <c r="V4" i="1"/>
  <c r="R4" i="1"/>
  <c r="Q13" i="1"/>
  <c r="X36" i="1"/>
  <c r="X7" i="1"/>
  <c r="W38" i="1"/>
  <c r="T4" i="1"/>
  <c r="X5" i="1"/>
  <c r="V27" i="1"/>
  <c r="X27" i="1"/>
  <c r="T11" i="1"/>
  <c r="R11" i="1"/>
  <c r="Q11" i="1"/>
  <c r="W11" i="1"/>
  <c r="V11" i="1"/>
  <c r="X8" i="1"/>
  <c r="W34" i="1"/>
  <c r="Q31" i="1"/>
  <c r="X9" i="1"/>
  <c r="V8" i="1"/>
  <c r="R8" i="1"/>
  <c r="W8" i="1"/>
  <c r="T8" i="1"/>
  <c r="T34" i="1"/>
  <c r="W37" i="1"/>
  <c r="T3" i="1"/>
  <c r="R34" i="1"/>
  <c r="R13" i="1"/>
  <c r="R3" i="1"/>
  <c r="T30" i="1"/>
  <c r="T16" i="1"/>
  <c r="V37" i="1"/>
  <c r="V32" i="1"/>
  <c r="V15" i="1"/>
  <c r="R37" i="1"/>
  <c r="R32" i="1"/>
  <c r="Q15" i="1"/>
  <c r="X37" i="1"/>
  <c r="T13" i="1"/>
  <c r="V30" i="1"/>
  <c r="V34" i="1"/>
  <c r="V3" i="1"/>
  <c r="V13" i="1"/>
  <c r="W30" i="1"/>
  <c r="W16" i="1"/>
  <c r="Q28" i="1"/>
  <c r="V28" i="1"/>
  <c r="R28" i="1"/>
  <c r="X28" i="1"/>
  <c r="T14" i="1"/>
  <c r="R16" i="1"/>
  <c r="Q33" i="1"/>
  <c r="W14" i="1"/>
  <c r="T31" i="1"/>
  <c r="V31" i="1"/>
  <c r="V16" i="1"/>
  <c r="R33" i="1"/>
  <c r="W3" i="1"/>
  <c r="W31" i="1"/>
  <c r="W13" i="1"/>
  <c r="Q32" i="1"/>
  <c r="Q14" i="1"/>
  <c r="X33" i="1"/>
  <c r="X31" i="1"/>
  <c r="X16" i="1"/>
  <c r="X14" i="1"/>
  <c r="R38" i="1"/>
  <c r="V38" i="1"/>
  <c r="Q27" i="1"/>
  <c r="T33" i="1"/>
  <c r="V33" i="1"/>
  <c r="W15" i="1"/>
  <c r="Q34" i="1"/>
  <c r="Q30" i="1"/>
  <c r="T27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<sst xmlns="http://schemas.openxmlformats.org/spreadsheetml/2006/main" count="434" uniqueCount="319">
  <si>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</si>
  <si>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</si>
  <si>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</si>
  <si>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</si>
  <si>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</si>
  <si>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</si>
  <si>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</si>
  <si>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</si>
  <si>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</si>
  <si>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</si>
  <si>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</si>
  <si>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</si>
  <si>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</si>
  <si>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</si>
  <si>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</si>
  <si>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</si>
  <si>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</si>
  <si>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</si>
  <si>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</si>
  <si>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</si>
  <si>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</si>
  <si>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</si>
  <si>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</si>
  <si>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</si>
  <si>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</si>
  <si>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</si>
  <si>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</si>
  <si>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</si>
  <si>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</si>
  <si>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</si>
  <si>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</si>
  <si>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</si>
  <si>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</si>
  <si>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</si>
  <si>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</si>
  <si>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</si>
  <si>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</si>
  <si>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</si>
  <si>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</si>
  <si>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</si>
  <si>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</si>
  <si>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</si>
  <si>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</si>
  <si>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</si>
  <si>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</si>
  <si>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</si>
  <si>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</si>
  <si>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</si>
  <si>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</si>
  <si>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</si>
  <si>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</si>
  <si>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</si>
  <si>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</si>
  <si>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</si>
  <si>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</si>
  <si>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</si>
  <si>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</si>
  <si>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</si>
  <si>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</si>
  <si>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</si>
  <si>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</si>
  <si>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</si>
  <si>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</si>
  <si>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</si>
  <si>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</si>
  <si>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</si>
  <si>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</si>
  <si>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</si>
  <si>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</si>
  <si>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</si>
  <si>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</si>
  <si>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</si>
  <si>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</si>
  <si>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</si>
  <si>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</si>
  <si>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</si>
  <si>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</si>
  <si>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</si>
  <si>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</si>
  <si>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</si>
  <si>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</si>
  <si>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</si>
  <si>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</si>
  <si>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</si>
  <si>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</si>
  <si>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</si>
  <si>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</si>
  <si>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</si>
  <si>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</si>
  <si>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</si>
  <si>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</si>
  <si>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</si>
  <si>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</si>
  <si>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</si>
  <si>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</si>
  <si>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</si>
  <si>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</si>
  <si>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</si>
  <si>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</si>
  <si>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</si>
  <si>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</si>
  <si>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</si>
  <si>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</si>
  <si>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</si>
  <si>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</si>
  <si>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</si>
  <si>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</si>
  <si>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</si>
  <si>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</si>
  <si>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</si>
  <si>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</si>
  <si>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</si>
  <si>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</si>
  <si>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</si>
  <si>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</si>
  <si>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</si>
  <si>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</si>
  <si>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</si>
  <si>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</si>
  <si>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</si>
  <si>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</si>
  <si>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</si>
  <si>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</si>
  <si>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</si>
  <si>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</si>
  <si>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</si>
  <si>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</si>
  <si>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</si>
  <si>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</si>
  <si>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</si>
  <si>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</si>
  <si>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</si>
  <si>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</si>
  <si>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</si>
  <si>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</si>
  <si>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</si>
  <si>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</si>
  <si>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</si>
  <si>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</si>
  <si>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</si>
  <si>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</si>
  <si>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</si>
  <si>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</si>
  <si>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</si>
  <si>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</si>
  <si>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</si>
  <si>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</si>
  <si>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</si>
  <si>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</si>
  <si>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</si>
  <si>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</si>
  <si>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</si>
  <si>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</si>
  <si>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</si>
  <si>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</si>
  <si>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</si>
  <si>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</si>
  <si>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</si>
  <si>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</si>
  <si>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</si>
  <si>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</si>
  <si>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</si>
  <si>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</si>
  <si>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</si>
  <si>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</si>
  <si>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</si>
  <si>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</si>
  <si>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</si>
  <si>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</si>
  <si>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</si>
  <si>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</si>
  <si>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</si>
  <si>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</si>
  <si>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</si>
  <si>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</si>
  <si>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</si>
  <si>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</si>
  <si>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</si>
  <si>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</si>
  <si>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</si>
  <si>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</si>
  <si>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</si>
  <si>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</si>
  <si>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</si>
  <si>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</si>
  <si>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</si>
  <si>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</si>
  <si>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</si>
  <si>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</si>
  <si>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</si>
  <si>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</si>
  <si>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</si>
  <si>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</si>
  <si>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</si>
  <si>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</si>
  <si>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</si>
  <si>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</si>
  <si>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</si>
  <si>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</si>
  <si>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</si>
  <si>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</si>
  <si>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</si>
  <si>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</si>
  <si>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</si>
  <si>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</si>
  <si>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</si>
  <si>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</si>
  <si>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</si>
  <si>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</si>
  <si>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</si>
  <si>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</si>
  <si>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</si>
  <si>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</si>
  <si>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</si>
  <si>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</si>
  <si>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</si>
  <si>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</si>
  <si>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</si>
  <si>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</si>
  <si>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</si>
  <si>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</si>
  <si>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</si>
  <si>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</si>
  <si>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</si>
  <si>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</si>
  <si>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</si>
  <si>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</si>
  <si>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</si>
  <si>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</si>
  <si>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</si>
  <si>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</si>
  <si>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</si>
  <si>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</si>
  <si>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</si>
  <si>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</si>
  <si>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</si>
  <si>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</si>
  <si>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</si>
  <si>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</si>
  <si>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</si>
  <si>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</si>
  <si>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</si>
  <si>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</si>
  <si>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</si>
  <si>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</si>
  <si>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</si>
  <si>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</si>
  <si>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</si>
  <si>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</si>
  <si>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</si>
  <si>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</si>
  <si>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</si>
  <si>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</si>
  <si>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</si>
  <si>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</si>
  <si>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</si>
  <si>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r>
      <t>R10,R13,R16,R21,R23,R24,R29,R39,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,R50,R51,R57,R58,R59,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</si>
  <si>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for future closed loop VVT control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</si>
  <si>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</si>
  <si>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</si>
  <si>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</si>
  <si>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</si>
  <si>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</si>
  <si>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</si>
  <si>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</si>
  <si>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</si>
  <si>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</si>
  <si>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</si>
  <si>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r>
      <t>C19,</t>
    </r>
    <r>
      <rPr>
        <sz val="10"/>
        <color rgb="FF00B050"/>
        <rFont val="Liberation Sans"/>
      </rPr>
      <t>C24</t>
    </r>
    <r>
      <rPr>
        <sz val="10"/>
        <color rgb="FF000000"/>
        <rFont val="Liberation Sans"/>
      </rPr>
      <t>,</t>
    </r>
    <r>
      <rPr>
        <sz val="10"/>
        <color rgb="FFFF0000"/>
        <rFont val="Liberation Sans"/>
      </rPr>
      <t>C27</t>
    </r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</si>
  <si>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</si>
  <si>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</si>
  <si>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</si>
  <si>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</si>
  <si>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</si>
  <si>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</si>
  <si>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</si>
  <si>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</si>
  <si>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</si>
  <si>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</si>
  <si>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</si>
  <si>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</si>
  <si>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</si>
  <si>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</si>
  <si>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</si>
  <si>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</si>
  <si>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</si>
  <si>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</si>
  <si>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</si>
  <si>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</si>
  <si>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</si>
  <si>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</si>
  <si>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</si>
  <si>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</si>
  <si>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</si>
  <si>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</si>
  <si>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</si>
  <si>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</si>
  <si>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</si>
  <si>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</si>
  <si>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</si>
  <si>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</si>
  <si>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</si>
  <si>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D1,D15,D17</t>
  </si>
  <si>
    <r>
      <t>D16,</t>
    </r>
    <r>
      <rPr>
        <sz val="10"/>
        <color theme="4"/>
        <rFont val="Liberation Sans"/>
      </rPr>
      <t>D19</t>
    </r>
  </si>
  <si>
    <r>
      <t>D9,D10,D11,D18,</t>
    </r>
    <r>
      <rPr>
        <sz val="10"/>
        <color theme="4"/>
        <rFont val="Liberation Sans"/>
      </rPr>
      <t>D20</t>
    </r>
  </si>
  <si>
    <r>
      <t>R63,</t>
    </r>
    <r>
      <rPr>
        <sz val="10"/>
        <color theme="4"/>
        <rFont val="Liberation Sans"/>
      </rPr>
      <t>R66</t>
    </r>
  </si>
  <si>
    <r>
      <t>R7,</t>
    </r>
    <r>
      <rPr>
        <sz val="10"/>
        <color theme="4"/>
        <rFont val="Liberation Sans"/>
      </rPr>
      <t>R67,R68</t>
    </r>
  </si>
  <si>
    <t>Q19</t>
  </si>
  <si>
    <t>PNP transistor</t>
  </si>
  <si>
    <t>Bipolar Transistors - BJT PNP</t>
  </si>
  <si>
    <t>PN2907ABU</t>
  </si>
  <si>
    <t>PN2907ABUFS-ND</t>
  </si>
  <si>
    <t>512-PN2907ABU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</si>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</sst>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0"/>
      <color rgb="FFFFC000"/>
      <name val="Liberation Sans"/>
    </font>
    <font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theme="4"/>
      <name val="Liberation Sans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0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zoomScale="113" workbookViewId="0">
      <selection activeCell="C12" sqref="C1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234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253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268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254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313</v>
      </c>
      <c r="D10" s="22"/>
      <c r="E10" s="3" t="s">
        <v>314</v>
      </c>
      <c r="F10" s="3" t="s">
        <v>315</v>
      </c>
      <c r="G10" s="3" t="s">
        <v>12</v>
      </c>
      <c r="H10" s="3"/>
      <c r="I10" s="3"/>
      <c r="J10" s="3" t="s">
        <v>10</v>
      </c>
      <c r="K10" s="3"/>
      <c r="L10" s="3" t="s">
        <v>316</v>
      </c>
      <c r="M10" s="2" t="s">
        <v>317</v>
      </c>
      <c r="N10" s="38" t="s">
        <v>318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303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302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304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224</v>
      </c>
      <c r="D21" s="4" t="s">
        <v>82</v>
      </c>
      <c r="E21" s="3" t="s">
        <v>265</v>
      </c>
      <c r="F21" s="3" t="s">
        <v>266</v>
      </c>
      <c r="G21" s="3"/>
      <c r="H21" s="3"/>
      <c r="I21" s="3">
        <v>1</v>
      </c>
      <c r="J21" s="3" t="s">
        <v>226</v>
      </c>
      <c r="K21" s="3" t="s">
        <v>139</v>
      </c>
      <c r="L21" s="27" t="s">
        <v>262</v>
      </c>
      <c r="M21" s="30" t="s">
        <v>264</v>
      </c>
      <c r="N21" s="2" t="s">
        <v>263</v>
      </c>
      <c r="O21" s="6">
        <v>1</v>
      </c>
      <c r="P21" s="28">
        <v>0.88200000000000001</v>
      </c>
      <c r="Q21" s="6">
        <f>O21*A21</f>
        <v>1</v>
      </c>
      <c r="R21" s="6">
        <f t="shared" ref="R21" si="12">P21*A21</f>
        <v>0.88200000000000001</v>
      </c>
      <c r="S21" s="4"/>
      <c r="T21" s="4" t="str">
        <f t="shared" ref="T21" si="13">IF(NOT(M21=""),A21&amp;","&amp;M21,"")</f>
        <v>1,WM1353-ND</v>
      </c>
      <c r="U21" s="4" t="str">
        <f t="shared" ref="U21" si="14">IF(NOT(M21=""),B21&amp;","&amp;M21,"")</f>
        <v>4,WM1353-ND</v>
      </c>
      <c r="V21" t="str">
        <f t="shared" ref="V21" si="15">A21&amp;"x "&amp;E21</f>
        <v>1x 6 POS Header</v>
      </c>
      <c r="W21" t="str">
        <f t="shared" ref="W21" si="16">IF(NOT(N21=""),N21&amp;"|"&amp;A21,"")</f>
        <v>538-39-30-1060|1</v>
      </c>
      <c r="X21" t="str">
        <f t="shared" ref="X21" si="17">L21&amp;" "&amp;A21</f>
        <v>39-30-1060 1</v>
      </c>
    </row>
    <row r="22" spans="1:24" ht="16.5" thickBot="1">
      <c r="A22" s="18">
        <v>1</v>
      </c>
      <c r="B22" s="18">
        <v>4</v>
      </c>
      <c r="C22" s="4" t="s">
        <v>235</v>
      </c>
      <c r="D22" s="4" t="s">
        <v>82</v>
      </c>
      <c r="E22" s="3" t="s">
        <v>225</v>
      </c>
      <c r="F22" s="3" t="s">
        <v>237</v>
      </c>
      <c r="G22" s="3"/>
      <c r="H22" s="3"/>
      <c r="I22" s="3">
        <v>1</v>
      </c>
      <c r="J22" s="3" t="s">
        <v>239</v>
      </c>
      <c r="K22" s="3" t="s">
        <v>139</v>
      </c>
      <c r="L22" s="27" t="s">
        <v>240</v>
      </c>
      <c r="M22" s="30" t="s">
        <v>245</v>
      </c>
      <c r="N22" s="2" t="s">
        <v>244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235</v>
      </c>
      <c r="D23" s="4" t="s">
        <v>82</v>
      </c>
      <c r="E23" s="3" t="s">
        <v>236</v>
      </c>
      <c r="F23" s="3" t="s">
        <v>238</v>
      </c>
      <c r="G23" s="3"/>
      <c r="H23" s="3"/>
      <c r="I23" s="3">
        <v>1</v>
      </c>
      <c r="J23" s="3" t="s">
        <v>239</v>
      </c>
      <c r="K23" s="3" t="s">
        <v>139</v>
      </c>
      <c r="L23" s="27" t="s">
        <v>241</v>
      </c>
      <c r="M23" s="30" t="s">
        <v>243</v>
      </c>
      <c r="N23" s="2" t="s">
        <v>242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:B26" si="26">LEN(D25)-LEN(SUBSTITUTE(D25,",",""))+1</f>
        <v>6</v>
      </c>
      <c r="C25" s="4" t="s">
        <v>246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16.5" thickBot="1">
      <c r="A26" s="18">
        <f>LEN(C26)-LEN(SUBSTITUTE(C26,",",""))+1</f>
        <v>1</v>
      </c>
      <c r="B26" s="18">
        <f t="shared" si="26"/>
        <v>6</v>
      </c>
      <c r="C26" s="35" t="s">
        <v>307</v>
      </c>
      <c r="D26" s="22" t="s">
        <v>107</v>
      </c>
      <c r="E26" s="3" t="s">
        <v>308</v>
      </c>
      <c r="F26" s="3" t="s">
        <v>309</v>
      </c>
      <c r="G26" s="3" t="s">
        <v>229</v>
      </c>
      <c r="H26" s="3"/>
      <c r="I26" s="3">
        <v>8</v>
      </c>
      <c r="J26" s="3" t="s">
        <v>21</v>
      </c>
      <c r="K26" s="3" t="s">
        <v>138</v>
      </c>
      <c r="L26" s="3" t="s">
        <v>310</v>
      </c>
      <c r="M26" s="30" t="s">
        <v>311</v>
      </c>
      <c r="N26" s="2" t="s">
        <v>312</v>
      </c>
      <c r="O26" s="6">
        <v>0.25</v>
      </c>
      <c r="P26" s="6">
        <v>0.28999999999999998</v>
      </c>
      <c r="Q26" s="6">
        <f>O26*A26</f>
        <v>0.25</v>
      </c>
      <c r="R26" s="6">
        <f t="shared" si="6"/>
        <v>0.28999999999999998</v>
      </c>
      <c r="S26" s="4"/>
      <c r="T26" s="4" t="str">
        <f>IF(NOT(M27=""),A26&amp;","&amp;M27,"")</f>
        <v>1,ISL9V5036P3-F085-ND</v>
      </c>
      <c r="U26" s="4" t="str">
        <f>IF(NOT(M27=""),B26&amp;","&amp;M27,"")</f>
        <v>6,ISL9V5036P3-F085-ND</v>
      </c>
      <c r="V26" t="str">
        <f t="shared" ref="V26" si="27">A26&amp;"x "&amp;E26</f>
        <v>1x PNP transistor</v>
      </c>
      <c r="W26" t="str">
        <f>IF(NOT(N27=""),N27&amp;"|"&amp;A26,"")</f>
        <v>512-ISL9V5036P3-F085
|1</v>
      </c>
      <c r="X26" t="str">
        <f>L27&amp;" "&amp;A26</f>
        <v>ISL9V5036P3-F085 1</v>
      </c>
    </row>
    <row r="27" spans="1:24" ht="26.25" thickBot="1">
      <c r="A27" s="18">
        <f>LEN(C27)-LEN(SUBSTITUTE(C27,",",""))+1</f>
        <v>6</v>
      </c>
      <c r="B27" s="18">
        <f t="shared" ref="B27" si="28">LEN(D27)-LEN(SUBSTITUTE(D27,",",""))+1</f>
        <v>6</v>
      </c>
      <c r="C27" s="4" t="s">
        <v>218</v>
      </c>
      <c r="D27" s="22" t="s">
        <v>107</v>
      </c>
      <c r="E27" s="3" t="s">
        <v>219</v>
      </c>
      <c r="F27" s="3" t="s">
        <v>220</v>
      </c>
      <c r="G27" s="3" t="s">
        <v>221</v>
      </c>
      <c r="H27" s="3"/>
      <c r="I27" s="3">
        <v>8</v>
      </c>
      <c r="J27" s="3" t="s">
        <v>21</v>
      </c>
      <c r="K27" s="3" t="s">
        <v>138</v>
      </c>
      <c r="L27" s="3" t="s">
        <v>222</v>
      </c>
      <c r="M27" s="29" t="s">
        <v>232</v>
      </c>
      <c r="N27" s="2" t="s">
        <v>223</v>
      </c>
      <c r="O27" s="6">
        <v>2.62</v>
      </c>
      <c r="P27" s="6">
        <v>2.9</v>
      </c>
      <c r="Q27" s="6">
        <f>O27*A27</f>
        <v>15.72</v>
      </c>
      <c r="R27" s="6">
        <f t="shared" ref="R27" si="29">P27*A27</f>
        <v>17.399999999999999</v>
      </c>
      <c r="S27" s="4"/>
      <c r="T27" s="4" t="str">
        <f t="shared" ref="T27" si="30">IF(NOT(M27=""),A27&amp;","&amp;M27,"")</f>
        <v>6,ISL9V5036P3-F085-ND</v>
      </c>
      <c r="U27" s="4" t="str">
        <f t="shared" si="25"/>
        <v>6,ISL9V5036P3-F085-ND</v>
      </c>
      <c r="V27" t="str">
        <f t="shared" ref="V27" si="31">A27&amp;"x "&amp;E27</f>
        <v>6x Ignition IGBT</v>
      </c>
      <c r="W27" t="str">
        <f t="shared" ref="W27" si="32">IF(NOT(N27=""),N27&amp;"|"&amp;A27,"")</f>
        <v>512-ISL9V5036P3-F085
|6</v>
      </c>
      <c r="X27" t="str">
        <f t="shared" ref="X27" si="33">L27&amp;" "&amp;A27</f>
        <v>ISL9V5036P3-F085 6</v>
      </c>
    </row>
    <row r="28" spans="1:24" ht="16.5" thickBot="1">
      <c r="A28" s="18">
        <f>LEN(C28)-LEN(SUBSTITUTE(C28,",",""))+1</f>
        <v>1</v>
      </c>
      <c r="B28" s="18">
        <f t="shared" ref="B28" si="34">LEN(D28)-LEN(SUBSTITUTE(D28,",",""))+1</f>
        <v>6</v>
      </c>
      <c r="C28" s="4" t="s">
        <v>247</v>
      </c>
      <c r="D28" s="22" t="s">
        <v>107</v>
      </c>
      <c r="E28" s="3" t="s">
        <v>228</v>
      </c>
      <c r="F28" s="3" t="s">
        <v>227</v>
      </c>
      <c r="G28" s="3" t="s">
        <v>229</v>
      </c>
      <c r="H28" s="3"/>
      <c r="I28" s="3">
        <v>8</v>
      </c>
      <c r="J28" s="3" t="s">
        <v>21</v>
      </c>
      <c r="K28" s="3" t="s">
        <v>138</v>
      </c>
      <c r="L28" s="3" t="s">
        <v>230</v>
      </c>
      <c r="M28" s="30" t="s">
        <v>233</v>
      </c>
      <c r="N28" s="2" t="s">
        <v>231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5">P28*A28</f>
        <v>0.28999999999999998</v>
      </c>
      <c r="S28" s="4"/>
      <c r="T28" s="4" t="str">
        <f t="shared" ref="T28" si="36">IF(NOT(M28=""),A28&amp;","&amp;M28,"")</f>
        <v>1,PN2222AFS-ND</v>
      </c>
      <c r="U28" s="4" t="str">
        <f t="shared" si="25"/>
        <v>6,PN2222AFS-ND</v>
      </c>
      <c r="V28" t="str">
        <f t="shared" ref="V28" si="37">A28&amp;"x "&amp;E28</f>
        <v>1x NPN transistor</v>
      </c>
      <c r="W28" t="str">
        <f t="shared" ref="W28" si="38">IF(NOT(N28=""),N28&amp;"|"&amp;A28,"")</f>
        <v>512-PN2222ABU|1</v>
      </c>
      <c r="X28" t="str">
        <f t="shared" ref="X28" si="39">L28&amp;" "&amp;A28</f>
        <v>PN2222ABU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4"/>
      <c r="T29" s="4" t="str">
        <f t="shared" si="24"/>
        <v/>
      </c>
      <c r="U29" s="4" t="str">
        <f t="shared" si="25"/>
        <v/>
      </c>
      <c r="W29" t="str">
        <f t="shared" ref="W29:W37" si="40">IF(NOT(N29=""),N29&amp;"|"&amp;A29,"")</f>
        <v/>
      </c>
      <c r="X29" t="str">
        <f t="shared" ref="X29:X37" si="41">L29&amp;" "&amp;A29</f>
        <v xml:space="preserve"> </v>
      </c>
    </row>
    <row r="30" spans="1:24" ht="16.5" thickBot="1">
      <c r="A30" s="18">
        <f>LEN(C30)-LEN(SUBSTITUTE(C30,",",""))+1</f>
        <v>1</v>
      </c>
      <c r="B30" s="18">
        <f t="shared" ref="A30:B35" si="42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248</v>
      </c>
      <c r="O30" s="5">
        <v>0.08</v>
      </c>
      <c r="P30" s="5">
        <v>0.11</v>
      </c>
      <c r="Q30" s="6">
        <f t="shared" ref="Q30:Q37" si="43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si="40"/>
        <v>603-MFR-25FBF52-10K|1</v>
      </c>
      <c r="X30" t="str">
        <f t="shared" si="41"/>
        <v>MFR-25FBF52-10K 1</v>
      </c>
    </row>
    <row r="31" spans="1:24" ht="26.25" thickBot="1">
      <c r="A31" s="18">
        <f>LEN(C31)-LEN(SUBSTITUTE(C31,",",""))+1</f>
        <v>17</v>
      </c>
      <c r="B31" s="18">
        <f t="shared" si="42"/>
        <v>13</v>
      </c>
      <c r="C31" s="4" t="s">
        <v>256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249</v>
      </c>
      <c r="O31" s="5">
        <v>0.06</v>
      </c>
      <c r="P31" s="5">
        <v>0.11</v>
      </c>
      <c r="Q31" s="6">
        <f t="shared" si="43"/>
        <v>1.02</v>
      </c>
      <c r="R31" s="6">
        <f t="shared" si="6"/>
        <v>1.87</v>
      </c>
      <c r="S31" s="4"/>
      <c r="T31" s="4" t="str">
        <f t="shared" si="24"/>
        <v>17,1.00KXBK-ND</v>
      </c>
      <c r="U31" s="4" t="str">
        <f t="shared" si="25"/>
        <v>13,1.00KXBK-ND</v>
      </c>
      <c r="V31" t="str">
        <f t="shared" ref="V31:V37" si="44">"Resistor - " &amp; A31&amp;"x "&amp;E31</f>
        <v>Resistor - 17x 1k</v>
      </c>
      <c r="W31" t="str">
        <f t="shared" si="40"/>
        <v>603-MFR-25FBF52-1K|17</v>
      </c>
      <c r="X31" t="str">
        <f t="shared" si="41"/>
        <v>MFR-25FBF52-1K 17</v>
      </c>
    </row>
    <row r="32" spans="1:24" ht="16.5" thickBot="1">
      <c r="A32" s="18">
        <f>LEN(C32)-LEN(SUBSTITUTE(C32,",",""))+1</f>
        <v>3</v>
      </c>
      <c r="B32" s="18">
        <f t="shared" si="42"/>
        <v>2</v>
      </c>
      <c r="C32" s="12" t="s">
        <v>209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43"/>
        <v>0.66</v>
      </c>
      <c r="R32" s="6">
        <f t="shared" si="6"/>
        <v>0.44999999999999996</v>
      </c>
      <c r="S32" s="12" t="s">
        <v>87</v>
      </c>
      <c r="T32" s="4" t="str">
        <f t="shared" si="24"/>
        <v>3,A105963CT-ND</v>
      </c>
      <c r="U32" s="4" t="str">
        <f t="shared" si="25"/>
        <v>2,A105963CT-ND</v>
      </c>
      <c r="V32" t="str">
        <f t="shared" si="44"/>
        <v>Resistor - 3x 680</v>
      </c>
      <c r="W32" t="str">
        <f t="shared" si="40"/>
        <v>279-LR1F680R|3</v>
      </c>
      <c r="X32" t="str">
        <f t="shared" si="41"/>
        <v>1622545-1 3</v>
      </c>
    </row>
    <row r="33" spans="1:24" ht="26.25" thickBot="1">
      <c r="A33" s="18">
        <f>LEN(C33)-LEN(SUBSTITUTE(C33,",",""))+1</f>
        <v>6</v>
      </c>
      <c r="B33" s="18">
        <f t="shared" si="42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43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4"/>
        <v>Resistor - 6x 470</v>
      </c>
      <c r="W33" t="str">
        <f t="shared" si="40"/>
        <v>279-LR1F470R|6</v>
      </c>
      <c r="X33" t="str">
        <f t="shared" si="41"/>
        <v>RNF14FTD470R 6</v>
      </c>
    </row>
    <row r="34" spans="1:24" ht="26.25" thickBot="1">
      <c r="A34" s="18">
        <f t="shared" si="42"/>
        <v>6</v>
      </c>
      <c r="B34" s="18">
        <f t="shared" si="42"/>
        <v>5</v>
      </c>
      <c r="C34" s="4" t="s">
        <v>267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43"/>
        <v>0.84000000000000008</v>
      </c>
      <c r="R34" s="6">
        <f t="shared" si="6"/>
        <v>0.96</v>
      </c>
      <c r="S34" s="4"/>
      <c r="T34" s="4" t="str">
        <f t="shared" si="24"/>
        <v>6,2.49KXBK-ND</v>
      </c>
      <c r="U34" s="4" t="str">
        <f t="shared" si="25"/>
        <v>5,2.49KXBK-ND</v>
      </c>
      <c r="V34" t="str">
        <f t="shared" si="44"/>
        <v>Resistor - 6x 1% 2.49k</v>
      </c>
      <c r="W34" t="str">
        <f t="shared" si="40"/>
        <v>603-MFR-25FBF52-2K49|6</v>
      </c>
      <c r="X34" t="str">
        <f t="shared" si="41"/>
        <v>MFR-25FBF52-2K49 6</v>
      </c>
    </row>
    <row r="35" spans="1:24" ht="16.5" thickBot="1">
      <c r="A35" s="18">
        <v>1</v>
      </c>
      <c r="B35" s="18">
        <f t="shared" si="42"/>
        <v>1</v>
      </c>
      <c r="C35" s="4" t="s">
        <v>306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43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4"/>
        <v>Resistor - 1x 0.1% 3.9k</v>
      </c>
      <c r="W35" t="str">
        <f t="shared" si="40"/>
        <v>279-H83K9BDA|1</v>
      </c>
      <c r="X35" t="str">
        <f t="shared" si="41"/>
        <v>MFP-25BRD52-3K9 1</v>
      </c>
    </row>
    <row r="36" spans="1:24" ht="16.5" thickBot="1">
      <c r="A36" s="18">
        <f t="shared" ref="A36" si="45">LEN(C36)-LEN(SUBSTITUTE(C36,",",""))+1</f>
        <v>10</v>
      </c>
      <c r="B36" s="18">
        <f>LEN(D36)-LEN(SUBSTITUTE(D36,",",""))+1</f>
        <v>8</v>
      </c>
      <c r="C36" s="4" t="s">
        <v>212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43"/>
        <v>1</v>
      </c>
      <c r="R36" s="6">
        <f t="shared" si="6"/>
        <v>1</v>
      </c>
      <c r="S36" s="4"/>
      <c r="T36" s="4" t="str">
        <f t="shared" si="24"/>
        <v>10,100KXBK-ND</v>
      </c>
      <c r="U36" s="4" t="str">
        <f t="shared" si="25"/>
        <v>8,100KXBK-ND</v>
      </c>
      <c r="V36" t="str">
        <f t="shared" si="44"/>
        <v>Resistor - 10x 100k</v>
      </c>
      <c r="W36" t="str">
        <f t="shared" si="40"/>
        <v>603-FMF-25FTF52100K|10</v>
      </c>
      <c r="X36" t="str">
        <f t="shared" si="41"/>
        <v>MFR-25FBF52-100K 10</v>
      </c>
    </row>
    <row r="37" spans="1:24" ht="16.5" thickBot="1">
      <c r="A37" s="18">
        <f>LEN(C37)-LEN(SUBSTITUTE(C37,",",""))+1</f>
        <v>3</v>
      </c>
      <c r="B37" s="18">
        <f>LEN(D37)-LEN(SUBSTITUTE(D37,",",""))+1</f>
        <v>2</v>
      </c>
      <c r="C37" s="4" t="s">
        <v>211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43"/>
        <v>0.81</v>
      </c>
      <c r="R37" s="6">
        <f t="shared" si="6"/>
        <v>0.69000000000000006</v>
      </c>
      <c r="S37" s="4"/>
      <c r="T37" s="4" t="str">
        <f t="shared" si="24"/>
        <v>3,160YCT-ND</v>
      </c>
      <c r="U37" s="4" t="str">
        <f t="shared" si="25"/>
        <v>2,160YCT-ND</v>
      </c>
      <c r="V37" t="str">
        <f t="shared" si="44"/>
        <v>Resistor - 3x 160</v>
      </c>
      <c r="W37" t="str">
        <f t="shared" si="40"/>
        <v>594-5083NW160R0J|3</v>
      </c>
      <c r="X37" t="str">
        <f t="shared" si="41"/>
        <v>FMP200FRF52-160R 3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305</v>
      </c>
      <c r="D38" s="22" t="s">
        <v>110</v>
      </c>
      <c r="E38" s="3" t="s">
        <v>214</v>
      </c>
      <c r="F38" s="3" t="s">
        <v>215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216</v>
      </c>
      <c r="M38" s="2"/>
      <c r="N38" s="2" t="s">
        <v>217</v>
      </c>
      <c r="O38" s="5"/>
      <c r="P38" s="5">
        <v>0.1</v>
      </c>
      <c r="Q38" s="6">
        <f t="shared" ref="Q38" si="46">O38*A38</f>
        <v>0</v>
      </c>
      <c r="R38" s="6">
        <f t="shared" ref="R38" si="47">P38*A38</f>
        <v>0.2</v>
      </c>
      <c r="S38" s="4"/>
      <c r="T38" s="4" t="str">
        <f t="shared" ref="T38" si="48">IF(NOT(M38=""),A38&amp;","&amp;M38,"")</f>
        <v/>
      </c>
      <c r="U38" s="4" t="str">
        <f t="shared" ref="U38" si="49">IF(NOT(M38=""),B38&amp;","&amp;M38,"")</f>
        <v/>
      </c>
      <c r="V38" t="str">
        <f t="shared" ref="V38" si="50">"Resistor - " &amp; A38&amp;"x "&amp;E38</f>
        <v>Resistor - 2x 7.5k</v>
      </c>
      <c r="W38" t="str">
        <f t="shared" ref="W38" si="51">IF(NOT(N38=""),N38&amp;"|"&amp;A38,"")</f>
        <v>603-MFR-25FBF52-7K5
|2</v>
      </c>
      <c r="X38" t="str">
        <f t="shared" ref="X38" si="52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53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289</v>
      </c>
      <c r="D41" s="4" t="s">
        <v>61</v>
      </c>
      <c r="E41" s="3" t="s">
        <v>290</v>
      </c>
      <c r="F41" s="3" t="s">
        <v>291</v>
      </c>
      <c r="G41" s="3" t="s">
        <v>292</v>
      </c>
      <c r="H41" s="3"/>
      <c r="I41" s="3">
        <v>2</v>
      </c>
      <c r="J41" s="3" t="s">
        <v>39</v>
      </c>
      <c r="K41" s="3" t="s">
        <v>138</v>
      </c>
      <c r="L41" s="3" t="s">
        <v>290</v>
      </c>
      <c r="M41" s="33" t="s">
        <v>293</v>
      </c>
      <c r="N41" s="2" t="s">
        <v>294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295</v>
      </c>
      <c r="U41" s="4" t="s">
        <v>295</v>
      </c>
      <c r="V41" t="s">
        <v>296</v>
      </c>
      <c r="W41" t="s">
        <v>297</v>
      </c>
      <c r="X41" t="s">
        <v>298</v>
      </c>
    </row>
    <row r="42" spans="1:24" ht="26.25" thickBot="1">
      <c r="A42" s="18">
        <v>1</v>
      </c>
      <c r="B42" s="18">
        <f t="shared" si="53"/>
        <v>1</v>
      </c>
      <c r="C42" s="22" t="s">
        <v>261</v>
      </c>
      <c r="D42" s="4" t="s">
        <v>79</v>
      </c>
      <c r="E42" s="3" t="s">
        <v>250</v>
      </c>
      <c r="F42" s="3" t="s">
        <v>251</v>
      </c>
      <c r="G42" s="3" t="s">
        <v>252</v>
      </c>
      <c r="H42" s="3"/>
      <c r="I42" s="3">
        <v>1</v>
      </c>
      <c r="J42" s="3" t="s">
        <v>62</v>
      </c>
      <c r="K42" s="3"/>
      <c r="L42" s="3" t="s">
        <v>258</v>
      </c>
      <c r="M42" s="31" t="s">
        <v>259</v>
      </c>
      <c r="N42" s="2" t="s">
        <v>260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4">L42&amp;" "&amp;A42</f>
        <v>MPXH6115A6U 1</v>
      </c>
    </row>
    <row r="43" spans="1:24" ht="26.25" thickBot="1">
      <c r="A43" s="18">
        <v>1</v>
      </c>
      <c r="B43" s="18">
        <f t="shared" si="53"/>
        <v>1</v>
      </c>
      <c r="C43" s="4" t="s">
        <v>79</v>
      </c>
      <c r="D43" s="4" t="s">
        <v>79</v>
      </c>
      <c r="E43" s="3" t="s">
        <v>213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53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5">P45*A45</f>
        <v>2.4</v>
      </c>
      <c r="S45" s="4"/>
      <c r="T45" s="4" t="str">
        <f t="shared" ref="T45" si="56">IF(NOT(M45=""),A45&amp;","&amp;M45,"")</f>
        <v>1,F2720-ND</v>
      </c>
      <c r="U45" s="4" t="str">
        <f t="shared" ref="U45" si="57">IF(NOT(M45=""),B45&amp;","&amp;M45,"")</f>
        <v>1,F2720-ND</v>
      </c>
      <c r="V45" t="str">
        <f t="shared" ref="V45" si="58">A45&amp;"x "&amp;E45</f>
        <v>1x SP721APP</v>
      </c>
      <c r="W45" t="str">
        <f t="shared" ref="W45" si="59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269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customHeight="1" thickBot="1">
      <c r="A48" s="18">
        <v>14</v>
      </c>
      <c r="B48" s="26">
        <v>1</v>
      </c>
      <c r="C48" s="12" t="s">
        <v>270</v>
      </c>
      <c r="D48" s="12" t="s">
        <v>144</v>
      </c>
      <c r="E48" s="13" t="s">
        <v>271</v>
      </c>
      <c r="F48" s="3" t="s">
        <v>272</v>
      </c>
      <c r="G48" s="3"/>
      <c r="H48" s="13"/>
      <c r="I48" s="13">
        <v>1</v>
      </c>
      <c r="J48" s="13" t="s">
        <v>273</v>
      </c>
      <c r="K48" s="25" t="s">
        <v>138</v>
      </c>
      <c r="L48" s="13" t="s">
        <v>274</v>
      </c>
      <c r="M48" s="13" t="s">
        <v>275</v>
      </c>
      <c r="N48" s="2" t="s">
        <v>276</v>
      </c>
      <c r="O48" s="6">
        <v>0.55000000000000004</v>
      </c>
      <c r="P48" s="6">
        <v>0.67300000000000004</v>
      </c>
      <c r="Q48" s="6">
        <f>O48*A48</f>
        <v>7.7000000000000011</v>
      </c>
      <c r="R48" s="6">
        <f t="shared" ref="R48:R50" si="60">P48*A48</f>
        <v>9.4220000000000006</v>
      </c>
      <c r="S48" s="4"/>
      <c r="T48" s="4" t="str">
        <f t="shared" ref="T48:T50" si="61">IF(NOT(M48=""),A48&amp;","&amp;M48,"")</f>
        <v>14,53-77-9ACG-ND</v>
      </c>
      <c r="U48" s="4" t="str">
        <f t="shared" ref="U48:U50" si="62">IF(NOT(M48=""),B48&amp;","&amp;M48,"")</f>
        <v>1,53-77-9ACG-ND</v>
      </c>
      <c r="V48" t="str">
        <f t="shared" ref="V48:V50" si="63">A48&amp;"x "&amp;E48</f>
        <v>14x Thermal pad</v>
      </c>
      <c r="W48" t="str">
        <f t="shared" ref="W48:W50" si="64">IF(NOT(N48=""),N48&amp;"|"&amp;A48,"")</f>
        <v>532-53-77-9ACG|14</v>
      </c>
      <c r="X48" t="str">
        <f>L48&amp;" "&amp;A48</f>
        <v>53-77-9ACG 14</v>
      </c>
    </row>
    <row r="49" spans="1:24" ht="16.5" thickBot="1">
      <c r="A49" s="18">
        <v>1</v>
      </c>
      <c r="B49" s="26">
        <v>1</v>
      </c>
      <c r="C49" s="12" t="s">
        <v>277</v>
      </c>
      <c r="D49" s="12" t="s">
        <v>144</v>
      </c>
      <c r="E49" s="13" t="s">
        <v>285</v>
      </c>
      <c r="F49" s="3" t="s">
        <v>284</v>
      </c>
      <c r="G49" s="3"/>
      <c r="H49" s="13"/>
      <c r="I49" s="13">
        <v>1</v>
      </c>
      <c r="J49" s="13" t="s">
        <v>226</v>
      </c>
      <c r="K49" s="25" t="s">
        <v>138</v>
      </c>
      <c r="L49" s="13" t="s">
        <v>286</v>
      </c>
      <c r="M49" s="13" t="s">
        <v>288</v>
      </c>
      <c r="N49" s="2" t="s">
        <v>287</v>
      </c>
      <c r="O49" s="6">
        <v>0.33</v>
      </c>
      <c r="P49" s="6">
        <v>0.38200000000000001</v>
      </c>
      <c r="Q49" s="6">
        <f>O49*A49</f>
        <v>0.33</v>
      </c>
      <c r="R49" s="6">
        <f t="shared" si="60"/>
        <v>0.38200000000000001</v>
      </c>
      <c r="S49" s="4"/>
      <c r="T49" s="4" t="str">
        <f t="shared" si="61"/>
        <v>1,WM3702-ND</v>
      </c>
      <c r="U49" s="4" t="str">
        <f t="shared" si="62"/>
        <v>1,WM3702-ND</v>
      </c>
      <c r="V49" t="str">
        <f t="shared" si="63"/>
        <v>1x 6-POS connector</v>
      </c>
      <c r="W49" t="str">
        <f t="shared" si="64"/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278</v>
      </c>
      <c r="D50" s="12" t="s">
        <v>144</v>
      </c>
      <c r="E50" s="13" t="s">
        <v>279</v>
      </c>
      <c r="F50" s="3" t="s">
        <v>280</v>
      </c>
      <c r="G50" s="3"/>
      <c r="H50" s="13"/>
      <c r="I50" s="13">
        <v>1</v>
      </c>
      <c r="J50" s="13" t="s">
        <v>226</v>
      </c>
      <c r="K50" s="25" t="s">
        <v>138</v>
      </c>
      <c r="L50" s="13" t="s">
        <v>281</v>
      </c>
      <c r="M50" s="13" t="s">
        <v>282</v>
      </c>
      <c r="N50" s="2" t="s">
        <v>283</v>
      </c>
      <c r="O50" s="6">
        <v>0.16</v>
      </c>
      <c r="P50" s="6">
        <v>0.18099999999999999</v>
      </c>
      <c r="Q50" s="6">
        <f>O50*A50</f>
        <v>0.96</v>
      </c>
      <c r="R50" s="6">
        <f t="shared" si="60"/>
        <v>1.0859999999999999</v>
      </c>
      <c r="S50" s="4"/>
      <c r="T50" s="4" t="str">
        <f t="shared" si="61"/>
        <v>6,WM9154-ND</v>
      </c>
      <c r="U50" s="4" t="str">
        <f t="shared" si="62"/>
        <v>1,WM9154-ND</v>
      </c>
      <c r="V50" t="str">
        <f t="shared" si="63"/>
        <v>6x Female pin</v>
      </c>
      <c r="W50" t="str">
        <f t="shared" si="64"/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299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8">
        <v>1</v>
      </c>
      <c r="B53" s="26">
        <v>1</v>
      </c>
      <c r="C53" s="34" t="s">
        <v>277</v>
      </c>
      <c r="D53" s="12" t="s">
        <v>144</v>
      </c>
      <c r="E53" s="13" t="s">
        <v>285</v>
      </c>
      <c r="F53" s="3" t="s">
        <v>284</v>
      </c>
      <c r="G53" s="3"/>
      <c r="H53" s="13"/>
      <c r="I53" s="13">
        <v>1</v>
      </c>
      <c r="J53" s="13" t="s">
        <v>226</v>
      </c>
      <c r="K53" s="25" t="s">
        <v>138</v>
      </c>
      <c r="L53" s="13" t="s">
        <v>286</v>
      </c>
      <c r="M53" s="13" t="s">
        <v>288</v>
      </c>
      <c r="N53" s="2" t="s">
        <v>287</v>
      </c>
      <c r="O53" s="6">
        <v>0.33</v>
      </c>
      <c r="P53" s="6">
        <v>0.38200000000000001</v>
      </c>
      <c r="Q53" s="6">
        <f>O53*A53</f>
        <v>0.33</v>
      </c>
      <c r="R53" s="6">
        <f>P53*A53</f>
        <v>0.38200000000000001</v>
      </c>
      <c r="S53" s="4"/>
      <c r="T53" s="4" t="str">
        <f>IF(NOT(M53=""),A53&amp;","&amp;M53,"")</f>
        <v>1,WM3702-ND</v>
      </c>
      <c r="U53" s="4" t="str">
        <f>IF(NOT(M53=""),B53&amp;","&amp;M53,"")</f>
        <v>1,WM3702-ND</v>
      </c>
      <c r="V53" t="str">
        <f>A53&amp;"x "&amp;E53</f>
        <v>1x 6-POS connector</v>
      </c>
      <c r="W53" t="str">
        <f>IF(NOT(N53=""),N53&amp;"|"&amp;A53,"")</f>
        <v>538-39-01-2060|1</v>
      </c>
      <c r="X53" t="str">
        <f>L53&amp;" "&amp;A53</f>
        <v>39-01-2060 1</v>
      </c>
    </row>
    <row r="54" spans="1:24" ht="16.5" thickBot="1">
      <c r="A54" s="18">
        <v>6</v>
      </c>
      <c r="B54" s="26">
        <v>1</v>
      </c>
      <c r="C54" s="34" t="s">
        <v>278</v>
      </c>
      <c r="D54" s="12" t="s">
        <v>144</v>
      </c>
      <c r="E54" s="13" t="s">
        <v>279</v>
      </c>
      <c r="F54" s="3" t="s">
        <v>280</v>
      </c>
      <c r="G54" s="3"/>
      <c r="H54" s="13"/>
      <c r="I54" s="13">
        <v>1</v>
      </c>
      <c r="J54" s="13" t="s">
        <v>226</v>
      </c>
      <c r="K54" s="25" t="s">
        <v>138</v>
      </c>
      <c r="L54" s="13" t="s">
        <v>281</v>
      </c>
      <c r="M54" s="13" t="s">
        <v>282</v>
      </c>
      <c r="N54" s="2" t="s">
        <v>283</v>
      </c>
      <c r="O54" s="6">
        <v>0.16</v>
      </c>
      <c r="P54" s="6">
        <v>0.18099999999999999</v>
      </c>
      <c r="Q54" s="6">
        <f>O54*A54</f>
        <v>0.96</v>
      </c>
      <c r="R54" s="6">
        <f>P54*A54</f>
        <v>1.0859999999999999</v>
      </c>
      <c r="S54" s="4"/>
      <c r="T54" s="4" t="str">
        <f>IF(NOT(M54=""),A54&amp;","&amp;M54,"")</f>
        <v>6,WM9154-ND</v>
      </c>
      <c r="U54" s="4" t="str">
        <f>IF(NOT(M54=""),B54&amp;","&amp;M54,"")</f>
        <v>1,WM9154-ND</v>
      </c>
      <c r="V54" t="str">
        <f>A54&amp;"x "&amp;E54</f>
        <v>6x Female pin</v>
      </c>
      <c r="W54" t="str">
        <f>IF(NOT(N54=""),N54&amp;"|"&amp;A54,"")</f>
        <v>538-39-00-0078|6</v>
      </c>
      <c r="X54" t="str">
        <f>L54&amp;" "&amp;A54</f>
        <v>39-00-0078 6</v>
      </c>
    </row>
    <row r="55" spans="1:24" ht="16.5" customHeight="1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6" t="s">
        <v>70</v>
      </c>
      <c r="M55" s="37"/>
      <c r="N55" s="32"/>
      <c r="O55" s="1" t="s">
        <v>68</v>
      </c>
      <c r="P55" s="1"/>
      <c r="Q55" s="11">
        <f>SUM(Q3:Q50)</f>
        <v>103.77</v>
      </c>
      <c r="R55" s="11">
        <f>SUM(R3:R50)</f>
        <v>123.55199999999999</v>
      </c>
      <c r="S55" s="10" t="s">
        <v>69</v>
      </c>
    </row>
    <row r="59" spans="1:24">
      <c r="C59" t="s">
        <v>255</v>
      </c>
    </row>
    <row r="60" spans="1:24">
      <c r="C60" t="s">
        <v>257</v>
      </c>
    </row>
    <row r="61" spans="1:24">
      <c r="C61" t="s">
        <v>300</v>
      </c>
    </row>
    <row r="62" spans="1:24">
      <c r="C62" t="s">
        <v>301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2019-10-31T11:38:37Z</dcterms:modified>
</cp:coreProperties>
</file>