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2.0 documents\"/>
    </mc:Choice>
  </mc:AlternateContent>
  <xr:revisionPtr revIDLastSave="0" documentId="13_ncr:1_{06BC6CE9-E78C-49C5-95DF-8F309DA2720D}" xr6:coauthVersionLast="41" xr6:coauthVersionMax="43" xr10:uidLastSave="{00000000-0000-0000-0000-000000000000}"/>
  <bookViews>
    <workbookView xWindow="31425" yWindow="210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36" i="1"/>
  <c r="S46" i="1" l="1"/>
  <c r="R46" i="1"/>
  <c r="Q46" i="1"/>
  <c r="P46" i="1"/>
  <c r="N46" i="1"/>
  <c r="M46" i="1"/>
  <c r="A10" i="1" l="1"/>
  <c r="R10" i="1" s="1"/>
  <c r="S10" i="1" l="1"/>
  <c r="Q10" i="1"/>
  <c r="N10" i="1"/>
  <c r="M10" i="1"/>
  <c r="P10" i="1"/>
  <c r="S55" i="1" l="1"/>
  <c r="R55" i="1"/>
  <c r="Q55" i="1"/>
  <c r="P55" i="1"/>
  <c r="N55" i="1"/>
  <c r="M55" i="1"/>
  <c r="S54" i="1"/>
  <c r="R54" i="1"/>
  <c r="Q54" i="1"/>
  <c r="P54" i="1"/>
  <c r="N54" i="1"/>
  <c r="M54" i="1"/>
  <c r="S22" i="1" l="1"/>
  <c r="R22" i="1"/>
  <c r="Q22" i="1"/>
  <c r="P22" i="1"/>
  <c r="N22" i="1"/>
  <c r="M22" i="1"/>
  <c r="M51" i="1"/>
  <c r="N51" i="1"/>
  <c r="P51" i="1"/>
  <c r="Q51" i="1"/>
  <c r="R51" i="1"/>
  <c r="S51" i="1"/>
  <c r="A28" i="1" l="1"/>
  <c r="S28" i="1" s="1"/>
  <c r="N28" i="1" l="1"/>
  <c r="Q28" i="1"/>
  <c r="R28" i="1"/>
  <c r="M28" i="1"/>
  <c r="P28" i="1"/>
  <c r="S50" i="1"/>
  <c r="R50" i="1"/>
  <c r="Q50" i="1"/>
  <c r="P50" i="1"/>
  <c r="N50" i="1"/>
  <c r="M50" i="1"/>
  <c r="R49" i="1"/>
  <c r="P49" i="1"/>
  <c r="S43" i="1" l="1"/>
  <c r="R43" i="1"/>
  <c r="Q43" i="1"/>
  <c r="P43" i="1"/>
  <c r="N43" i="1"/>
  <c r="M43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39" i="1"/>
  <c r="S39" i="1" s="1"/>
  <c r="P39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2" i="1"/>
  <c r="N32" i="1" s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5" i="1"/>
  <c r="R30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6" i="1"/>
  <c r="P40" i="1"/>
  <c r="P41" i="1"/>
  <c r="P44" i="1"/>
  <c r="P48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7" i="1"/>
  <c r="N26" i="1"/>
  <c r="N14" i="1"/>
  <c r="R5" i="1"/>
  <c r="P5" i="1"/>
  <c r="Q37" i="1"/>
  <c r="Q9" i="1"/>
  <c r="N5" i="1"/>
  <c r="R9" i="1"/>
  <c r="M37" i="1"/>
  <c r="M7" i="1"/>
  <c r="N27" i="1"/>
  <c r="S27" i="1"/>
  <c r="Q26" i="1"/>
  <c r="R26" i="1"/>
  <c r="M26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7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1" i="1"/>
  <c r="P16" i="1"/>
  <c r="Q38" i="1"/>
  <c r="Q33" i="1"/>
  <c r="Q15" i="1"/>
  <c r="N38" i="1"/>
  <c r="N33" i="1"/>
  <c r="M15" i="1"/>
  <c r="S38" i="1"/>
  <c r="P13" i="1"/>
  <c r="Q31" i="1"/>
  <c r="Q35" i="1"/>
  <c r="Q3" i="1"/>
  <c r="Q13" i="1"/>
  <c r="R31" i="1"/>
  <c r="R16" i="1"/>
  <c r="M29" i="1"/>
  <c r="Q29" i="1"/>
  <c r="N29" i="1"/>
  <c r="S29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7" i="1"/>
  <c r="P34" i="1"/>
  <c r="Q34" i="1"/>
  <c r="R15" i="1"/>
  <c r="M35" i="1"/>
  <c r="M31" i="1"/>
  <c r="P27" i="1"/>
  <c r="P29" i="1"/>
  <c r="M56" i="1" l="1"/>
  <c r="N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<sst xmlns="http://schemas.openxmlformats.org/spreadsheetml/2006/main" count="357" uniqueCount="294">
  <si>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</si>
  <si>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</si>
  <si>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</si>
  <si>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</si>
  <si>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</si>
  <si>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</si>
  <si>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</si>
  <si>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</si>
  <si>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</si>
  <si>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</si>
  <si>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</si>
  <si>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</si>
  <si>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</si>
  <si>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</si>
  <si>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</si>
  <si>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</si>
  <si>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</si>
  <si>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</si>
  <si>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</si>
  <si>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</si>
  <si>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</si>
  <si>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</si>
  <si>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</si>
  <si>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</si>
  <si>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</si>
  <si>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</si>
  <si>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</si>
  <si>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</si>
  <si>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</si>
  <si>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</si>
  <si>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</si>
  <si>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</si>
  <si>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</si>
  <si>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</si>
  <si>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</si>
  <si>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</si>
  <si>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</si>
  <si>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</si>
  <si>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</si>
  <si>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</si>
  <si>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</si>
  <si>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</si>
  <si>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</si>
  <si>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</si>
  <si>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</si>
  <si>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</si>
  <si>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</si>
  <si>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</si>
  <si>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</si>
  <si>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</si>
  <si>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</si>
  <si>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</si>
  <si>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</si>
  <si>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</si>
  <si>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</si>
  <si>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</si>
  <si>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</si>
  <si>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</si>
  <si>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</si>
  <si>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</si>
  <si>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</si>
  <si>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</si>
  <si>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</si>
  <si>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</si>
  <si>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</si>
  <si>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</si>
  <si>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</si>
  <si>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</si>
  <si>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</si>
  <si>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</si>
  <si>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</si>
  <si>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</si>
  <si>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</si>
  <si>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</si>
  <si>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</si>
  <si>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</si>
  <si>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</si>
  <si>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</si>
  <si>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</si>
  <si>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</si>
  <si>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</si>
  <si>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</si>
  <si>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</si>
  <si>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</si>
  <si>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</si>
  <si>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</si>
  <si>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</si>
  <si>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</si>
  <si>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</si>
  <si>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</si>
  <si>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</si>
  <si>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</si>
  <si>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</si>
  <si>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</si>
  <si>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</si>
  <si>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</si>
  <si>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</si>
  <si>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</si>
  <si>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</si>
  <si>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</si>
  <si>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</si>
  <si>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</si>
  <si>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</si>
  <si>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</si>
  <si>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</si>
  <si>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</si>
  <si>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</si>
  <si>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</si>
  <si>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</si>
  <si>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</si>
  <si>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</si>
  <si>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</si>
  <si>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</si>
  <si>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</si>
  <si>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</si>
  <si>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</si>
  <si>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</si>
  <si>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</si>
  <si>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</si>
  <si>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</si>
  <si>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</si>
  <si>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</si>
  <si>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</si>
  <si>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</si>
  <si>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</si>
  <si>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</si>
  <si>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</si>
  <si>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</si>
  <si>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</si>
  <si>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</si>
  <si>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</si>
  <si>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</si>
  <si>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</si>
  <si>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</si>
  <si>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</si>
  <si>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</si>
  <si>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</si>
  <si>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</si>
  <si>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</si>
  <si>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</si>
  <si>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</si>
  <si>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</si>
  <si>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</si>
  <si>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</si>
  <si>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</si>
  <si>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</si>
  <si>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</si>
  <si>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</si>
  <si>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</si>
  <si>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</si>
  <si>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</si>
  <si>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</si>
  <si>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</si>
  <si>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</si>
  <si>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</si>
  <si>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</si>
  <si>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</si>
  <si>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</si>
  <si>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</si>
  <si>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</si>
  <si>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</si>
  <si>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</si>
  <si>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</si>
  <si>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</si>
  <si>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</si>
  <si>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</si>
  <si>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</si>
  <si>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</si>
  <si>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</si>
  <si>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</si>
  <si>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</si>
  <si>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</si>
  <si>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</si>
  <si>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</si>
  <si>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</si>
  <si>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</si>
  <si>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</si>
  <si>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</si>
  <si>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</si>
  <si>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</si>
  <si>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</si>
  <si>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</si>
  <si>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</si>
  <si>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</si>
  <si>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</si>
  <si>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</si>
  <si>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</si>
  <si>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</si>
  <si>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</si>
  <si>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</si>
  <si>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</si>
  <si>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</si>
  <si>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</si>
  <si>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</si>
  <si>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</si>
  <si>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</si>
  <si>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</si>
  <si>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</si>
  <si>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</si>
  <si>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</si>
  <si>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</si>
  <si>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</si>
  <si>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</si>
  <si>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</si>
  <si>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</si>
  <si>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</si>
  <si>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</si>
  <si>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</si>
  <si>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</si>
  <si>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</si>
  <si>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</si>
  <si>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</si>
  <si>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</si>
  <si>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</si>
  <si>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</si>
  <si>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</si>
  <si>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</si>
  <si>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</si>
  <si>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</si>
  <si>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</si>
  <si>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</si>
  <si>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</si>
  <si>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</si>
  <si>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</si>
  <si>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</si>
  <si>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</si>
  <si>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</si>
  <si>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</si>
  <si>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</si>
  <si>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</si>
  <si>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</si>
  <si>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</si>
  <si>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</si>
  <si>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</si>
  <si>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</si>
  <si>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</si>
  <si>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</si>
  <si>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</si>
  <si>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</si>
  <si>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</si>
  <si>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</si>
  <si>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r>
      <t>C19,</t>
    </r>
    <r>
      <rPr>
        <sz val="10"/>
        <color rgb="FFFF0000"/>
        <rFont val="Liberation Sans"/>
      </rPr>
      <t>C27</t>
    </r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</si>
  <si>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</si>
  <si>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</si>
  <si>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</si>
  <si>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</si>
  <si>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</si>
  <si>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</si>
  <si>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</si>
  <si>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</si>
  <si>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</si>
  <si>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</si>
  <si>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</si>
  <si>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</si>
  <si>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</si>
  <si>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</si>
  <si>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</si>
  <si>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</si>
  <si>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</si>
  <si>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</si>
  <si>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</si>
  <si>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</si>
  <si>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</si>
  <si>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</si>
  <si>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</si>
  <si>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</si>
  <si>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</si>
  <si>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</si>
  <si>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</si>
  <si>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</si>
  <si>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</si>
  <si>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</si>
  <si>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IC1,IC2,IC3</t>
  </si>
  <si>
    <t>R11,R14,R17,R20,R35,R36,R37,R38,R43,R48,R49,R52,R55,R56,R70,R75</t>
  </si>
  <si>
    <t>LED1,LED2,LED3,LED4,LED5,LED6,LED7,LED8,LED9,LED10,LED11,LED12</t>
  </si>
  <si>
    <t>R1,R3,R26,R28,R33,R34,R44,R61,R76</t>
  </si>
  <si>
    <t>R25,R27,R31,R32,R45,R74</t>
  </si>
  <si>
    <t>R9,R12,R15,R18,R46,R53</t>
  </si>
  <si>
    <r>
      <t>D3,D4,D9,D10,D11,D12,D18,</t>
    </r>
    <r>
      <rPr>
        <sz val="10"/>
        <color rgb="FF0070C0"/>
        <rFont val="Liberation Sans"/>
      </rPr>
      <t>D20</t>
    </r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</si>
  <si>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</si>
  <si>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</si>
  <si>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</si>
  <si>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</si>
  <si>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</si>
  <si>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</si>
  <si>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</si>
  <si>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</si>
  <si>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</si>
  <si>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</si>
  <si>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</si>
  <si>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</si>
  <si>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r>
      <t>R10,R13,R16,R19,R21,R23,R24,R29,R30,</t>
    </r>
    <r>
      <rPr>
        <sz val="10"/>
        <color theme="1"/>
        <rFont val="Liberation Sans"/>
      </rPr>
      <t>R39</t>
    </r>
    <r>
      <rPr>
        <sz val="10"/>
        <color rgb="FF000000"/>
        <rFont val="Liberation Sans"/>
      </rPr>
      <t>,R40,R42,R47,R50,R51,R57,R58,</t>
    </r>
    <r>
      <rPr>
        <sz val="10"/>
        <color theme="1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  <r>
      <rPr>
        <sz val="10"/>
        <color rgb="FF000000"/>
        <rFont val="Liberation Sans"/>
      </rPr>
      <t>,R71,R73</t>
    </r>
  </si>
  <si>
    <t>Q1,Q2,Q3,Q4,Q5,Q6</t>
  </si>
  <si>
    <t>Hardware for ms41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</si>
</sst>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3"/>
  <sheetViews>
    <sheetView tabSelected="1" topLeftCell="A41" zoomScale="113" zoomScaleNormal="113" workbookViewId="0">
      <selection activeCell="B49" sqref="B49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290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266</v>
      </c>
      <c r="C10" s="3" t="s">
        <v>267</v>
      </c>
      <c r="D10" s="3" t="s">
        <v>269</v>
      </c>
      <c r="E10" s="3" t="s">
        <v>11</v>
      </c>
      <c r="F10" s="3"/>
      <c r="G10" s="3" t="s">
        <v>9</v>
      </c>
      <c r="H10" s="3" t="s">
        <v>268</v>
      </c>
      <c r="I10" s="2" t="s">
        <v>271</v>
      </c>
      <c r="J10" s="33" t="s">
        <v>270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243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246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26.25" thickBot="1">
      <c r="A15" s="17">
        <f>LEN(B15)-LEN(SUBSTITUTE(B15,",",""))+1</f>
        <v>12</v>
      </c>
      <c r="B15" s="4" t="s">
        <v>274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5.64</v>
      </c>
      <c r="N15" s="6">
        <f>L15*A15</f>
        <v>1.2000000000000002</v>
      </c>
      <c r="O15" s="4"/>
      <c r="P15" s="4" t="str">
        <f t="shared" si="0"/>
        <v>12,160-1139-ND</v>
      </c>
      <c r="Q15" t="str">
        <f>"Diode - " &amp;A15&amp;"x "&amp;C15</f>
        <v>Diode - 12x LED-Red</v>
      </c>
      <c r="R15" t="str">
        <f t="shared" si="4"/>
        <v>859-LTL-4221N|12</v>
      </c>
      <c r="S15" t="str">
        <f t="shared" si="5"/>
        <v>LTL-4221N 12</v>
      </c>
    </row>
    <row r="16" spans="1:19" ht="26.25" thickBot="1">
      <c r="A16" s="17">
        <f>LEN(B16)-LEN(SUBSTITUTE(B16,",",""))+1</f>
        <v>8</v>
      </c>
      <c r="B16" s="4" t="s">
        <v>278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6</v>
      </c>
      <c r="B26" s="4" t="s">
        <v>292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9.06</v>
      </c>
      <c r="N26" s="6">
        <f>L26*A26</f>
        <v>9.06</v>
      </c>
      <c r="O26" s="4"/>
      <c r="P26" s="4" t="str">
        <f t="shared" si="0"/>
        <v>6,497-5981-5-ND</v>
      </c>
      <c r="Q26" t="str">
        <f t="shared" si="7"/>
        <v>6x 62A MOSFET N-CH</v>
      </c>
      <c r="R26" t="str">
        <f t="shared" si="4"/>
        <v>511-STP62NS04Z|6</v>
      </c>
      <c r="S26" t="str">
        <f t="shared" si="5"/>
        <v>STP75NS04Z 6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247</v>
      </c>
      <c r="C28" s="3" t="s">
        <v>248</v>
      </c>
      <c r="D28" s="3" t="s">
        <v>249</v>
      </c>
      <c r="E28" s="3" t="s">
        <v>195</v>
      </c>
      <c r="F28" s="3"/>
      <c r="G28" s="3" t="s">
        <v>20</v>
      </c>
      <c r="H28" s="3" t="s">
        <v>250</v>
      </c>
      <c r="I28" s="26" t="s">
        <v>252</v>
      </c>
      <c r="J28" s="2" t="s">
        <v>251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>LEN(B32)-LEN(SUBSTITUTE(B32,",",""))+1</f>
        <v>22</v>
      </c>
      <c r="B32" s="4" t="s">
        <v>291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161</v>
      </c>
      <c r="I32" s="2" t="s">
        <v>45</v>
      </c>
      <c r="J32" s="2" t="s">
        <v>214</v>
      </c>
      <c r="K32" s="5">
        <v>0.06</v>
      </c>
      <c r="L32" s="5">
        <v>0.11</v>
      </c>
      <c r="M32" s="6">
        <f t="shared" ref="M32:M39" si="8">K32*A32</f>
        <v>1.3199999999999998</v>
      </c>
      <c r="N32" s="6">
        <f t="shared" ref="N32:N39" si="9">L32*A32</f>
        <v>2.42</v>
      </c>
      <c r="O32" s="4"/>
      <c r="P32" s="4" t="str">
        <f t="shared" ref="P32:P41" si="10">IF(NOT(I32=""),A32&amp;","&amp;I32,"")</f>
        <v>22,1.00KXBK-ND</v>
      </c>
      <c r="Q32" t="str">
        <f t="shared" ref="Q32:Q39" si="11">"Resistor - " &amp; A32&amp;"x "&amp;C32</f>
        <v>Resistor - 22x 1k</v>
      </c>
      <c r="R32" t="str">
        <f t="shared" ref="R32:R41" si="12">IF(NOT(J32=""),J32&amp;"|"&amp;A32,"")</f>
        <v>603-MFR-25FBF52-1K|22</v>
      </c>
      <c r="S32" t="str">
        <f t="shared" ref="S32:S41" si="13">H32&amp;" "&amp;A32</f>
        <v>MFR-25FBF52-1K 22</v>
      </c>
    </row>
    <row r="33" spans="1:19" ht="16.5" thickBot="1">
      <c r="A33" s="17">
        <f>LEN(B33)-LEN(SUBSTITUTE(B33,",",""))+1</f>
        <v>6</v>
      </c>
      <c r="B33" s="11" t="s">
        <v>277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159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1.32</v>
      </c>
      <c r="N33" s="6">
        <f t="shared" si="9"/>
        <v>0.89999999999999991</v>
      </c>
      <c r="O33" s="11" t="s">
        <v>79</v>
      </c>
      <c r="P33" s="4" t="str">
        <f t="shared" si="10"/>
        <v>6,A105963CT-ND</v>
      </c>
      <c r="Q33" t="str">
        <f t="shared" si="11"/>
        <v>Resistor - 6x 680</v>
      </c>
      <c r="R33" t="str">
        <f t="shared" si="12"/>
        <v>279-LR1F680R|6</v>
      </c>
      <c r="S33" t="str">
        <f t="shared" si="13"/>
        <v>1622545-1 6</v>
      </c>
    </row>
    <row r="34" spans="1:19" ht="26.25" thickBot="1">
      <c r="A34" s="17">
        <f>LEN(B34)-LEN(SUBSTITUTE(B34,",",""))+1</f>
        <v>6</v>
      </c>
      <c r="B34" s="4" t="s">
        <v>158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0.66</v>
      </c>
      <c r="N34" s="6">
        <f t="shared" si="9"/>
        <v>0.89999999999999991</v>
      </c>
      <c r="O34" s="4"/>
      <c r="P34" s="4" t="str">
        <f t="shared" si="10"/>
        <v>6,RNF14FTD470RCT-ND</v>
      </c>
      <c r="Q34" t="str">
        <f t="shared" si="11"/>
        <v>Resistor - 6x 470</v>
      </c>
      <c r="R34" t="str">
        <f t="shared" si="12"/>
        <v>279-LR1F470R|6</v>
      </c>
      <c r="S34" t="str">
        <f t="shared" si="13"/>
        <v>RNF14FTD470R 6</v>
      </c>
    </row>
    <row r="35" spans="1:19" ht="26.25" thickBot="1">
      <c r="A35" s="17">
        <f t="shared" ref="A35:A36" si="14">LEN(B35)-LEN(SUBSTITUTE(B35,",",""))+1</f>
        <v>9</v>
      </c>
      <c r="B35" s="4" t="s">
        <v>275</v>
      </c>
      <c r="C35" s="3" t="s">
        <v>164</v>
      </c>
      <c r="D35" s="3" t="s">
        <v>165</v>
      </c>
      <c r="E35" s="3" t="s">
        <v>50</v>
      </c>
      <c r="F35" s="3"/>
      <c r="G35" s="3" t="s">
        <v>41</v>
      </c>
      <c r="H35" s="3" t="s">
        <v>166</v>
      </c>
      <c r="I35" s="2" t="s">
        <v>163</v>
      </c>
      <c r="J35" s="2" t="s">
        <v>167</v>
      </c>
      <c r="K35" s="5">
        <v>0.14000000000000001</v>
      </c>
      <c r="L35" s="5">
        <v>0.16</v>
      </c>
      <c r="M35" s="6">
        <f t="shared" si="8"/>
        <v>1.2600000000000002</v>
      </c>
      <c r="N35" s="6">
        <f t="shared" si="9"/>
        <v>1.44</v>
      </c>
      <c r="O35" s="4"/>
      <c r="P35" s="4" t="str">
        <f t="shared" si="10"/>
        <v>9,2.49KXBK-ND</v>
      </c>
      <c r="Q35" t="str">
        <f t="shared" si="11"/>
        <v>Resistor - 9x 1% 2.49k</v>
      </c>
      <c r="R35" t="str">
        <f t="shared" si="12"/>
        <v>603-MFR-25FBF52-2K49|9</v>
      </c>
      <c r="S35" t="str">
        <f t="shared" si="13"/>
        <v>MFR-25FBF52-2K49 9</v>
      </c>
    </row>
    <row r="36" spans="1:19" ht="16.5" thickBot="1">
      <c r="A36" s="17">
        <f t="shared" si="14"/>
        <v>3</v>
      </c>
      <c r="B36" s="4" t="s">
        <v>244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26.25" thickBot="1">
      <c r="A37" s="17">
        <f t="shared" ref="A37" si="15">LEN(B37)-LEN(SUBSTITUTE(B37,",",""))+1</f>
        <v>16</v>
      </c>
      <c r="B37" s="4" t="s">
        <v>273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177</v>
      </c>
      <c r="I37" s="2" t="s">
        <v>56</v>
      </c>
      <c r="J37" s="2" t="s">
        <v>178</v>
      </c>
      <c r="K37" s="5">
        <v>0.1</v>
      </c>
      <c r="L37" s="5">
        <v>0.1</v>
      </c>
      <c r="M37" s="6">
        <f t="shared" si="8"/>
        <v>1.6</v>
      </c>
      <c r="N37" s="6">
        <f t="shared" si="9"/>
        <v>1.6</v>
      </c>
      <c r="O37" s="4"/>
      <c r="P37" s="4" t="str">
        <f t="shared" si="10"/>
        <v>16,100KXBK-ND</v>
      </c>
      <c r="Q37" t="str">
        <f t="shared" si="11"/>
        <v>Resistor - 16x 100k</v>
      </c>
      <c r="R37" t="str">
        <f t="shared" si="12"/>
        <v>603-FMF-25FTF52100K|16</v>
      </c>
      <c r="S37" t="str">
        <f t="shared" si="13"/>
        <v>MFR-25FBF52-100K 16</v>
      </c>
    </row>
    <row r="38" spans="1:19" ht="16.5" thickBot="1">
      <c r="A38" s="17">
        <f>LEN(B38)-LEN(SUBSTITUTE(B38,",",""))+1</f>
        <v>6</v>
      </c>
      <c r="B38" s="4" t="s">
        <v>276</v>
      </c>
      <c r="C38" s="3">
        <v>150</v>
      </c>
      <c r="D38" s="3" t="s">
        <v>284</v>
      </c>
      <c r="E38" s="3"/>
      <c r="F38" s="3"/>
      <c r="G38" s="3" t="s">
        <v>285</v>
      </c>
      <c r="H38" s="3" t="s">
        <v>287</v>
      </c>
      <c r="I38" s="2" t="s">
        <v>288</v>
      </c>
      <c r="J38" s="2" t="s">
        <v>286</v>
      </c>
      <c r="K38" s="5">
        <v>0.27</v>
      </c>
      <c r="L38" s="5">
        <v>0.23</v>
      </c>
      <c r="M38" s="6">
        <f t="shared" si="8"/>
        <v>1.62</v>
      </c>
      <c r="N38" s="6">
        <f t="shared" si="9"/>
        <v>1.3800000000000001</v>
      </c>
      <c r="O38" s="4"/>
      <c r="P38" s="4" t="str">
        <f t="shared" si="10"/>
        <v>6,PPC150W-1CT-ND</v>
      </c>
      <c r="Q38" t="str">
        <f t="shared" si="11"/>
        <v>Resistor - 6x 150</v>
      </c>
      <c r="R38" t="str">
        <f t="shared" si="12"/>
        <v>594-5073NW150R0J|6</v>
      </c>
      <c r="S38" t="str">
        <f t="shared" si="13"/>
        <v>PR01000101500JR500 6</v>
      </c>
    </row>
    <row r="39" spans="1:19" ht="26.25" thickBot="1">
      <c r="A39" s="17">
        <f>LEN(B39)-LEN(SUBSTITUTE(B39,",",""))+1</f>
        <v>2</v>
      </c>
      <c r="B39" s="4" t="s">
        <v>245</v>
      </c>
      <c r="C39" s="3" t="s">
        <v>180</v>
      </c>
      <c r="D39" s="3" t="s">
        <v>181</v>
      </c>
      <c r="E39" s="3"/>
      <c r="F39" s="3"/>
      <c r="G39" s="3" t="s">
        <v>41</v>
      </c>
      <c r="H39" s="3" t="s">
        <v>182</v>
      </c>
      <c r="I39" s="2" t="s">
        <v>289</v>
      </c>
      <c r="J39" s="2" t="s">
        <v>183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253</v>
      </c>
      <c r="C42" s="3" t="s">
        <v>254</v>
      </c>
      <c r="D42" s="3" t="s">
        <v>255</v>
      </c>
      <c r="E42" s="3" t="s">
        <v>256</v>
      </c>
      <c r="F42" s="3"/>
      <c r="G42" s="3" t="s">
        <v>38</v>
      </c>
      <c r="H42" s="3" t="s">
        <v>254</v>
      </c>
      <c r="I42" s="30" t="s">
        <v>257</v>
      </c>
      <c r="J42" s="2" t="s">
        <v>258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259</v>
      </c>
      <c r="Q42" t="s">
        <v>260</v>
      </c>
      <c r="R42" t="s">
        <v>261</v>
      </c>
      <c r="S42" t="s">
        <v>262</v>
      </c>
    </row>
    <row r="43" spans="1:19" ht="26.25" thickBot="1">
      <c r="A43" s="17">
        <f t="shared" si="16"/>
        <v>1</v>
      </c>
      <c r="B43" s="21" t="s">
        <v>223</v>
      </c>
      <c r="C43" s="3" t="s">
        <v>215</v>
      </c>
      <c r="D43" s="3" t="s">
        <v>216</v>
      </c>
      <c r="E43" s="3" t="s">
        <v>217</v>
      </c>
      <c r="F43" s="3"/>
      <c r="G43" s="3" t="s">
        <v>58</v>
      </c>
      <c r="H43" s="3" t="s">
        <v>220</v>
      </c>
      <c r="I43" s="27" t="s">
        <v>221</v>
      </c>
      <c r="J43" s="2" t="s">
        <v>222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179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3</v>
      </c>
      <c r="B45" s="11" t="s">
        <v>272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8.76</v>
      </c>
      <c r="N45" s="6">
        <f>L45*A45</f>
        <v>8.76</v>
      </c>
      <c r="O45" s="11"/>
      <c r="P45" s="4" t="str">
        <f t="shared" si="17"/>
        <v>3,TC4424EPA-ND</v>
      </c>
      <c r="Q45" t="str">
        <f>A45&amp;"x "&amp;C45</f>
        <v>3x TC4424EPA</v>
      </c>
      <c r="R45" t="str">
        <f t="shared" si="18"/>
        <v>579-TC4424EPA|3</v>
      </c>
      <c r="S45" t="str">
        <f>H45&amp;" "&amp;A45</f>
        <v>TC4424EPA 3</v>
      </c>
    </row>
    <row r="46" spans="1:19" ht="16.5" thickBot="1">
      <c r="A46" s="17">
        <f t="shared" si="16"/>
        <v>1</v>
      </c>
      <c r="B46" s="11" t="s">
        <v>123</v>
      </c>
      <c r="C46" s="12" t="s">
        <v>152</v>
      </c>
      <c r="D46" s="3" t="s">
        <v>153</v>
      </c>
      <c r="E46" s="3" t="s">
        <v>96</v>
      </c>
      <c r="F46" s="12"/>
      <c r="G46" s="12" t="s">
        <v>154</v>
      </c>
      <c r="H46" s="12" t="s">
        <v>152</v>
      </c>
      <c r="I46" s="12" t="s">
        <v>155</v>
      </c>
      <c r="J46" s="2" t="s">
        <v>156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1,F2720-ND</v>
      </c>
      <c r="Q46" t="str">
        <f>A46&amp;"x "&amp;C46</f>
        <v>1x SP721APP</v>
      </c>
      <c r="R46" t="str">
        <f t="shared" si="18"/>
        <v>576-SP721APP|1</v>
      </c>
      <c r="S46" t="str">
        <f>H46&amp;" "&amp;A46</f>
        <v>SP721APP 1</v>
      </c>
    </row>
    <row r="47" spans="1:19" ht="16.5" thickBot="1">
      <c r="A47" s="17">
        <f t="shared" si="16"/>
        <v>2</v>
      </c>
      <c r="B47" s="11" t="s">
        <v>283</v>
      </c>
      <c r="C47" s="12" t="s">
        <v>280</v>
      </c>
      <c r="D47" s="3" t="s">
        <v>279</v>
      </c>
      <c r="E47" s="3" t="s">
        <v>217</v>
      </c>
      <c r="F47" s="12"/>
      <c r="G47" s="12" t="s">
        <v>38</v>
      </c>
      <c r="H47" s="12" t="s">
        <v>280</v>
      </c>
      <c r="I47" s="12" t="s">
        <v>281</v>
      </c>
      <c r="J47" s="2" t="s">
        <v>282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293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7">
        <v>1</v>
      </c>
      <c r="B50" s="11" t="s">
        <v>229</v>
      </c>
      <c r="C50" s="12" t="s">
        <v>237</v>
      </c>
      <c r="D50" s="3" t="s">
        <v>236</v>
      </c>
      <c r="E50" s="3"/>
      <c r="F50" s="12"/>
      <c r="G50" s="12" t="s">
        <v>192</v>
      </c>
      <c r="H50" s="12" t="s">
        <v>238</v>
      </c>
      <c r="I50" s="12" t="s">
        <v>240</v>
      </c>
      <c r="J50" s="2" t="s">
        <v>239</v>
      </c>
      <c r="K50" s="6">
        <v>0.33</v>
      </c>
      <c r="L50" s="6">
        <v>0.38200000000000001</v>
      </c>
      <c r="M50" s="6">
        <f>K50*A50</f>
        <v>0.33</v>
      </c>
      <c r="N50" s="6">
        <f>L50*A50</f>
        <v>0.38200000000000001</v>
      </c>
      <c r="O50" s="4"/>
      <c r="P50" s="4" t="str">
        <f>IF(NOT(I50=""),A50&amp;","&amp;I50,"")</f>
        <v>1,WM3702-ND</v>
      </c>
      <c r="Q50" t="str">
        <f>A50&amp;"x "&amp;C50</f>
        <v>1x 6-POS connector</v>
      </c>
      <c r="R50" t="str">
        <f>IF(NOT(J50=""),J50&amp;"|"&amp;A50,"")</f>
        <v>538-39-01-2060|1</v>
      </c>
      <c r="S50" t="str">
        <f>H50&amp;" "&amp;A50</f>
        <v>39-01-2060 1</v>
      </c>
    </row>
    <row r="51" spans="1:19" ht="16.5" thickBot="1">
      <c r="A51" s="17">
        <v>6</v>
      </c>
      <c r="B51" s="11" t="s">
        <v>230</v>
      </c>
      <c r="C51" s="12" t="s">
        <v>231</v>
      </c>
      <c r="D51" s="3" t="s">
        <v>232</v>
      </c>
      <c r="E51" s="3"/>
      <c r="F51" s="12"/>
      <c r="G51" s="12" t="s">
        <v>192</v>
      </c>
      <c r="H51" s="12" t="s">
        <v>233</v>
      </c>
      <c r="I51" s="12" t="s">
        <v>234</v>
      </c>
      <c r="J51" s="2" t="s">
        <v>235</v>
      </c>
      <c r="K51" s="6">
        <v>0.16</v>
      </c>
      <c r="L51" s="6">
        <v>0.18099999999999999</v>
      </c>
      <c r="M51" s="6">
        <f>K51*A51</f>
        <v>0.96</v>
      </c>
      <c r="N51" s="6">
        <f>L51*A51</f>
        <v>1.0859999999999999</v>
      </c>
      <c r="O51" s="4"/>
      <c r="P51" s="4" t="str">
        <f>IF(NOT(I51=""),A51&amp;","&amp;I51,"")</f>
        <v>6,WM9154-ND</v>
      </c>
      <c r="Q51" t="str">
        <f>A51&amp;"x "&amp;C51</f>
        <v>6x Female pin</v>
      </c>
      <c r="R51" t="str">
        <f>IF(NOT(J51=""),J51&amp;"|"&amp;A51,"")</f>
        <v>538-39-00-0078|6</v>
      </c>
      <c r="S51" t="str">
        <f>H51&amp;" "&amp;A51</f>
        <v>39-00-0078 6</v>
      </c>
    </row>
    <row r="52" spans="1:19" ht="16.5" thickBot="1">
      <c r="A52" s="15"/>
      <c r="B52" s="11"/>
      <c r="C52" s="12"/>
      <c r="D52" s="3"/>
      <c r="E52" s="3"/>
      <c r="F52" s="12"/>
      <c r="G52" s="12"/>
      <c r="H52" s="12"/>
      <c r="I52" s="12"/>
      <c r="J52" s="2"/>
      <c r="K52" s="6"/>
      <c r="L52" s="6"/>
      <c r="M52" s="6"/>
      <c r="N52" s="6"/>
      <c r="O52" s="4"/>
      <c r="P52" s="4"/>
    </row>
    <row r="53" spans="1:19" ht="16.5" thickBot="1">
      <c r="A53" s="15"/>
      <c r="B53" s="11" t="s">
        <v>263</v>
      </c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7">
        <v>1</v>
      </c>
      <c r="B54" s="32" t="s">
        <v>229</v>
      </c>
      <c r="C54" s="12" t="s">
        <v>237</v>
      </c>
      <c r="D54" s="3" t="s">
        <v>236</v>
      </c>
      <c r="E54" s="3"/>
      <c r="F54" s="12"/>
      <c r="G54" s="12" t="s">
        <v>192</v>
      </c>
      <c r="H54" s="12" t="s">
        <v>238</v>
      </c>
      <c r="I54" s="12" t="s">
        <v>240</v>
      </c>
      <c r="J54" s="2" t="s">
        <v>239</v>
      </c>
      <c r="K54" s="6">
        <v>0.33</v>
      </c>
      <c r="L54" s="6">
        <v>0.38200000000000001</v>
      </c>
      <c r="M54" s="6">
        <f>K54*A54</f>
        <v>0.33</v>
      </c>
      <c r="N54" s="6">
        <f>L54*A54</f>
        <v>0.38200000000000001</v>
      </c>
      <c r="O54" s="4"/>
      <c r="P54" s="4" t="str">
        <f>IF(NOT(I54=""),A54&amp;","&amp;I54,"")</f>
        <v>1,WM3702-ND</v>
      </c>
      <c r="Q54" t="str">
        <f>A54&amp;"x "&amp;C54</f>
        <v>1x 6-POS connector</v>
      </c>
      <c r="R54" t="str">
        <f>IF(NOT(J54=""),J54&amp;"|"&amp;A54,"")</f>
        <v>538-39-01-2060|1</v>
      </c>
      <c r="S54" t="str">
        <f>H54&amp;" "&amp;A54</f>
        <v>39-01-2060 1</v>
      </c>
    </row>
    <row r="55" spans="1:19" ht="16.5" thickBot="1">
      <c r="A55" s="17">
        <v>6</v>
      </c>
      <c r="B55" s="32" t="s">
        <v>230</v>
      </c>
      <c r="C55" s="12" t="s">
        <v>231</v>
      </c>
      <c r="D55" s="3" t="s">
        <v>232</v>
      </c>
      <c r="E55" s="3"/>
      <c r="F55" s="12"/>
      <c r="G55" s="12" t="s">
        <v>192</v>
      </c>
      <c r="H55" s="12" t="s">
        <v>233</v>
      </c>
      <c r="I55" s="12" t="s">
        <v>234</v>
      </c>
      <c r="J55" s="2" t="s">
        <v>235</v>
      </c>
      <c r="K55" s="6">
        <v>0.16</v>
      </c>
      <c r="L55" s="6">
        <v>0.18099999999999999</v>
      </c>
      <c r="M55" s="6">
        <f>K55*A55</f>
        <v>0.96</v>
      </c>
      <c r="N55" s="6">
        <f>L55*A55</f>
        <v>1.0859999999999999</v>
      </c>
      <c r="O55" s="4"/>
      <c r="P55" s="4" t="str">
        <f>IF(NOT(I55=""),A55&amp;","&amp;I55,"")</f>
        <v>6,WM9154-ND</v>
      </c>
      <c r="Q55" t="str">
        <f>A55&amp;"x "&amp;C55</f>
        <v>6x Female pin</v>
      </c>
      <c r="R55" t="str">
        <f>IF(NOT(J55=""),J55&amp;"|"&amp;A55,"")</f>
        <v>538-39-00-0078|6</v>
      </c>
      <c r="S55" t="str">
        <f>H55&amp;" "&amp;A55</f>
        <v>39-00-0078 6</v>
      </c>
    </row>
    <row r="56" spans="1:19" ht="24" customHeight="1" thickBot="1">
      <c r="A56" s="15"/>
      <c r="B56" s="4"/>
      <c r="C56" s="3"/>
      <c r="D56" s="3"/>
      <c r="E56" s="3"/>
      <c r="F56" s="20"/>
      <c r="G56" s="4"/>
      <c r="H56" s="34" t="s">
        <v>66</v>
      </c>
      <c r="I56" s="35"/>
      <c r="J56" s="29"/>
      <c r="K56" s="1" t="s">
        <v>64</v>
      </c>
      <c r="L56" s="1"/>
      <c r="M56" s="10">
        <f>SUM(M3:M51)</f>
        <v>108.58</v>
      </c>
      <c r="N56" s="10">
        <f>SUM(N3:N51)</f>
        <v>125.822</v>
      </c>
      <c r="O56" s="9" t="s">
        <v>65</v>
      </c>
    </row>
    <row r="60" spans="1:19">
      <c r="B60" t="s">
        <v>219</v>
      </c>
    </row>
    <row r="61" spans="1:19">
      <c r="B61" t="s">
        <v>265</v>
      </c>
    </row>
    <row r="62" spans="1:19">
      <c r="B62" t="s">
        <v>242</v>
      </c>
    </row>
    <row r="63" spans="1:19">
      <c r="B63" t="s">
        <v>264</v>
      </c>
    </row>
  </sheetData>
  <mergeCells count="1">
    <mergeCell ref="H56:I56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21"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2020-01-11T14:22:13Z</cp:lastPrinted>
  <dcterms:created xsi:type="dcterms:W3CDTF">2014-08-24T22:56:25Z</dcterms:created>
  <dcterms:modified xsi:type="dcterms:W3CDTF">2020-01-11T14:22:26Z</dcterms:modified>
</cp:coreProperties>
</file>