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2\"/>
    </mc:Choice>
  </mc:AlternateContent>
  <xr:revisionPtr revIDLastSave="0" documentId="13_ncr:1_{DCFDD0DC-C07D-463E-B713-A374D31F675A}" xr6:coauthVersionLast="36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4" i="1" l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X21" i="1" l="1"/>
  <c r="W21" i="1"/>
  <c r="V21" i="1"/>
  <c r="U21" i="1"/>
  <c r="T21" i="1"/>
  <c r="R21" i="1"/>
  <c r="Q21" i="1"/>
  <c r="Q50" i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6" i="1" l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<sst xmlns="http://schemas.openxmlformats.org/spreadsheetml/2006/main" count="430" uniqueCount="314">
  <si>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</si>
  <si>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</si>
  <si>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</si>
  <si>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</si>
  <si>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</si>
  <si>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</si>
  <si>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</si>
  <si>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</si>
  <si>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</si>
  <si>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</si>
  <si>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</si>
  <si>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</si>
  <si>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</si>
  <si>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</si>
  <si>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</si>
  <si>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</si>
  <si>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</si>
  <si>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</si>
  <si>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</si>
  <si>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</si>
  <si>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</si>
  <si>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</si>
  <si>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</si>
  <si>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</si>
  <si>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</si>
  <si>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</si>
  <si>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</si>
  <si>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</si>
  <si>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</si>
  <si>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</si>
  <si>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</si>
  <si>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</si>
  <si>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</si>
  <si>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</si>
  <si>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</si>
  <si>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</si>
  <si>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</si>
  <si>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</si>
  <si>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</si>
  <si>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</si>
  <si>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</si>
  <si>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</si>
  <si>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</si>
  <si>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</si>
  <si>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</si>
  <si>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</si>
  <si>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</si>
  <si>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</si>
  <si>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</si>
  <si>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</si>
  <si>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</si>
  <si>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</si>
  <si>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</si>
  <si>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</si>
  <si>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</si>
  <si>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</si>
  <si>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</si>
  <si>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</si>
  <si>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</si>
  <si>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</si>
  <si>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</si>
  <si>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</si>
  <si>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</si>
  <si>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</si>
  <si>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</si>
  <si>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</si>
  <si>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</si>
  <si>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</si>
  <si>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</si>
  <si>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</si>
  <si>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</si>
  <si>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</si>
  <si>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</si>
  <si>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</si>
  <si>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</si>
  <si>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</si>
  <si>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</si>
  <si>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</si>
  <si>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</si>
  <si>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</si>
  <si>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</si>
  <si>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</si>
  <si>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</si>
  <si>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</si>
  <si>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</si>
  <si>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</si>
  <si>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</si>
  <si>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</si>
  <si>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</si>
  <si>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</si>
  <si>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</si>
  <si>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</si>
  <si>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</si>
  <si>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</si>
  <si>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</si>
  <si>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</si>
  <si>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</si>
  <si>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</si>
  <si>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</si>
  <si>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</si>
  <si>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</si>
  <si>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</si>
  <si>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</si>
  <si>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</si>
  <si>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</si>
  <si>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</si>
  <si>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</si>
  <si>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</si>
  <si>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</si>
  <si>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</si>
  <si>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</si>
  <si>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</si>
  <si>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</si>
  <si>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</si>
  <si>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</si>
  <si>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</si>
  <si>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</si>
  <si>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</si>
  <si>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</si>
  <si>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</si>
  <si>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</si>
  <si>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</si>
  <si>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</si>
  <si>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</si>
  <si>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</si>
  <si>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</si>
  <si>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</si>
  <si>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</si>
  <si>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</si>
  <si>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</si>
  <si>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</si>
  <si>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</si>
  <si>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</si>
  <si>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</si>
  <si>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</si>
  <si>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</si>
  <si>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</si>
  <si>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</si>
  <si>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</si>
  <si>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</si>
  <si>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</si>
  <si>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</si>
  <si>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</si>
  <si>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</si>
  <si>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</si>
  <si>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</si>
  <si>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</si>
  <si>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</si>
  <si>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</si>
  <si>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</si>
  <si>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</si>
  <si>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</si>
  <si>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</si>
  <si>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</si>
  <si>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</si>
  <si>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</si>
  <si>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</si>
  <si>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</si>
  <si>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</si>
  <si>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</si>
  <si>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</si>
  <si>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</si>
  <si>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</si>
  <si>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</si>
  <si>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</si>
  <si>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</si>
  <si>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</si>
  <si>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</si>
  <si>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</si>
  <si>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</si>
  <si>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</si>
  <si>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</si>
  <si>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</si>
  <si>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</si>
  <si>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</si>
  <si>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</si>
  <si>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</si>
  <si>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</si>
  <si>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</si>
  <si>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</si>
  <si>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</si>
  <si>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</si>
  <si>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</si>
  <si>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</si>
  <si>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</si>
  <si>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</si>
  <si>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</si>
  <si>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</si>
  <si>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</si>
  <si>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</si>
  <si>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</si>
  <si>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</si>
  <si>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</si>
  <si>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</si>
  <si>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</si>
  <si>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</si>
  <si>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</si>
  <si>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</si>
  <si>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</si>
  <si>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</si>
  <si>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</si>
  <si>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</si>
  <si>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</si>
  <si>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</si>
  <si>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</si>
  <si>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</si>
  <si>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</si>
  <si>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</si>
  <si>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</si>
  <si>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</si>
  <si>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</si>
  <si>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</si>
  <si>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</si>
  <si>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</si>
  <si>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</si>
  <si>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</si>
  <si>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</si>
  <si>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</si>
  <si>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</si>
  <si>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</si>
  <si>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</si>
  <si>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</si>
  <si>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</si>
  <si>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</si>
  <si>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</si>
  <si>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</si>
  <si>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</si>
  <si>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</si>
  <si>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</si>
  <si>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</si>
  <si>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</si>
  <si>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</si>
  <si>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</si>
  <si>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</si>
  <si>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</si>
  <si>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</si>
  <si>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</si>
  <si>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</si>
  <si>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</si>
  <si>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</si>
  <si>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</si>
  <si>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</si>
  <si>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</si>
  <si>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</si>
  <si>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</si>
  <si>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</si>
  <si>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</si>
  <si>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</si>
  <si>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</si>
  <si>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</si>
  <si>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</si>
  <si>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</si>
  <si>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</si>
  <si>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</si>
  <si>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</si>
  <si>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</si>
  <si>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</si>
  <si>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</si>
  <si>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</si>
  <si>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</si>
  <si>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</si>
  <si>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</si>
  <si>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</si>
  <si>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</si>
  <si>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</si>
  <si>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</si>
  <si>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</si>
  <si>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</si>
  <si>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</si>
  <si>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</si>
  <si>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</si>
  <si>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</si>
  <si>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</si>
  <si>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</si>
  <si>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</si>
  <si>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</si>
  <si>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</si>
  <si>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</si>
  <si>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</si>
  <si>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</si>
  <si>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</si>
  <si>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</si>
  <si>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</si>
  <si>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</si>
  <si>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</si>
  <si>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</si>
  <si>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</si>
  <si>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</si>
  <si>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</si>
  <si>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</si>
  <si>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</si>
  <si>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</si>
  <si>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</si>
  <si>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</si>
  <si>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</si>
  <si>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</si>
  <si>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</si>
  <si>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</si>
  <si>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</si>
  <si>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</si>
  <si>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</si>
  <si>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</si>
  <si>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</si>
  <si>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</si>
  <si>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</si>
  <si>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t>HEADER 4P MINIFIT</t>
  </si>
  <si>
    <t>39-30-0040</t>
  </si>
  <si>
    <t>WM21352-ND</t>
  </si>
  <si>
    <t>538-39-30-0040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</si>
  <si>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</si>
  <si>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Q1,Q2,Q3,Q4,Q5,Q7,Q8</t>
  </si>
  <si>
    <r>
      <t>C19,C24,</t>
    </r>
    <r>
      <rPr>
        <sz val="10"/>
        <color rgb="FFFF0000"/>
        <rFont val="Liberation Sans"/>
      </rPr>
      <t>C27</t>
    </r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</si>
  <si>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,R65</t>
    </r>
  </si>
  <si>
    <t>R11,R14,R17,R20,R35,R37,R38,R48,R49,R55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</si>
</sst>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43" zoomScale="113" workbookViewId="0">
      <selection activeCell="A53" sqref="A53:XFD5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311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264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287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223</v>
      </c>
      <c r="D20" s="4" t="s">
        <v>82</v>
      </c>
      <c r="E20" s="3" t="s">
        <v>261</v>
      </c>
      <c r="F20" s="3" t="s">
        <v>262</v>
      </c>
      <c r="G20" s="3"/>
      <c r="H20" s="3"/>
      <c r="I20" s="3">
        <v>1</v>
      </c>
      <c r="J20" s="3" t="s">
        <v>225</v>
      </c>
      <c r="K20" s="3" t="s">
        <v>139</v>
      </c>
      <c r="L20" s="27" t="s">
        <v>258</v>
      </c>
      <c r="M20" s="30" t="s">
        <v>260</v>
      </c>
      <c r="N20" s="2" t="s">
        <v>259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223</v>
      </c>
      <c r="D21" s="4" t="s">
        <v>82</v>
      </c>
      <c r="E21" s="3" t="s">
        <v>224</v>
      </c>
      <c r="F21" s="3" t="s">
        <v>305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306</v>
      </c>
      <c r="M21" s="30" t="s">
        <v>307</v>
      </c>
      <c r="N21" s="2" t="s">
        <v>308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234</v>
      </c>
      <c r="D22" s="4" t="s">
        <v>82</v>
      </c>
      <c r="E22" s="3" t="s">
        <v>224</v>
      </c>
      <c r="F22" s="3" t="s">
        <v>236</v>
      </c>
      <c r="G22" s="3"/>
      <c r="H22" s="3"/>
      <c r="I22" s="3">
        <v>1</v>
      </c>
      <c r="J22" s="3" t="s">
        <v>238</v>
      </c>
      <c r="K22" s="3" t="s">
        <v>139</v>
      </c>
      <c r="L22" s="27" t="s">
        <v>239</v>
      </c>
      <c r="M22" s="30" t="s">
        <v>244</v>
      </c>
      <c r="N22" s="2" t="s">
        <v>243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235</v>
      </c>
      <c r="F23" s="3" t="s">
        <v>237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240</v>
      </c>
      <c r="M23" s="30" t="s">
        <v>242</v>
      </c>
      <c r="N23" s="2" t="s">
        <v>241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310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6</v>
      </c>
      <c r="B26" s="18">
        <f t="shared" ref="B26:B27" si="27">LEN(D26)-LEN(SUBSTITUTE(D26,",",""))+1</f>
        <v>6</v>
      </c>
      <c r="C26" s="4" t="s">
        <v>217</v>
      </c>
      <c r="D26" s="22" t="s">
        <v>107</v>
      </c>
      <c r="E26" s="3" t="s">
        <v>218</v>
      </c>
      <c r="F26" s="3" t="s">
        <v>219</v>
      </c>
      <c r="G26" s="3" t="s">
        <v>220</v>
      </c>
      <c r="H26" s="3"/>
      <c r="I26" s="3">
        <v>8</v>
      </c>
      <c r="J26" s="3" t="s">
        <v>21</v>
      </c>
      <c r="K26" s="3" t="s">
        <v>138</v>
      </c>
      <c r="L26" s="3" t="s">
        <v>221</v>
      </c>
      <c r="M26" s="29" t="s">
        <v>231</v>
      </c>
      <c r="N26" s="2" t="s">
        <v>222</v>
      </c>
      <c r="O26" s="6">
        <v>2.62</v>
      </c>
      <c r="P26" s="6">
        <v>2.9</v>
      </c>
      <c r="Q26" s="6">
        <f>O26*A26</f>
        <v>15.72</v>
      </c>
      <c r="R26" s="6">
        <f t="shared" ref="R26:R27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:V27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288</v>
      </c>
      <c r="D27" s="22" t="s">
        <v>107</v>
      </c>
      <c r="E27" s="3" t="s">
        <v>289</v>
      </c>
      <c r="F27" s="3" t="s">
        <v>290</v>
      </c>
      <c r="G27" s="3" t="s">
        <v>228</v>
      </c>
      <c r="H27" s="3"/>
      <c r="I27" s="3">
        <v>8</v>
      </c>
      <c r="J27" s="3" t="s">
        <v>21</v>
      </c>
      <c r="K27" s="3" t="s">
        <v>138</v>
      </c>
      <c r="L27" s="3" t="s">
        <v>291</v>
      </c>
      <c r="M27" s="30" t="s">
        <v>293</v>
      </c>
      <c r="N27" s="2" t="s">
        <v>292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245</v>
      </c>
      <c r="D28" s="22" t="s">
        <v>107</v>
      </c>
      <c r="E28" s="3" t="s">
        <v>227</v>
      </c>
      <c r="F28" s="3" t="s">
        <v>226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229</v>
      </c>
      <c r="M28" s="30" t="s">
        <v>232</v>
      </c>
      <c r="N28" s="2" t="s">
        <v>230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246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17</v>
      </c>
      <c r="B31" s="18">
        <f t="shared" si="36"/>
        <v>13</v>
      </c>
      <c r="C31" s="4" t="s">
        <v>312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247</v>
      </c>
      <c r="O31" s="5">
        <v>0.06</v>
      </c>
      <c r="P31" s="5">
        <v>0.11</v>
      </c>
      <c r="Q31" s="6">
        <f t="shared" si="37"/>
        <v>1.02</v>
      </c>
      <c r="R31" s="6">
        <f t="shared" si="6"/>
        <v>1.87</v>
      </c>
      <c r="S31" s="4"/>
      <c r="T31" s="4" t="str">
        <f t="shared" si="24"/>
        <v>17,1.00KXBK-ND</v>
      </c>
      <c r="U31" s="4" t="str">
        <f t="shared" si="25"/>
        <v>13,1.00KXBK-ND</v>
      </c>
      <c r="V31" t="str">
        <f t="shared" ref="V31:V37" si="40">"Resistor - " &amp; A31&amp;"x "&amp;E31</f>
        <v>Resistor - 17x 1k</v>
      </c>
      <c r="W31" t="str">
        <f t="shared" si="38"/>
        <v>603-MFR-25FBF52-1K|17</v>
      </c>
      <c r="X31" t="str">
        <f t="shared" si="39"/>
        <v>MFR-25FBF52-1K 17</v>
      </c>
    </row>
    <row r="32" spans="1:24" ht="16.5" thickBot="1">
      <c r="A32" s="18">
        <f>LEN(C32)-LEN(SUBSTITUTE(C32,",",""))+1</f>
        <v>3</v>
      </c>
      <c r="B32" s="18">
        <f t="shared" si="36"/>
        <v>2</v>
      </c>
      <c r="C32" s="12" t="s">
        <v>209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0.66</v>
      </c>
      <c r="R32" s="6">
        <f t="shared" si="6"/>
        <v>0.44999999999999996</v>
      </c>
      <c r="S32" s="12" t="s">
        <v>87</v>
      </c>
      <c r="T32" s="4" t="str">
        <f t="shared" si="24"/>
        <v>3,A105963CT-ND</v>
      </c>
      <c r="U32" s="4" t="str">
        <f t="shared" si="25"/>
        <v>2,A105963CT-ND</v>
      </c>
      <c r="V32" t="str">
        <f t="shared" si="40"/>
        <v>Resistor - 3x 680</v>
      </c>
      <c r="W32" t="str">
        <f t="shared" si="38"/>
        <v>279-LR1F680R|3</v>
      </c>
      <c r="X32" t="str">
        <f t="shared" si="39"/>
        <v>1622545-1 3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6</v>
      </c>
      <c r="B34" s="18">
        <f t="shared" si="36"/>
        <v>5</v>
      </c>
      <c r="C34" s="4" t="s">
        <v>263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0.84000000000000008</v>
      </c>
      <c r="R34" s="6">
        <f t="shared" si="6"/>
        <v>0.96</v>
      </c>
      <c r="S34" s="4"/>
      <c r="T34" s="4" t="str">
        <f t="shared" si="24"/>
        <v>6,2.49KXBK-ND</v>
      </c>
      <c r="U34" s="4" t="str">
        <f t="shared" si="25"/>
        <v>5,2.49KXBK-ND</v>
      </c>
      <c r="V34" t="str">
        <f t="shared" si="40"/>
        <v>Resistor - 6x 1% 2.49k</v>
      </c>
      <c r="W34" t="str">
        <f t="shared" si="38"/>
        <v>603-MFR-25FBF52-2K49|6</v>
      </c>
      <c r="X34" t="str">
        <f t="shared" si="39"/>
        <v>MFR-25FBF52-2K49 6</v>
      </c>
    </row>
    <row r="35" spans="1:24" ht="16.5" thickBot="1">
      <c r="A35" s="18">
        <v>1</v>
      </c>
      <c r="B35" s="18">
        <f t="shared" si="36"/>
        <v>1</v>
      </c>
      <c r="C35" s="4" t="s">
        <v>285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10</v>
      </c>
      <c r="B36" s="18">
        <f>LEN(D36)-LEN(SUBSTITUTE(D36,",",""))+1</f>
        <v>8</v>
      </c>
      <c r="C36" s="4" t="s">
        <v>313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</v>
      </c>
      <c r="R36" s="6">
        <f t="shared" si="6"/>
        <v>1</v>
      </c>
      <c r="S36" s="4"/>
      <c r="T36" s="4" t="str">
        <f t="shared" si="24"/>
        <v>10,100KXBK-ND</v>
      </c>
      <c r="U36" s="4" t="str">
        <f t="shared" si="25"/>
        <v>8,100KXBK-ND</v>
      </c>
      <c r="V36" t="str">
        <f t="shared" si="40"/>
        <v>Resistor - 10x 100k</v>
      </c>
      <c r="W36" t="str">
        <f t="shared" si="38"/>
        <v>603-FMF-25FTF52100K|10</v>
      </c>
      <c r="X36" t="str">
        <f t="shared" si="39"/>
        <v>MFR-25FBF52-100K 10</v>
      </c>
    </row>
    <row r="37" spans="1:24" ht="16.5" thickBot="1">
      <c r="A37" s="18">
        <f>LEN(C37)-LEN(SUBSTITUTE(C37,",",""))+1</f>
        <v>3</v>
      </c>
      <c r="B37" s="18">
        <f>LEN(D37)-LEN(SUBSTITUTE(D37,",",""))+1</f>
        <v>2</v>
      </c>
      <c r="C37" s="4" t="s">
        <v>211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0.81</v>
      </c>
      <c r="R37" s="6">
        <f t="shared" si="6"/>
        <v>0.69000000000000006</v>
      </c>
      <c r="S37" s="4"/>
      <c r="T37" s="4" t="str">
        <f t="shared" si="24"/>
        <v>3,160YCT-ND</v>
      </c>
      <c r="U37" s="4" t="str">
        <f t="shared" si="25"/>
        <v>2,160YCT-ND</v>
      </c>
      <c r="V37" t="str">
        <f t="shared" si="40"/>
        <v>Resistor - 3x 160</v>
      </c>
      <c r="W37" t="str">
        <f t="shared" si="38"/>
        <v>594-5083NW160R0J|3</v>
      </c>
      <c r="X37" t="str">
        <f t="shared" si="39"/>
        <v>FMP200FRF52-160R 3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286</v>
      </c>
      <c r="D38" s="22" t="s">
        <v>110</v>
      </c>
      <c r="E38" s="3" t="s">
        <v>213</v>
      </c>
      <c r="F38" s="3" t="s">
        <v>214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215</v>
      </c>
      <c r="M38" s="2"/>
      <c r="N38" s="2" t="s">
        <v>216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294</v>
      </c>
      <c r="D41" s="4" t="s">
        <v>61</v>
      </c>
      <c r="E41" s="3" t="s">
        <v>295</v>
      </c>
      <c r="F41" s="3" t="s">
        <v>296</v>
      </c>
      <c r="G41" s="3" t="s">
        <v>297</v>
      </c>
      <c r="H41" s="3"/>
      <c r="I41" s="3">
        <v>2</v>
      </c>
      <c r="J41" s="3" t="s">
        <v>39</v>
      </c>
      <c r="K41" s="3" t="s">
        <v>138</v>
      </c>
      <c r="L41" s="3" t="s">
        <v>295</v>
      </c>
      <c r="M41" s="34" t="s">
        <v>298</v>
      </c>
      <c r="N41" s="2" t="s">
        <v>299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300</v>
      </c>
      <c r="U41" s="4" t="s">
        <v>300</v>
      </c>
      <c r="V41" t="s">
        <v>301</v>
      </c>
      <c r="W41" t="s">
        <v>302</v>
      </c>
      <c r="X41" t="s">
        <v>303</v>
      </c>
    </row>
    <row r="42" spans="1:24" ht="26.25" thickBot="1">
      <c r="A42" s="18">
        <v>1</v>
      </c>
      <c r="B42" s="18">
        <f t="shared" si="49"/>
        <v>1</v>
      </c>
      <c r="C42" s="22" t="s">
        <v>257</v>
      </c>
      <c r="D42" s="4" t="s">
        <v>79</v>
      </c>
      <c r="E42" s="3" t="s">
        <v>248</v>
      </c>
      <c r="F42" s="3" t="s">
        <v>249</v>
      </c>
      <c r="G42" s="3" t="s">
        <v>250</v>
      </c>
      <c r="H42" s="3"/>
      <c r="I42" s="3">
        <v>1</v>
      </c>
      <c r="J42" s="3" t="s">
        <v>62</v>
      </c>
      <c r="K42" s="3"/>
      <c r="L42" s="3" t="s">
        <v>254</v>
      </c>
      <c r="M42" s="31" t="s">
        <v>255</v>
      </c>
      <c r="N42" s="2" t="s">
        <v>256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212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277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280</v>
      </c>
      <c r="D48" s="12"/>
      <c r="E48" s="13" t="s">
        <v>281</v>
      </c>
      <c r="F48" s="3" t="s">
        <v>279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265</v>
      </c>
      <c r="D49" s="12" t="s">
        <v>144</v>
      </c>
      <c r="E49" s="13" t="s">
        <v>273</v>
      </c>
      <c r="F49" s="3" t="s">
        <v>272</v>
      </c>
      <c r="G49" s="3"/>
      <c r="H49" s="13"/>
      <c r="I49" s="13">
        <v>1</v>
      </c>
      <c r="J49" s="13" t="s">
        <v>225</v>
      </c>
      <c r="K49" s="25" t="s">
        <v>138</v>
      </c>
      <c r="L49" s="13" t="s">
        <v>274</v>
      </c>
      <c r="M49" s="13" t="s">
        <v>276</v>
      </c>
      <c r="N49" s="2" t="s">
        <v>275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266</v>
      </c>
      <c r="D50" s="12" t="s">
        <v>144</v>
      </c>
      <c r="E50" s="13" t="s">
        <v>267</v>
      </c>
      <c r="F50" s="3" t="s">
        <v>268</v>
      </c>
      <c r="G50" s="3"/>
      <c r="H50" s="13"/>
      <c r="I50" s="13">
        <v>1</v>
      </c>
      <c r="J50" s="13" t="s">
        <v>225</v>
      </c>
      <c r="K50" s="25" t="s">
        <v>138</v>
      </c>
      <c r="L50" s="13" t="s">
        <v>269</v>
      </c>
      <c r="M50" s="13" t="s">
        <v>270</v>
      </c>
      <c r="N50" s="2" t="s">
        <v>271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304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8">
        <v>1</v>
      </c>
      <c r="B53" s="26">
        <v>1</v>
      </c>
      <c r="C53" s="36" t="s">
        <v>265</v>
      </c>
      <c r="D53" s="12" t="s">
        <v>144</v>
      </c>
      <c r="E53" s="13" t="s">
        <v>273</v>
      </c>
      <c r="F53" s="3" t="s">
        <v>272</v>
      </c>
      <c r="G53" s="3"/>
      <c r="H53" s="13"/>
      <c r="I53" s="13">
        <v>1</v>
      </c>
      <c r="J53" s="13" t="s">
        <v>225</v>
      </c>
      <c r="K53" s="25" t="s">
        <v>138</v>
      </c>
      <c r="L53" s="13" t="s">
        <v>274</v>
      </c>
      <c r="M53" s="13" t="s">
        <v>276</v>
      </c>
      <c r="N53" s="2" t="s">
        <v>275</v>
      </c>
      <c r="O53" s="6">
        <v>0.33</v>
      </c>
      <c r="P53" s="6">
        <v>0.38200000000000001</v>
      </c>
      <c r="Q53" s="6">
        <f>O53*A53</f>
        <v>0.33</v>
      </c>
      <c r="R53" s="6">
        <f>P53*A53</f>
        <v>0.38200000000000001</v>
      </c>
      <c r="S53" s="4"/>
      <c r="T53" s="4" t="str">
        <f>IF(NOT(M53=""),A53&amp;","&amp;M53,"")</f>
        <v>1,WM3702-ND</v>
      </c>
      <c r="U53" s="4" t="str">
        <f>IF(NOT(M53=""),B53&amp;","&amp;M53,"")</f>
        <v>1,WM3702-ND</v>
      </c>
      <c r="V53" t="str">
        <f>A53&amp;"x "&amp;E53</f>
        <v>1x 6-POS connector</v>
      </c>
      <c r="W53" t="str">
        <f>IF(NOT(N53=""),N53&amp;"|"&amp;A53,"")</f>
        <v>538-39-01-2060|1</v>
      </c>
      <c r="X53" t="str">
        <f>L53&amp;" "&amp;A53</f>
        <v>39-01-2060 1</v>
      </c>
    </row>
    <row r="54" spans="1:24" ht="16.5" thickBot="1">
      <c r="A54" s="18">
        <v>6</v>
      </c>
      <c r="B54" s="26">
        <v>1</v>
      </c>
      <c r="C54" s="36" t="s">
        <v>266</v>
      </c>
      <c r="D54" s="12" t="s">
        <v>144</v>
      </c>
      <c r="E54" s="13" t="s">
        <v>267</v>
      </c>
      <c r="F54" s="3" t="s">
        <v>268</v>
      </c>
      <c r="G54" s="3"/>
      <c r="H54" s="13"/>
      <c r="I54" s="13">
        <v>1</v>
      </c>
      <c r="J54" s="13" t="s">
        <v>225</v>
      </c>
      <c r="K54" s="25" t="s">
        <v>138</v>
      </c>
      <c r="L54" s="13" t="s">
        <v>269</v>
      </c>
      <c r="M54" s="13" t="s">
        <v>270</v>
      </c>
      <c r="N54" s="2" t="s">
        <v>271</v>
      </c>
      <c r="O54" s="6">
        <v>0.16</v>
      </c>
      <c r="P54" s="6">
        <v>0.18099999999999999</v>
      </c>
      <c r="Q54" s="6">
        <f>O54*A54</f>
        <v>0.96</v>
      </c>
      <c r="R54" s="6">
        <f>P54*A54</f>
        <v>1.0859999999999999</v>
      </c>
      <c r="S54" s="4"/>
      <c r="T54" s="4" t="str">
        <f>IF(NOT(M54=""),A54&amp;","&amp;M54,"")</f>
        <v>6,WM9154-ND</v>
      </c>
      <c r="U54" s="4" t="str">
        <f>IF(NOT(M54=""),B54&amp;","&amp;M54,"")</f>
        <v>1,WM9154-ND</v>
      </c>
      <c r="V54" t="str">
        <f>A54&amp;"x "&amp;E54</f>
        <v>6x Female pin</v>
      </c>
      <c r="W54" t="str">
        <f>IF(NOT(N54=""),N54&amp;"|"&amp;A54,"")</f>
        <v>538-39-00-0078|6</v>
      </c>
      <c r="X54" t="str">
        <f>L54&amp;" "&amp;A54</f>
        <v>39-00-0078 6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3"/>
      <c r="O55" s="1" t="s">
        <v>68</v>
      </c>
      <c r="P55" s="1"/>
      <c r="Q55" s="11">
        <f>SUM(Q3:Q50)</f>
        <v>97.03</v>
      </c>
      <c r="R55" s="11">
        <f>SUM(R3:R50)</f>
        <v>115.14099999999999</v>
      </c>
      <c r="S55" s="10" t="s">
        <v>69</v>
      </c>
    </row>
    <row r="59" spans="1:24">
      <c r="C59" t="s">
        <v>253</v>
      </c>
    </row>
    <row r="60" spans="1:24">
      <c r="C60" t="s">
        <v>278</v>
      </c>
    </row>
    <row r="61" spans="1:24">
      <c r="C61" t="s">
        <v>282</v>
      </c>
    </row>
    <row r="62" spans="1:24">
      <c r="C62" t="s">
        <v>309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2019-05-02T09:07:51Z</dcterms:modified>
</cp:coreProperties>
</file>