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0\"/>
    </mc:Choice>
  </mc:AlternateContent>
  <xr:revisionPtr revIDLastSave="0" documentId="13_ncr:1_{6EE0CF37-0E7D-4310-80D1-6AA55BE750A4}" xr6:coauthVersionLast="41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  <c r="A43" i="1"/>
  <c r="A44" i="1"/>
  <c r="A45" i="1"/>
  <c r="A46" i="1"/>
  <c r="A47" i="1"/>
  <c r="A48" i="1"/>
  <c r="A37" i="1"/>
  <c r="S47" i="1" l="1"/>
  <c r="R47" i="1"/>
  <c r="Q47" i="1"/>
  <c r="P47" i="1"/>
  <c r="N47" i="1"/>
  <c r="M47" i="1"/>
  <c r="A10" i="1" l="1"/>
  <c r="R10" i="1" s="1"/>
  <c r="S10" i="1" l="1"/>
  <c r="Q10" i="1"/>
  <c r="N10" i="1"/>
  <c r="M10" i="1"/>
  <c r="P10" i="1"/>
  <c r="S57" i="1" l="1"/>
  <c r="R57" i="1"/>
  <c r="Q57" i="1"/>
  <c r="P57" i="1"/>
  <c r="N57" i="1"/>
  <c r="M57" i="1"/>
  <c r="S56" i="1"/>
  <c r="R56" i="1"/>
  <c r="Q56" i="1"/>
  <c r="P56" i="1"/>
  <c r="N56" i="1"/>
  <c r="M56" i="1"/>
  <c r="S22" i="1" l="1"/>
  <c r="R22" i="1"/>
  <c r="Q22" i="1"/>
  <c r="P22" i="1"/>
  <c r="N22" i="1"/>
  <c r="M22" i="1"/>
  <c r="M53" i="1"/>
  <c r="N53" i="1"/>
  <c r="P53" i="1"/>
  <c r="Q53" i="1"/>
  <c r="R53" i="1"/>
  <c r="S53" i="1"/>
  <c r="A28" i="1" l="1"/>
  <c r="S28" i="1" s="1"/>
  <c r="N28" i="1" l="1"/>
  <c r="Q28" i="1"/>
  <c r="R28" i="1"/>
  <c r="M28" i="1"/>
  <c r="P28" i="1"/>
  <c r="S52" i="1"/>
  <c r="R52" i="1"/>
  <c r="Q52" i="1"/>
  <c r="P52" i="1"/>
  <c r="N52" i="1"/>
  <c r="M52" i="1"/>
  <c r="R50" i="1"/>
  <c r="P50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8" i="1"/>
  <c r="A3" i="1"/>
  <c r="S3" i="1" s="1"/>
  <c r="M18" i="1"/>
  <c r="M20" i="1"/>
  <c r="M37" i="1"/>
  <c r="M42" i="1"/>
  <c r="M45" i="1"/>
  <c r="M46" i="1"/>
  <c r="M48" i="1"/>
  <c r="R48" i="1"/>
  <c r="Q48" i="1"/>
  <c r="P48" i="1"/>
  <c r="N48" i="1"/>
  <c r="R12" i="1"/>
  <c r="R17" i="1"/>
  <c r="R18" i="1"/>
  <c r="R19" i="1"/>
  <c r="R20" i="1"/>
  <c r="R25" i="1"/>
  <c r="R30" i="1"/>
  <c r="R37" i="1"/>
  <c r="R41" i="1"/>
  <c r="R42" i="1"/>
  <c r="R45" i="1"/>
  <c r="R46" i="1"/>
  <c r="R49" i="1"/>
  <c r="N18" i="1"/>
  <c r="N20" i="1"/>
  <c r="N37" i="1"/>
  <c r="N42" i="1"/>
  <c r="N45" i="1"/>
  <c r="N46" i="1"/>
  <c r="Q46" i="1"/>
  <c r="P46" i="1"/>
  <c r="Q45" i="1"/>
  <c r="Q42" i="1"/>
  <c r="Q37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7" i="1"/>
  <c r="P41" i="1"/>
  <c r="P42" i="1"/>
  <c r="P45" i="1"/>
  <c r="P49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S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P29" i="1"/>
  <c r="M58" i="1" l="1"/>
  <c r="N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<sst xmlns="http://schemas.openxmlformats.org/spreadsheetml/2006/main" count="362" uniqueCount="298">
  <si>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</si>
  <si>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</si>
  <si>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</si>
  <si>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</si>
  <si>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</si>
  <si>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</si>
  <si>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</si>
  <si>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</si>
  <si>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</si>
  <si>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</si>
  <si>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</si>
  <si>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</si>
  <si>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</si>
  <si>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</si>
  <si>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</si>
  <si>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</si>
  <si>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</si>
  <si>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</si>
  <si>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</si>
  <si>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</si>
  <si>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</si>
  <si>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</si>
  <si>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</si>
  <si>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</si>
  <si>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</si>
  <si>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</si>
  <si>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</si>
  <si>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</si>
  <si>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</si>
  <si>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</si>
  <si>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</si>
  <si>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</si>
  <si>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</si>
  <si>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</si>
  <si>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</si>
  <si>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</si>
  <si>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</si>
  <si>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</si>
  <si>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</si>
  <si>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</si>
  <si>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</si>
  <si>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</si>
  <si>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</si>
  <si>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</si>
  <si>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</si>
  <si>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</si>
  <si>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</si>
  <si>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</si>
  <si>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</si>
  <si>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</si>
  <si>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</si>
  <si>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</si>
  <si>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</si>
  <si>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</si>
  <si>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</si>
  <si>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</si>
  <si>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</si>
  <si>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</si>
  <si>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</si>
  <si>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</si>
  <si>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</si>
  <si>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</si>
  <si>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</si>
  <si>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</si>
  <si>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</si>
  <si>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</si>
  <si>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</si>
  <si>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</si>
  <si>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</si>
  <si>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</si>
  <si>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</si>
  <si>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</si>
  <si>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</si>
  <si>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</si>
  <si>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</si>
  <si>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</si>
  <si>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</si>
  <si>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</si>
  <si>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</si>
  <si>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</si>
  <si>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</si>
  <si>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</si>
  <si>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</si>
  <si>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</si>
  <si>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</si>
  <si>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</si>
  <si>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</si>
  <si>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</si>
  <si>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</si>
  <si>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</si>
  <si>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</si>
  <si>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</si>
  <si>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</si>
  <si>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</si>
  <si>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</si>
  <si>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</si>
  <si>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</si>
  <si>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</si>
  <si>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</si>
  <si>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</si>
  <si>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</si>
  <si>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</si>
  <si>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</si>
  <si>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</si>
  <si>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</si>
  <si>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</si>
  <si>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</si>
  <si>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</si>
  <si>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</si>
  <si>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</si>
  <si>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</si>
  <si>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</si>
  <si>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</si>
  <si>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</si>
  <si>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</si>
  <si>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</si>
  <si>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</si>
  <si>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</si>
  <si>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</si>
  <si>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</si>
  <si>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</si>
  <si>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</si>
  <si>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</si>
  <si>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</si>
  <si>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</si>
  <si>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</si>
  <si>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</si>
  <si>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</si>
  <si>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</si>
  <si>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</si>
  <si>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</si>
  <si>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</si>
  <si>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</si>
  <si>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</si>
  <si>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</si>
  <si>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</si>
  <si>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</si>
  <si>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</si>
  <si>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</si>
  <si>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</si>
  <si>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</si>
  <si>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</si>
  <si>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</si>
  <si>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</si>
  <si>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</si>
  <si>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</si>
  <si>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</si>
  <si>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</si>
  <si>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</si>
  <si>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</si>
  <si>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</si>
  <si>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</si>
  <si>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</si>
  <si>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</si>
  <si>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</si>
  <si>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</si>
  <si>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</si>
  <si>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</si>
  <si>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</si>
  <si>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</si>
  <si>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</si>
  <si>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</si>
  <si>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</si>
  <si>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</si>
  <si>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</si>
  <si>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</si>
  <si>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</si>
  <si>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</si>
  <si>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</si>
  <si>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</si>
  <si>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</si>
  <si>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</si>
  <si>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</si>
  <si>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</si>
  <si>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</si>
  <si>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</si>
  <si>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</si>
  <si>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</si>
  <si>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</si>
  <si>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</si>
  <si>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</si>
  <si>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</si>
  <si>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</si>
  <si>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</si>
  <si>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</si>
  <si>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</si>
  <si>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</si>
  <si>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</si>
  <si>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</si>
  <si>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</si>
  <si>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</si>
  <si>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</si>
  <si>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</si>
  <si>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</si>
  <si>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</si>
  <si>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</si>
  <si>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</si>
  <si>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</si>
  <si>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</si>
  <si>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</si>
  <si>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</si>
  <si>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</si>
  <si>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</si>
  <si>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</si>
  <si>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</si>
  <si>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</si>
  <si>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</si>
  <si>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</si>
  <si>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</si>
  <si>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</si>
  <si>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</si>
  <si>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</si>
  <si>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</si>
  <si>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</si>
  <si>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</si>
  <si>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</si>
  <si>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</si>
  <si>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</si>
  <si>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</si>
  <si>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</si>
  <si>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</si>
  <si>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</si>
  <si>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</si>
  <si>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</si>
  <si>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</si>
  <si>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</si>
  <si>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</si>
  <si>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</si>
  <si>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</si>
  <si>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</si>
  <si>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</si>
  <si>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</si>
  <si>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</si>
  <si>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</si>
  <si>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</si>
  <si>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</si>
  <si>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</si>
  <si>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</si>
  <si>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</si>
  <si>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</si>
  <si>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</si>
  <si>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</si>
  <si>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</si>
  <si>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</si>
  <si>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</si>
  <si>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</si>
  <si>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</si>
  <si>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</si>
  <si>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</si>
  <si>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</si>
  <si>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</si>
  <si>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</si>
  <si>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</si>
  <si>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</si>
  <si>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</si>
  <si>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</si>
  <si>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</si>
  <si>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</si>
  <si>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</si>
  <si>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</si>
  <si>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</si>
  <si>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</si>
  <si>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</si>
  <si>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</si>
  <si>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</si>
  <si>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</si>
  <si>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</si>
  <si>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</si>
  <si>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</si>
  <si>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</si>
  <si>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</si>
  <si>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</si>
  <si>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</si>
  <si>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</si>
  <si>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</si>
  <si>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</si>
  <si>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</si>
  <si>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Q1,Q2,Q3,Q4,Q6,Q10</t>
  </si>
  <si>
    <t>IC1,IC2,IC3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</si>
  <si>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,R42,R47,R50,R51,R57,R58,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,R71,R73</t>
    </r>
  </si>
  <si>
    <t>R11,R14,R17,R20,R35,R36,R37,R38,R43,R48,R49,R52,R55,R56,R70,R75</t>
  </si>
  <si>
    <t>LED1,LED2,LED3,LED4,LED5,LED6,LED7,LED8,LED9,LED10,LED11,LED12</t>
  </si>
  <si>
    <t>R1,R3,R26,R28,R33,R34,R44,R61,R76</t>
  </si>
  <si>
    <t>R25,R27,R31,R32,R45,R74</t>
  </si>
  <si>
    <t>R9,R12,R15,R18,R46,R53</t>
  </si>
  <si>
    <r>
      <t>D3,D4,D9,D10,D11,D12,D18,</t>
    </r>
    <r>
      <rPr>
        <sz val="10"/>
        <color rgb="FF0070C0"/>
        <rFont val="Liberation Sans"/>
      </rPr>
      <t>D20</t>
    </r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</si>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</sst>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tabSelected="1" zoomScale="113" zoomScaleNormal="113" workbookViewId="0">
      <selection activeCell="B13" sqref="B13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>K3*A3</f>
        <v>1.7</v>
      </c>
      <c r="N3" s="6">
        <f>L3*A3</f>
        <v>1.7</v>
      </c>
      <c r="O3" s="4"/>
      <c r="P3" s="4" t="str">
        <f>IF(NOT(I3=""),A3&amp;","&amp;I3,"")</f>
        <v>1,399-3654-ND</v>
      </c>
      <c r="Q3" t="str">
        <f>"Capacitor - " &amp;A3&amp;"x "&amp;C3</f>
        <v>Capacitor - 1x 10uF</v>
      </c>
      <c r="R3" t="str">
        <f>IF(NOT(J3=""),J3&amp;"|"&amp;A3,"")</f>
        <v>80-T356G106K035AT|1</v>
      </c>
      <c r="S3" t="str">
        <f>H3&amp;" "&amp;A3</f>
        <v>T356G106K035AT 1</v>
      </c>
    </row>
    <row r="4" spans="1:19" ht="16.5" thickBot="1">
      <c r="A4" s="17">
        <f>LEN(B4)-LEN(SUBSTITUTE(B4,",",""))+1</f>
        <v>5</v>
      </c>
      <c r="B4" s="4" t="s">
        <v>200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>K4*A4</f>
        <v>3.3000000000000003</v>
      </c>
      <c r="N4" s="6">
        <f>L4*A4</f>
        <v>3.3000000000000003</v>
      </c>
      <c r="O4" s="4"/>
      <c r="P4" s="4" t="str">
        <f>IF(NOT(I4=""),A4&amp;","&amp;I4,"")</f>
        <v>5,BC2678CT-ND</v>
      </c>
      <c r="Q4" t="str">
        <f>"Capacitor - " &amp;A4&amp;"x "&amp;C4</f>
        <v>Capacitor - 5x 0.22uF</v>
      </c>
      <c r="R4" t="str">
        <f>IF(NOT(J4=""),J4&amp;"|"&amp;A4,"")</f>
        <v>594-K224K20X7RF5UH5|5</v>
      </c>
      <c r="S4" t="str">
        <f>H4&amp;" "&amp;A4</f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>K5*A5</f>
        <v>2.2400000000000002</v>
      </c>
      <c r="N5" s="6">
        <f>L5*A5</f>
        <v>2.2400000000000002</v>
      </c>
      <c r="O5" s="4"/>
      <c r="P5" s="4" t="str">
        <f>IF(NOT(I5=""),A5&amp;","&amp;I5,"")</f>
        <v>7,399-9879-1-ND</v>
      </c>
      <c r="Q5" t="str">
        <f>"Capacitor - " &amp;A5&amp;"x "&amp;C5</f>
        <v>Capacitor - 7x 0.1uF / 100nF</v>
      </c>
      <c r="R5" t="str">
        <f>IF(NOT(J5=""),J5&amp;"|"&amp;A5,"")</f>
        <v>80-C322C104M5R-TR|7</v>
      </c>
      <c r="S5" t="str">
        <f>H5&amp;" "&amp;A5</f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>K6*A6</f>
        <v>1.57</v>
      </c>
      <c r="N6" s="6">
        <f>L6*A6</f>
        <v>1.57</v>
      </c>
      <c r="O6" s="4"/>
      <c r="P6" s="4" t="str">
        <f>IF(NOT(I6=""),A6&amp;","&amp;I6,"")</f>
        <v>1,399-3652-ND</v>
      </c>
      <c r="Q6" t="str">
        <f>"Capacitor - " &amp;A6&amp;"x "&amp;C6</f>
        <v>Capacitor - 1x 47uF</v>
      </c>
      <c r="R6" t="str">
        <f>IF(NOT(J6=""),J6&amp;"|"&amp;A6,"")</f>
        <v>80-T356F476K6AT|1</v>
      </c>
      <c r="S6" t="str">
        <f>H6&amp;" "&amp;A6</f>
        <v>T356F476K006AT 1</v>
      </c>
    </row>
    <row r="7" spans="1:19" ht="16.5" thickBot="1">
      <c r="A7" s="17">
        <f t="shared" ref="A7:A10" si="0">LEN(B7)-LEN(SUBSTITUTE(B7,",",""))+1</f>
        <v>2</v>
      </c>
      <c r="B7" s="4" t="s">
        <v>218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>K7*A7</f>
        <v>1.24</v>
      </c>
      <c r="N7" s="6">
        <f>L7*A7</f>
        <v>0.86</v>
      </c>
      <c r="O7" s="4"/>
      <c r="P7" s="4" t="str">
        <f>IF(NOT(I7=""),A7&amp;","&amp;I7,"")</f>
        <v>2,478-5120-ND</v>
      </c>
      <c r="Q7" t="str">
        <f>"Capacitor - " &amp;A7&amp;"x "&amp;C7</f>
        <v>Capacitor - 2x 0.33uF</v>
      </c>
      <c r="R7" t="str">
        <f>IF(NOT(J7=""),J7&amp;"|"&amp;A7,"")</f>
        <v>581-AR215F334K4R|2</v>
      </c>
      <c r="S7" t="str">
        <f>H7&amp;" "&amp;A7</f>
        <v>AR215F334K4R 2</v>
      </c>
    </row>
    <row r="8" spans="1:19" ht="16.5" thickBot="1">
      <c r="A8" s="17">
        <f t="shared" si="0"/>
        <v>2</v>
      </c>
      <c r="B8" s="4" t="s">
        <v>242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>K8*A8</f>
        <v>0.48</v>
      </c>
      <c r="N8" s="6">
        <f>L8*A8</f>
        <v>0.48</v>
      </c>
      <c r="O8" s="4"/>
      <c r="P8" s="4" t="str">
        <f>IF(NOT(I8=""),A8&amp;","&amp;I8,"")</f>
        <v>2,399-4206-ND</v>
      </c>
      <c r="Q8" t="str">
        <f>"Capacitor - " &amp;A8&amp;"x "&amp;C8</f>
        <v>Capacitor - 2x 0.01uF</v>
      </c>
      <c r="R8" t="str">
        <f>IF(NOT(J8=""),J8&amp;"|"&amp;A8,"")</f>
        <v>80-C317C103K5R|2</v>
      </c>
      <c r="S8" t="str">
        <f>H8&amp;" "&amp;A8</f>
        <v>C317C103K5R5TA 2</v>
      </c>
    </row>
    <row r="9" spans="1:19" ht="16.5" thickBot="1">
      <c r="A9" s="17">
        <f t="shared" si="0"/>
        <v>5</v>
      </c>
      <c r="B9" s="4" t="s">
        <v>297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>K9*A9</f>
        <v>3.3000000000000003</v>
      </c>
      <c r="N9" s="6">
        <f>L9*A9</f>
        <v>3.3000000000000003</v>
      </c>
      <c r="O9" s="4"/>
      <c r="P9" s="4" t="str">
        <f>IF(NOT(I9=""),A9&amp;","&amp;I9,"")</f>
        <v>5,399-4390-ND</v>
      </c>
      <c r="Q9" t="str">
        <f>"Capacitor - " &amp;A9&amp;"x "&amp;C9</f>
        <v>Capacitor - 5x 1uF</v>
      </c>
      <c r="R9" t="str">
        <f>IF(NOT(J9=""),J9&amp;"|"&amp;A9,"")</f>
        <v>80-C330C105M5U|5</v>
      </c>
      <c r="S9" t="str">
        <f>H9&amp;" "&amp;A9</f>
        <v>C330C105M5U5TA 5</v>
      </c>
    </row>
    <row r="10" spans="1:19" ht="16.5" thickBot="1">
      <c r="A10" s="17">
        <f t="shared" si="0"/>
        <v>1</v>
      </c>
      <c r="B10" s="4" t="s">
        <v>271</v>
      </c>
      <c r="C10" s="3" t="s">
        <v>272</v>
      </c>
      <c r="D10" s="3" t="s">
        <v>274</v>
      </c>
      <c r="E10" s="3" t="s">
        <v>11</v>
      </c>
      <c r="F10" s="3"/>
      <c r="G10" s="3" t="s">
        <v>9</v>
      </c>
      <c r="H10" s="3" t="s">
        <v>273</v>
      </c>
      <c r="I10" s="2" t="s">
        <v>276</v>
      </c>
      <c r="J10" s="34" t="s">
        <v>275</v>
      </c>
      <c r="K10" s="5">
        <v>0.3</v>
      </c>
      <c r="L10" s="5">
        <v>0.13</v>
      </c>
      <c r="M10" s="6">
        <f>K10*A10</f>
        <v>0.3</v>
      </c>
      <c r="N10" s="6">
        <f>L10*A10</f>
        <v>0.13</v>
      </c>
      <c r="O10" s="4"/>
      <c r="P10" s="4" t="str">
        <f>IF(NOT(I10=""),A10&amp;","&amp;I10,"")</f>
        <v>1,478-11030-1-ND</v>
      </c>
      <c r="Q10" t="str">
        <f>"Capacitor - " &amp;A10&amp;"x "&amp;C10</f>
        <v>Capacitor - 1x 1nF</v>
      </c>
      <c r="R10" t="str">
        <f>IF(NOT(J10=""),J10&amp;"|"&amp;A10,"")</f>
        <v>581-SR211C102KARTR1|1</v>
      </c>
      <c r="S10" t="str">
        <f>H10&amp;" "&amp;A10</f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>K11*A11</f>
        <v>0.25</v>
      </c>
      <c r="N11" s="6">
        <f>L11*A11</f>
        <v>0.25</v>
      </c>
      <c r="O11" s="4"/>
      <c r="P11" s="4" t="str">
        <f>IF(NOT(I11=""),A11&amp;","&amp;I11,"")</f>
        <v>1,399-4243-ND</v>
      </c>
      <c r="Q11" t="str">
        <f>"Capacitor - " &amp;A11&amp;"x "&amp;C11</f>
        <v>Capacitor - 1x 4.7nF</v>
      </c>
      <c r="R11" t="str">
        <f>IF(NOT(J11=""),J11&amp;"|"&amp;A11,"")</f>
        <v>80-C317C472K1R|1</v>
      </c>
      <c r="S11" t="str">
        <f>H11&amp;" "&amp;A11</f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>IF(NOT(I12=""),A12&amp;","&amp;I12,"")</f>
        <v/>
      </c>
      <c r="R12" t="str">
        <f>IF(NOT(J12=""),J12&amp;"|"&amp;A12,"")</f>
        <v/>
      </c>
      <c r="S12" t="str">
        <f>H12&amp;" "&amp;A12</f>
        <v xml:space="preserve"> </v>
      </c>
    </row>
    <row r="13" spans="1:19" ht="16.5" thickBot="1">
      <c r="A13" s="17">
        <f>LEN(B13)-LEN(SUBSTITUTE(B13,",",""))+1</f>
        <v>2</v>
      </c>
      <c r="B13" s="4" t="s">
        <v>247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>IF(NOT(I13=""),A13&amp;","&amp;I13,"")</f>
        <v>2,1N5919BGOS-ND</v>
      </c>
      <c r="Q13" t="str">
        <f>"Diode - " &amp;A13&amp;"x "&amp;C13</f>
        <v>Diode - 2x 1N5919BG Zener</v>
      </c>
      <c r="R13" t="str">
        <f>IF(NOT(J13=""),J13&amp;"|"&amp;A13,"")</f>
        <v>863-1N5919BRLG|2</v>
      </c>
      <c r="S13" t="str">
        <f>H13&amp;" "&amp;A13</f>
        <v>1N5919BG 2</v>
      </c>
    </row>
    <row r="14" spans="1:19" ht="26.25" thickBot="1">
      <c r="A14" s="17">
        <f>LEN(B14)-LEN(SUBSTITUTE(B14,",",""))+1</f>
        <v>3</v>
      </c>
      <c r="B14" s="4" t="s">
        <v>250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>IF(NOT(I14=""),A14&amp;","&amp;I14,"")</f>
        <v>3,1N5818-TPCT-ND</v>
      </c>
      <c r="Q14" t="str">
        <f>"Diode - " &amp;A14&amp;"x "&amp;C14</f>
        <v>Diode - 3x 1N5818-TP Schottky</v>
      </c>
      <c r="R14" t="str">
        <f>IF(NOT(J14=""),J14&amp;"|"&amp;A14,"")</f>
        <v>833-1N5818-TP|3</v>
      </c>
      <c r="S14" t="str">
        <f>H14&amp;" "&amp;A14</f>
        <v>1N5818-TP 3</v>
      </c>
    </row>
    <row r="15" spans="1:19" ht="26.25" thickBot="1">
      <c r="A15" s="17">
        <f>LEN(B15)-LEN(SUBSTITUTE(B15,",",""))+1</f>
        <v>12</v>
      </c>
      <c r="B15" s="4" t="s">
        <v>281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>IF(NOT(I15=""),A15&amp;","&amp;I15,"")</f>
        <v>12,160-1139-ND</v>
      </c>
      <c r="Q15" t="str">
        <f>"Diode - " &amp;A15&amp;"x "&amp;C15</f>
        <v>Diode - 12x LED-Red</v>
      </c>
      <c r="R15" t="str">
        <f>IF(NOT(J15=""),J15&amp;"|"&amp;A15,"")</f>
        <v>859-LTL-4221N|12</v>
      </c>
      <c r="S15" t="str">
        <f>H15&amp;" "&amp;A15</f>
        <v>LTL-4221N 12</v>
      </c>
    </row>
    <row r="16" spans="1:19" ht="26.25" thickBot="1">
      <c r="A16" s="17">
        <f>LEN(B16)-LEN(SUBSTITUTE(B16,",",""))+1</f>
        <v>8</v>
      </c>
      <c r="B16" s="4" t="s">
        <v>285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>IF(NOT(I16=""),A16&amp;","&amp;I16,"")</f>
        <v>8,1N4004-TPMSCT-ND</v>
      </c>
      <c r="Q16" t="str">
        <f>"Diode - " &amp;A16&amp;"x "&amp;C16</f>
        <v>Diode - 8x 1N4004</v>
      </c>
      <c r="R16" t="str">
        <f>IF(NOT(J16=""),J16&amp;"|"&amp;A16,"")</f>
        <v>833-1N4004-TP|8</v>
      </c>
      <c r="S16" t="str">
        <f>H16&amp;" "&amp;A16</f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>IF(NOT(I17=""),A17&amp;","&amp;I17,"")</f>
        <v/>
      </c>
      <c r="Q17" t="str">
        <f>A17&amp;"x "&amp;C17</f>
        <v xml:space="preserve">x </v>
      </c>
      <c r="R17" t="str">
        <f>IF(NOT(J17=""),J17&amp;"|"&amp;A17,"")</f>
        <v/>
      </c>
      <c r="S17" t="str">
        <f>H17&amp;" "&amp;A17</f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>IF(NOT(I18=""),A18&amp;","&amp;I18,"")</f>
        <v>1,P7307-ND</v>
      </c>
      <c r="Q18" t="str">
        <f>A18&amp;"x "&amp;C18</f>
        <v>1x Surge Protection</v>
      </c>
      <c r="R18" t="str">
        <f>IF(NOT(J18=""),J18&amp;"|"&amp;A18,"")</f>
        <v>667-ERZ-V14D220|1</v>
      </c>
      <c r="S18" t="str">
        <f>H18&amp;" "&amp;A18</f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>IF(NOT(I19=""),A19&amp;","&amp;I19,"")</f>
        <v/>
      </c>
      <c r="Q19" t="str">
        <f>A19&amp;"x "&amp;C19</f>
        <v xml:space="preserve">x </v>
      </c>
      <c r="R19" t="str">
        <f>IF(NOT(J19=""),J19&amp;"|"&amp;A19,"")</f>
        <v/>
      </c>
      <c r="S19" t="str">
        <f>H19&amp;" "&amp;A19</f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>IF(NOT(I20=""),A20&amp;","&amp;I20,"")</f>
        <v>4,S1012EC-40-ND</v>
      </c>
      <c r="Q20" t="str">
        <f>A20&amp;"x "&amp;C20</f>
        <v>4x 40 POS 0.100 Pin Header</v>
      </c>
      <c r="R20" t="str">
        <f>IF(NOT(J20=""),J20&amp;"|"&amp;A20,"")</f>
        <v>571-41037410|4</v>
      </c>
      <c r="S20" t="str">
        <f>H20&amp;" "&amp;A20</f>
        <v>PREC040SAAN-RC.. 4</v>
      </c>
    </row>
    <row r="21" spans="1:19" ht="16.5" thickBot="1">
      <c r="A21" s="17">
        <v>1</v>
      </c>
      <c r="B21" s="4" t="s">
        <v>190</v>
      </c>
      <c r="C21" s="3" t="s">
        <v>227</v>
      </c>
      <c r="D21" s="3" t="s">
        <v>228</v>
      </c>
      <c r="E21" s="3"/>
      <c r="F21" s="3"/>
      <c r="G21" s="3" t="s">
        <v>192</v>
      </c>
      <c r="H21" s="23" t="s">
        <v>224</v>
      </c>
      <c r="I21" s="26" t="s">
        <v>226</v>
      </c>
      <c r="J21" s="2" t="s">
        <v>225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>IF(NOT(I21=""),A21&amp;","&amp;I21,"")</f>
        <v>1,WM1353-ND</v>
      </c>
      <c r="Q21" t="str">
        <f>A21&amp;"x "&amp;C21</f>
        <v>1x 6 POS Header</v>
      </c>
      <c r="R21" t="str">
        <f>IF(NOT(J21=""),J21&amp;"|"&amp;A21,"")</f>
        <v>538-39-30-1060|1</v>
      </c>
      <c r="S21" t="str">
        <f>H21&amp;" "&amp;A21</f>
        <v>39-30-1060 1</v>
      </c>
    </row>
    <row r="22" spans="1:19" ht="16.5" thickBot="1">
      <c r="A22" s="17">
        <v>1</v>
      </c>
      <c r="B22" s="31" t="s">
        <v>190</v>
      </c>
      <c r="C22" s="3" t="s">
        <v>227</v>
      </c>
      <c r="D22" s="3" t="s">
        <v>228</v>
      </c>
      <c r="E22" s="3"/>
      <c r="F22" s="3"/>
      <c r="G22" s="3" t="s">
        <v>192</v>
      </c>
      <c r="H22" s="23" t="s">
        <v>224</v>
      </c>
      <c r="I22" s="26" t="s">
        <v>226</v>
      </c>
      <c r="J22" s="2" t="s">
        <v>225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>IF(NOT(I22=""),A22&amp;","&amp;I22,"")</f>
        <v>1,WM1353-ND</v>
      </c>
      <c r="Q22" t="str">
        <f>A22&amp;"x "&amp;C22</f>
        <v>1x 6 POS Header</v>
      </c>
      <c r="R22" t="str">
        <f>IF(NOT(J22=""),J22&amp;"|"&amp;A22,"")</f>
        <v>538-39-30-1060|1</v>
      </c>
      <c r="S22" t="str">
        <f>H22&amp;" "&amp;A22</f>
        <v>39-30-1060 1</v>
      </c>
    </row>
    <row r="23" spans="1:19" ht="16.5" thickBot="1">
      <c r="A23" s="17">
        <v>1</v>
      </c>
      <c r="B23" s="4" t="s">
        <v>201</v>
      </c>
      <c r="C23" s="3" t="s">
        <v>191</v>
      </c>
      <c r="D23" s="3" t="s">
        <v>203</v>
      </c>
      <c r="E23" s="3"/>
      <c r="F23" s="3"/>
      <c r="G23" s="3" t="s">
        <v>205</v>
      </c>
      <c r="H23" s="23" t="s">
        <v>206</v>
      </c>
      <c r="I23" s="26" t="s">
        <v>211</v>
      </c>
      <c r="J23" s="2" t="s">
        <v>210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>IF(NOT(I23=""),A23&amp;","&amp;I23,"")</f>
        <v>1,SAM1213-04-ND</v>
      </c>
      <c r="Q23" t="str">
        <f>A23&amp;"x "&amp;C23</f>
        <v>1x 4 POS Header</v>
      </c>
      <c r="R23" t="str">
        <f>IF(NOT(J23=""),J23&amp;"|"&amp;A23,"")</f>
        <v>200-SSW10401TS|1</v>
      </c>
      <c r="S23" t="str">
        <f>H23&amp;" "&amp;A23</f>
        <v>SSW-104-01-T-S 1</v>
      </c>
    </row>
    <row r="24" spans="1:19" ht="16.5" thickBot="1">
      <c r="A24" s="17">
        <v>1</v>
      </c>
      <c r="B24" s="4" t="s">
        <v>201</v>
      </c>
      <c r="C24" s="3" t="s">
        <v>202</v>
      </c>
      <c r="D24" s="3" t="s">
        <v>204</v>
      </c>
      <c r="E24" s="3"/>
      <c r="F24" s="3"/>
      <c r="G24" s="3" t="s">
        <v>205</v>
      </c>
      <c r="H24" s="23" t="s">
        <v>207</v>
      </c>
      <c r="I24" s="26" t="s">
        <v>209</v>
      </c>
      <c r="J24" s="2" t="s">
        <v>208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>IF(NOT(I24=""),A24&amp;","&amp;I24,"")</f>
        <v>1,SAM1213-02-ND</v>
      </c>
      <c r="Q24" t="str">
        <f>A24&amp;"x "&amp;C24</f>
        <v>1x 2 POS Header</v>
      </c>
      <c r="R24" t="str">
        <f>IF(NOT(J24=""),J24&amp;"|"&amp;A24,"")</f>
        <v>200-SSW10201TS|1</v>
      </c>
      <c r="S24" t="str">
        <f>H24&amp;" "&amp;A24</f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>IF(NOT(I25=""),A25&amp;","&amp;I25,"")</f>
        <v/>
      </c>
      <c r="Q25" t="str">
        <f>A25&amp;"x "&amp;C25</f>
        <v xml:space="preserve">x </v>
      </c>
      <c r="R25" t="str">
        <f>IF(NOT(J25=""),J25&amp;"|"&amp;A25,"")</f>
        <v/>
      </c>
      <c r="S25" t="str">
        <f>H25&amp;" "&amp;A25</f>
        <v xml:space="preserve"> </v>
      </c>
    </row>
    <row r="26" spans="1:19" ht="26.25" thickBot="1">
      <c r="A26" s="17">
        <f>LEN(B26)-LEN(SUBSTITUTE(B26,",",""))+1</f>
        <v>6</v>
      </c>
      <c r="B26" s="4" t="s">
        <v>277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9.06</v>
      </c>
      <c r="N26" s="6">
        <f>L26*A26</f>
        <v>9.06</v>
      </c>
      <c r="O26" s="4"/>
      <c r="P26" s="4" t="str">
        <f>IF(NOT(I26=""),A26&amp;","&amp;I26,"")</f>
        <v>6,497-5981-5-ND</v>
      </c>
      <c r="Q26" t="str">
        <f>A26&amp;"x "&amp;C26</f>
        <v>6x 62A MOSFET N-CH</v>
      </c>
      <c r="R26" t="str">
        <f>IF(NOT(J26=""),J26&amp;"|"&amp;A26,"")</f>
        <v>511-STP62NS04Z|6</v>
      </c>
      <c r="S26" t="str">
        <f>H26&amp;" "&amp;A26</f>
        <v>STP75NS04Z 6</v>
      </c>
    </row>
    <row r="27" spans="1:19" ht="26.25" thickBot="1">
      <c r="A27" s="17">
        <f>LEN(B27)-LEN(SUBSTITUTE(B27,",",""))+1</f>
        <v>6</v>
      </c>
      <c r="B27" s="4" t="s">
        <v>184</v>
      </c>
      <c r="C27" s="3" t="s">
        <v>185</v>
      </c>
      <c r="D27" s="3" t="s">
        <v>186</v>
      </c>
      <c r="E27" s="3" t="s">
        <v>187</v>
      </c>
      <c r="F27" s="3"/>
      <c r="G27" s="3" t="s">
        <v>20</v>
      </c>
      <c r="H27" s="3" t="s">
        <v>188</v>
      </c>
      <c r="I27" s="25" t="s">
        <v>198</v>
      </c>
      <c r="J27" s="2" t="s">
        <v>189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>IF(NOT(I27=""),A27&amp;","&amp;I27,"")</f>
        <v>6,ISL9V5036P3-F085-ND</v>
      </c>
      <c r="Q27" t="str">
        <f>A27&amp;"x "&amp;C27</f>
        <v>6x Ignition IGBT</v>
      </c>
      <c r="R27" t="str">
        <f>IF(NOT(J27=""),J27&amp;"|"&amp;A27,"")</f>
        <v>512-ISL9V5036P3-F085
|6</v>
      </c>
      <c r="S27" t="str">
        <f>H27&amp;" "&amp;A27</f>
        <v>ISL9V5036P3-F085 6</v>
      </c>
    </row>
    <row r="28" spans="1:19" ht="16.5" thickBot="1">
      <c r="A28" s="17">
        <f>LEN(B28)-LEN(SUBSTITUTE(B28,",",""))+1</f>
        <v>1</v>
      </c>
      <c r="B28" s="28" t="s">
        <v>251</v>
      </c>
      <c r="C28" s="3" t="s">
        <v>252</v>
      </c>
      <c r="D28" s="3" t="s">
        <v>253</v>
      </c>
      <c r="E28" s="3" t="s">
        <v>195</v>
      </c>
      <c r="F28" s="3"/>
      <c r="G28" s="3" t="s">
        <v>20</v>
      </c>
      <c r="H28" s="3" t="s">
        <v>254</v>
      </c>
      <c r="I28" s="26" t="s">
        <v>256</v>
      </c>
      <c r="J28" s="2" t="s">
        <v>255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>A28&amp;"x "&amp;C28</f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212</v>
      </c>
      <c r="C29" s="3" t="s">
        <v>194</v>
      </c>
      <c r="D29" s="3" t="s">
        <v>193</v>
      </c>
      <c r="E29" s="3" t="s">
        <v>195</v>
      </c>
      <c r="F29" s="3"/>
      <c r="G29" s="3" t="s">
        <v>20</v>
      </c>
      <c r="H29" s="3" t="s">
        <v>196</v>
      </c>
      <c r="I29" s="26" t="s">
        <v>199</v>
      </c>
      <c r="J29" s="2" t="s">
        <v>197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>A29&amp;"x "&amp;C29</f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213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270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21</v>
      </c>
      <c r="B33" s="4" t="s">
        <v>279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161</v>
      </c>
      <c r="I33" s="2" t="s">
        <v>45</v>
      </c>
      <c r="J33" s="2" t="s">
        <v>214</v>
      </c>
      <c r="K33" s="5">
        <v>0.06</v>
      </c>
      <c r="L33" s="5">
        <v>0.11</v>
      </c>
      <c r="M33" s="6">
        <f>K33*A33</f>
        <v>1.26</v>
      </c>
      <c r="N33" s="6">
        <f>L33*A33</f>
        <v>2.31</v>
      </c>
      <c r="O33" s="4"/>
      <c r="P33" s="4" t="str">
        <f>IF(NOT(I33=""),A33&amp;","&amp;I33,"")</f>
        <v>21,1.00KXBK-ND</v>
      </c>
      <c r="Q33" t="str">
        <f>"Resistor - " &amp; A33&amp;"x "&amp;C33</f>
        <v>Resistor - 21x 1k</v>
      </c>
      <c r="R33" t="str">
        <f>IF(NOT(J33=""),J33&amp;"|"&amp;A33,"")</f>
        <v>603-MFR-25FBF52-1K|21</v>
      </c>
      <c r="S33" t="str">
        <f>H33&amp;" "&amp;A33</f>
        <v>MFR-25FBF52-1K 21</v>
      </c>
    </row>
    <row r="34" spans="1:19" ht="16.5" thickBot="1">
      <c r="A34" s="17">
        <f>LEN(B34)-LEN(SUBSTITUTE(B34,",",""))+1</f>
        <v>6</v>
      </c>
      <c r="B34" s="11" t="s">
        <v>284</v>
      </c>
      <c r="C34" s="12">
        <v>680</v>
      </c>
      <c r="D34" s="7" t="s">
        <v>100</v>
      </c>
      <c r="E34" s="3"/>
      <c r="F34" s="12"/>
      <c r="G34" s="12" t="s">
        <v>101</v>
      </c>
      <c r="H34" s="7" t="s">
        <v>159</v>
      </c>
      <c r="I34" s="2" t="s">
        <v>99</v>
      </c>
      <c r="J34" s="2" t="s">
        <v>144</v>
      </c>
      <c r="K34" s="13">
        <v>0.22</v>
      </c>
      <c r="L34" s="13">
        <v>0.15</v>
      </c>
      <c r="M34" s="6">
        <f>K34*A34</f>
        <v>1.32</v>
      </c>
      <c r="N34" s="6">
        <f>L34*A34</f>
        <v>0.89999999999999991</v>
      </c>
      <c r="O34" s="11" t="s">
        <v>79</v>
      </c>
      <c r="P34" s="4" t="str">
        <f>IF(NOT(I34=""),A34&amp;","&amp;I34,"")</f>
        <v>6,A105963CT-ND</v>
      </c>
      <c r="Q34" t="str">
        <f>"Resistor - " &amp; A34&amp;"x "&amp;C34</f>
        <v>Resistor - 6x 680</v>
      </c>
      <c r="R34" t="str">
        <f>IF(NOT(J34=""),J34&amp;"|"&amp;A34,"")</f>
        <v>279-LR1F680R|6</v>
      </c>
      <c r="S34" t="str">
        <f>H34&amp;" "&amp;A34</f>
        <v>1622545-1 6</v>
      </c>
    </row>
    <row r="35" spans="1:19" ht="26.25" thickBot="1">
      <c r="A35" s="17">
        <f>LEN(B35)-LEN(SUBSTITUTE(B35,",",""))+1</f>
        <v>6</v>
      </c>
      <c r="B35" s="4" t="s">
        <v>158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145</v>
      </c>
      <c r="K35" s="5">
        <v>0.11</v>
      </c>
      <c r="L35" s="13">
        <v>0.15</v>
      </c>
      <c r="M35" s="6">
        <f>K35*A35</f>
        <v>0.66</v>
      </c>
      <c r="N35" s="6">
        <f>L35*A35</f>
        <v>0.89999999999999991</v>
      </c>
      <c r="O35" s="4"/>
      <c r="P35" s="4" t="str">
        <f>IF(NOT(I35=""),A35&amp;","&amp;I35,"")</f>
        <v>6,RNF14FTD470RCT-ND</v>
      </c>
      <c r="Q35" t="str">
        <f>"Resistor - " &amp; A35&amp;"x "&amp;C35</f>
        <v>Resistor - 6x 470</v>
      </c>
      <c r="R35" t="str">
        <f>IF(NOT(J35=""),J35&amp;"|"&amp;A35,"")</f>
        <v>279-LR1F470R|6</v>
      </c>
      <c r="S35" t="str">
        <f>H35&amp;" "&amp;A35</f>
        <v>RNF14FTD470R 6</v>
      </c>
    </row>
    <row r="36" spans="1:19" ht="26.25" thickBot="1">
      <c r="A36" s="17">
        <f t="shared" ref="A36:A37" si="1">LEN(B36)-LEN(SUBSTITUTE(B36,",",""))+1</f>
        <v>9</v>
      </c>
      <c r="B36" s="4" t="s">
        <v>282</v>
      </c>
      <c r="C36" s="3" t="s">
        <v>164</v>
      </c>
      <c r="D36" s="3" t="s">
        <v>165</v>
      </c>
      <c r="E36" s="3" t="s">
        <v>50</v>
      </c>
      <c r="F36" s="3"/>
      <c r="G36" s="3" t="s">
        <v>41</v>
      </c>
      <c r="H36" s="3" t="s">
        <v>166</v>
      </c>
      <c r="I36" s="2" t="s">
        <v>163</v>
      </c>
      <c r="J36" s="2" t="s">
        <v>167</v>
      </c>
      <c r="K36" s="5">
        <v>0.14000000000000001</v>
      </c>
      <c r="L36" s="5">
        <v>0.16</v>
      </c>
      <c r="M36" s="6">
        <f>K36*A36</f>
        <v>1.2600000000000002</v>
      </c>
      <c r="N36" s="6">
        <f>L36*A36</f>
        <v>1.44</v>
      </c>
      <c r="O36" s="4"/>
      <c r="P36" s="4" t="str">
        <f>IF(NOT(I36=""),A36&amp;","&amp;I36,"")</f>
        <v>9,2.49KXBK-ND</v>
      </c>
      <c r="Q36" t="str">
        <f>"Resistor - " &amp; A36&amp;"x "&amp;C36</f>
        <v>Resistor - 9x 1% 2.49k</v>
      </c>
      <c r="R36" t="str">
        <f>IF(NOT(J36=""),J36&amp;"|"&amp;A36,"")</f>
        <v>603-MFR-25FBF52-2K49|9</v>
      </c>
      <c r="S36" t="str">
        <f>H36&amp;" "&amp;A36</f>
        <v>MFR-25FBF52-2K49 9</v>
      </c>
    </row>
    <row r="37" spans="1:19" ht="16.5" thickBot="1">
      <c r="A37" s="17">
        <f t="shared" si="1"/>
        <v>3</v>
      </c>
      <c r="B37" s="4" t="s">
        <v>248</v>
      </c>
      <c r="C37" s="3" t="s">
        <v>91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146</v>
      </c>
      <c r="K37" s="5">
        <v>0.46</v>
      </c>
      <c r="L37" s="5">
        <v>1.1000000000000001</v>
      </c>
      <c r="M37" s="6">
        <f>K37*A37</f>
        <v>1.3800000000000001</v>
      </c>
      <c r="N37" s="6">
        <f>L37*A37</f>
        <v>3.3000000000000003</v>
      </c>
      <c r="O37" s="4" t="s">
        <v>78</v>
      </c>
      <c r="P37" s="4" t="str">
        <f>IF(NOT(I37=""),A37&amp;","&amp;I37,"")</f>
        <v>3,3.9KADCT-ND</v>
      </c>
      <c r="Q37" t="str">
        <f>"Resistor - " &amp; A37&amp;"x "&amp;C37</f>
        <v>Resistor - 3x 0.1% 3.9k</v>
      </c>
      <c r="R37" t="str">
        <f>IF(NOT(J37=""),J37&amp;"|"&amp;A37,"")</f>
        <v>279-H83K9BDA|3</v>
      </c>
      <c r="S37" t="str">
        <f>H37&amp;" "&amp;A37</f>
        <v>MFP-25BRD52-3K9 3</v>
      </c>
    </row>
    <row r="38" spans="1:19" ht="26.25" thickBot="1">
      <c r="A38" s="17">
        <f t="shared" ref="A38" si="2">LEN(B38)-LEN(SUBSTITUTE(B38,",",""))+1</f>
        <v>16</v>
      </c>
      <c r="B38" s="4" t="s">
        <v>280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177</v>
      </c>
      <c r="I38" s="2" t="s">
        <v>56</v>
      </c>
      <c r="J38" s="2" t="s">
        <v>178</v>
      </c>
      <c r="K38" s="5">
        <v>0.1</v>
      </c>
      <c r="L38" s="5">
        <v>0.1</v>
      </c>
      <c r="M38" s="6">
        <f>K38*A38</f>
        <v>1.6</v>
      </c>
      <c r="N38" s="6">
        <f>L38*A38</f>
        <v>1.6</v>
      </c>
      <c r="O38" s="4"/>
      <c r="P38" s="4" t="str">
        <f>IF(NOT(I38=""),A38&amp;","&amp;I38,"")</f>
        <v>16,100KXBK-ND</v>
      </c>
      <c r="Q38" t="str">
        <f>"Resistor - " &amp; A38&amp;"x "&amp;C38</f>
        <v>Resistor - 16x 100k</v>
      </c>
      <c r="R38" t="str">
        <f>IF(NOT(J38=""),J38&amp;"|"&amp;A38,"")</f>
        <v>603-FMF-25FTF52100K|16</v>
      </c>
      <c r="S38" t="str">
        <f>H38&amp;" "&amp;A38</f>
        <v>MFR-25FBF52-100K 16</v>
      </c>
    </row>
    <row r="39" spans="1:19" ht="16.5" thickBot="1">
      <c r="A39" s="17">
        <f>LEN(B39)-LEN(SUBSTITUTE(B39,",",""))+1</f>
        <v>6</v>
      </c>
      <c r="B39" s="4" t="s">
        <v>283</v>
      </c>
      <c r="C39" s="3">
        <v>150</v>
      </c>
      <c r="D39" s="3" t="s">
        <v>291</v>
      </c>
      <c r="E39" s="3"/>
      <c r="F39" s="3"/>
      <c r="G39" s="3" t="s">
        <v>292</v>
      </c>
      <c r="H39" s="3" t="s">
        <v>294</v>
      </c>
      <c r="I39" s="2" t="s">
        <v>295</v>
      </c>
      <c r="J39" s="2" t="s">
        <v>293</v>
      </c>
      <c r="K39" s="5">
        <v>0.27</v>
      </c>
      <c r="L39" s="5">
        <v>0.23</v>
      </c>
      <c r="M39" s="6">
        <f>K39*A39</f>
        <v>1.62</v>
      </c>
      <c r="N39" s="6">
        <f>L39*A39</f>
        <v>1.3800000000000001</v>
      </c>
      <c r="O39" s="4"/>
      <c r="P39" s="4" t="str">
        <f>IF(NOT(I39=""),A39&amp;","&amp;I39,"")</f>
        <v>6,PPC150W-1CT-ND</v>
      </c>
      <c r="Q39" t="str">
        <f>"Resistor - " &amp; A39&amp;"x "&amp;C39</f>
        <v>Resistor - 6x 150</v>
      </c>
      <c r="R39" t="str">
        <f>IF(NOT(J39=""),J39&amp;"|"&amp;A39,"")</f>
        <v>594-5073NW150R0J|6</v>
      </c>
      <c r="S39" t="str">
        <f>H39&amp;" "&amp;A39</f>
        <v>PR01000101500JR500 6</v>
      </c>
    </row>
    <row r="40" spans="1:19" ht="26.25" thickBot="1">
      <c r="A40" s="17">
        <f>LEN(B40)-LEN(SUBSTITUTE(B40,",",""))+1</f>
        <v>2</v>
      </c>
      <c r="B40" s="4" t="s">
        <v>249</v>
      </c>
      <c r="C40" s="3" t="s">
        <v>180</v>
      </c>
      <c r="D40" s="3" t="s">
        <v>181</v>
      </c>
      <c r="E40" s="3"/>
      <c r="F40" s="3"/>
      <c r="G40" s="3" t="s">
        <v>41</v>
      </c>
      <c r="H40" s="3" t="s">
        <v>182</v>
      </c>
      <c r="I40" s="2" t="s">
        <v>296</v>
      </c>
      <c r="J40" s="2" t="s">
        <v>183</v>
      </c>
      <c r="K40" s="5"/>
      <c r="L40" s="5">
        <v>0.1</v>
      </c>
      <c r="M40" s="6">
        <f>K40*A40</f>
        <v>0</v>
      </c>
      <c r="N40" s="6">
        <f>L40*A40</f>
        <v>0.2</v>
      </c>
      <c r="O40" s="4"/>
      <c r="P40" s="4" t="str">
        <f>IF(NOT(I40=""),A40&amp;","&amp;I40,"")</f>
        <v xml:space="preserve">2,7.50KXBK-ND	</v>
      </c>
      <c r="Q40" t="str">
        <f>"Resistor - " &amp; A40&amp;"x "&amp;C40</f>
        <v>Resistor - 2x 7.5k</v>
      </c>
      <c r="R40" t="str">
        <f>IF(NOT(J40=""),J40&amp;"|"&amp;A40,"")</f>
        <v>603-MFR-25FBF52-7K5
|2</v>
      </c>
      <c r="S40" t="str">
        <f>H40&amp;" "&amp;A40</f>
        <v>MFR-25FBF52-7K5 2</v>
      </c>
    </row>
    <row r="41" spans="1:19" ht="16.5" thickBot="1">
      <c r="A41" s="17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>IF(NOT(I41=""),A41&amp;","&amp;I41,"")</f>
        <v/>
      </c>
      <c r="R41" t="str">
        <f>IF(NOT(J41=""),J41&amp;"|"&amp;A41,"")</f>
        <v/>
      </c>
      <c r="S41" t="str">
        <f>H41&amp;" "&amp;A41</f>
        <v xml:space="preserve"> </v>
      </c>
    </row>
    <row r="42" spans="1:19" ht="26.25" thickBot="1">
      <c r="A42" s="17">
        <f>LEN(B42)-LEN(SUBSTITUTE(B42,",",""))+1</f>
        <v>1</v>
      </c>
      <c r="B42" s="4" t="s">
        <v>57</v>
      </c>
      <c r="C42" s="3" t="s">
        <v>59</v>
      </c>
      <c r="D42" s="3" t="s">
        <v>60</v>
      </c>
      <c r="E42" s="3" t="s">
        <v>61</v>
      </c>
      <c r="F42" s="3"/>
      <c r="G42" s="3" t="s">
        <v>62</v>
      </c>
      <c r="H42" s="3" t="s">
        <v>59</v>
      </c>
      <c r="I42" s="2" t="s">
        <v>59</v>
      </c>
      <c r="J42" s="2" t="s">
        <v>143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>IF(NOT(I42=""),A42&amp;","&amp;I42,"")</f>
        <v>1,LM2940T-5.0/NOPB</v>
      </c>
      <c r="Q42" t="str">
        <f>A42&amp;"x "&amp;C42</f>
        <v>1x LM2940T-5.0/NOPB</v>
      </c>
      <c r="R42" t="str">
        <f>IF(NOT(J42=""),J42&amp;"|"&amp;A42,"")</f>
        <v>926-LM2940T-5.0/NOPB|1</v>
      </c>
      <c r="S42" t="str">
        <f>H42&amp;" "&amp;A42</f>
        <v>LM2940T-5.0/NOPB 1</v>
      </c>
    </row>
    <row r="43" spans="1:19" ht="16.5" thickBot="1">
      <c r="A43" s="17">
        <f>LEN(B43)-LEN(SUBSTITUTE(B43,",",""))+1</f>
        <v>1</v>
      </c>
      <c r="B43" s="4" t="s">
        <v>257</v>
      </c>
      <c r="C43" s="3" t="s">
        <v>258</v>
      </c>
      <c r="D43" s="3" t="s">
        <v>259</v>
      </c>
      <c r="E43" s="3" t="s">
        <v>260</v>
      </c>
      <c r="F43" s="3"/>
      <c r="G43" s="3" t="s">
        <v>38</v>
      </c>
      <c r="H43" s="3" t="s">
        <v>258</v>
      </c>
      <c r="I43" s="30" t="s">
        <v>261</v>
      </c>
      <c r="J43" s="2" t="s">
        <v>262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263</v>
      </c>
      <c r="Q43" t="s">
        <v>264</v>
      </c>
      <c r="R43" t="s">
        <v>265</v>
      </c>
      <c r="S43" t="s">
        <v>266</v>
      </c>
    </row>
    <row r="44" spans="1:19" ht="26.25" thickBot="1">
      <c r="A44" s="17">
        <f>LEN(B44)-LEN(SUBSTITUTE(B44,",",""))+1</f>
        <v>1</v>
      </c>
      <c r="B44" s="21" t="s">
        <v>223</v>
      </c>
      <c r="C44" s="3" t="s">
        <v>215</v>
      </c>
      <c r="D44" s="3" t="s">
        <v>216</v>
      </c>
      <c r="E44" s="3" t="s">
        <v>217</v>
      </c>
      <c r="F44" s="3"/>
      <c r="G44" s="3" t="s">
        <v>58</v>
      </c>
      <c r="H44" s="3" t="s">
        <v>220</v>
      </c>
      <c r="I44" s="27" t="s">
        <v>221</v>
      </c>
      <c r="J44" s="2" t="s">
        <v>222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>IF(NOT(I44=""),A44&amp;","&amp;I44,"")</f>
        <v>1,MPXH6115A6U-ND</v>
      </c>
      <c r="Q44" t="str">
        <f>A44&amp;"x "&amp;C44</f>
        <v>1x Baro sensor</v>
      </c>
      <c r="R44" t="str">
        <f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f>LEN(B45)-LEN(SUBSTITUTE(B45,",",""))+1</f>
        <v>1</v>
      </c>
      <c r="B45" s="4" t="s">
        <v>73</v>
      </c>
      <c r="C45" s="3" t="s">
        <v>179</v>
      </c>
      <c r="D45" s="3" t="s">
        <v>72</v>
      </c>
      <c r="E45" s="3" t="s">
        <v>71</v>
      </c>
      <c r="F45" s="3"/>
      <c r="G45" s="3" t="s">
        <v>58</v>
      </c>
      <c r="H45" s="3" t="s">
        <v>129</v>
      </c>
      <c r="I45" s="2" t="s">
        <v>70</v>
      </c>
      <c r="J45" s="2" t="s">
        <v>130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>IF(NOT(I45=""),A45&amp;","&amp;I45,"")</f>
        <v>1,MPX4250AP-ND</v>
      </c>
      <c r="Q45" t="str">
        <f>A45&amp;"x "&amp;C45</f>
        <v>1x 2.5-Bar MAP sensor</v>
      </c>
      <c r="R45" t="str">
        <f>IF(NOT(J45=""),J45&amp;"|"&amp;A45,"")</f>
        <v>841-MPX4250AP|1</v>
      </c>
      <c r="S45" t="str">
        <f>H45&amp;" "&amp;A45</f>
        <v>MPX4250AP 1</v>
      </c>
    </row>
    <row r="46" spans="1:19" ht="26.25" thickBot="1">
      <c r="A46" s="17">
        <f>LEN(B46)-LEN(SUBSTITUTE(B46,",",""))+1</f>
        <v>3</v>
      </c>
      <c r="B46" s="11" t="s">
        <v>278</v>
      </c>
      <c r="C46" s="12" t="s">
        <v>94</v>
      </c>
      <c r="D46" s="12" t="s">
        <v>95</v>
      </c>
      <c r="E46" s="3" t="s">
        <v>96</v>
      </c>
      <c r="F46" s="12"/>
      <c r="G46" s="12" t="s">
        <v>63</v>
      </c>
      <c r="H46" s="12" t="s">
        <v>94</v>
      </c>
      <c r="I46" s="12" t="s">
        <v>97</v>
      </c>
      <c r="J46" s="12" t="s">
        <v>131</v>
      </c>
      <c r="K46" s="19">
        <v>2.92</v>
      </c>
      <c r="L46" s="19">
        <v>2.92</v>
      </c>
      <c r="M46" s="6">
        <f>K46*A46</f>
        <v>8.76</v>
      </c>
      <c r="N46" s="6">
        <f>L46*A46</f>
        <v>8.76</v>
      </c>
      <c r="O46" s="11"/>
      <c r="P46" s="4" t="str">
        <f>IF(NOT(I46=""),A46&amp;","&amp;I46,"")</f>
        <v>3,TC4424EPA-ND</v>
      </c>
      <c r="Q46" t="str">
        <f>A46&amp;"x "&amp;C46</f>
        <v>3x TC4424EPA</v>
      </c>
      <c r="R46" t="str">
        <f>IF(NOT(J46=""),J46&amp;"|"&amp;A46,"")</f>
        <v>579-TC4424EPA|3</v>
      </c>
      <c r="S46" t="str">
        <f>H46&amp;" "&amp;A46</f>
        <v>TC4424EPA 3</v>
      </c>
    </row>
    <row r="47" spans="1:19" ht="16.5" thickBot="1">
      <c r="A47" s="17">
        <f>LEN(B47)-LEN(SUBSTITUTE(B47,",",""))+1</f>
        <v>1</v>
      </c>
      <c r="B47" s="11" t="s">
        <v>123</v>
      </c>
      <c r="C47" s="12" t="s">
        <v>152</v>
      </c>
      <c r="D47" s="3" t="s">
        <v>153</v>
      </c>
      <c r="E47" s="3" t="s">
        <v>96</v>
      </c>
      <c r="F47" s="12"/>
      <c r="G47" s="12" t="s">
        <v>154</v>
      </c>
      <c r="H47" s="12" t="s">
        <v>152</v>
      </c>
      <c r="I47" s="12" t="s">
        <v>155</v>
      </c>
      <c r="J47" s="2" t="s">
        <v>156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>IF(NOT(I47=""),A47&amp;","&amp;I47,"")</f>
        <v>1,F2720-ND</v>
      </c>
      <c r="Q47" t="str">
        <f>A47&amp;"x "&amp;C47</f>
        <v>1x SP721APP</v>
      </c>
      <c r="R47" t="str">
        <f>IF(NOT(J47=""),J47&amp;"|"&amp;A47,"")</f>
        <v>576-SP721APP|1</v>
      </c>
      <c r="S47" t="str">
        <f>H47&amp;" "&amp;A47</f>
        <v>SP721APP 1</v>
      </c>
    </row>
    <row r="48" spans="1:19" ht="16.5" thickBot="1">
      <c r="A48" s="17">
        <f>LEN(B48)-LEN(SUBSTITUTE(B48,",",""))+1</f>
        <v>2</v>
      </c>
      <c r="B48" s="11" t="s">
        <v>290</v>
      </c>
      <c r="C48" s="12" t="s">
        <v>287</v>
      </c>
      <c r="D48" s="3" t="s">
        <v>286</v>
      </c>
      <c r="E48" s="3" t="s">
        <v>217</v>
      </c>
      <c r="F48" s="12"/>
      <c r="G48" s="12" t="s">
        <v>38</v>
      </c>
      <c r="H48" s="12" t="s">
        <v>287</v>
      </c>
      <c r="I48" s="12" t="s">
        <v>288</v>
      </c>
      <c r="J48" s="2" t="s">
        <v>289</v>
      </c>
      <c r="K48" s="6">
        <v>1.41</v>
      </c>
      <c r="L48" s="6">
        <v>1.54</v>
      </c>
      <c r="M48" s="6">
        <f>K48*A48</f>
        <v>2.82</v>
      </c>
      <c r="N48" s="6">
        <f>L48*A48</f>
        <v>3.08</v>
      </c>
      <c r="O48" s="4"/>
      <c r="P48" s="4" t="str">
        <f>IF(NOT(I48=""),A48&amp;","&amp;I48,"")</f>
        <v>2,497-14323-1-ND</v>
      </c>
      <c r="Q48" t="str">
        <f>A48&amp;"x "&amp;C48</f>
        <v>2x VNLD5090TR-E</v>
      </c>
      <c r="R48" t="str">
        <f>IF(NOT(J48=""),J48&amp;"|"&amp;A48,"")</f>
        <v>511-VNLD5090TR-E|2</v>
      </c>
      <c r="S48" t="str">
        <f>H48&amp;" "&amp;A48</f>
        <v>VNLD5090TR-E 2</v>
      </c>
    </row>
    <row r="49" spans="1:19" ht="16.5" thickBot="1">
      <c r="A49" s="15"/>
      <c r="B49" s="4"/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>IF(NOT(I49=""),A49&amp;","&amp;I49,"")</f>
        <v/>
      </c>
      <c r="R49" t="str">
        <f>IF(NOT(J49=""),J49&amp;"|"&amp;A49,"")</f>
        <v/>
      </c>
    </row>
    <row r="50" spans="1:19" ht="16.5" thickBot="1">
      <c r="A50" s="15"/>
      <c r="B50" s="4" t="s">
        <v>241</v>
      </c>
      <c r="C50" s="3"/>
      <c r="D50" s="3"/>
      <c r="E50" s="3"/>
      <c r="F50" s="3"/>
      <c r="G50" s="4"/>
      <c r="H50" s="8"/>
      <c r="I50" s="3"/>
      <c r="J50" s="3"/>
      <c r="K50" s="1"/>
      <c r="L50" s="1"/>
      <c r="M50" s="9"/>
      <c r="N50" s="6"/>
      <c r="O50" s="9"/>
      <c r="P50" s="4" t="str">
        <f>IF(NOT(I50=""),A50&amp;","&amp;I50,"")</f>
        <v/>
      </c>
      <c r="R50" t="str">
        <f>IF(NOT(J50=""),J50&amp;"|"&amp;A50,"")</f>
        <v/>
      </c>
    </row>
    <row r="51" spans="1:19" ht="25.5" customHeight="1" thickBot="1">
      <c r="A51" s="17">
        <v>1</v>
      </c>
      <c r="B51" s="11" t="s">
        <v>244</v>
      </c>
      <c r="C51" s="12" t="s">
        <v>245</v>
      </c>
      <c r="D51" s="3" t="s">
        <v>243</v>
      </c>
      <c r="E51" s="3" t="s">
        <v>96</v>
      </c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16.5" thickBot="1">
      <c r="A52" s="17">
        <v>1</v>
      </c>
      <c r="B52" s="11" t="s">
        <v>229</v>
      </c>
      <c r="C52" s="12" t="s">
        <v>237</v>
      </c>
      <c r="D52" s="3" t="s">
        <v>236</v>
      </c>
      <c r="E52" s="3"/>
      <c r="F52" s="12"/>
      <c r="G52" s="12" t="s">
        <v>192</v>
      </c>
      <c r="H52" s="12" t="s">
        <v>238</v>
      </c>
      <c r="I52" s="12" t="s">
        <v>240</v>
      </c>
      <c r="J52" s="2" t="s">
        <v>239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7">
        <v>6</v>
      </c>
      <c r="B53" s="11" t="s">
        <v>230</v>
      </c>
      <c r="C53" s="12" t="s">
        <v>231</v>
      </c>
      <c r="D53" s="3" t="s">
        <v>232</v>
      </c>
      <c r="E53" s="3"/>
      <c r="F53" s="12"/>
      <c r="G53" s="12" t="s">
        <v>192</v>
      </c>
      <c r="H53" s="12" t="s">
        <v>233</v>
      </c>
      <c r="I53" s="12" t="s">
        <v>234</v>
      </c>
      <c r="J53" s="2" t="s">
        <v>235</v>
      </c>
      <c r="K53" s="6">
        <v>0.16</v>
      </c>
      <c r="L53" s="6">
        <v>0.18099999999999999</v>
      </c>
      <c r="M53" s="6">
        <f>K53*A53</f>
        <v>0.96</v>
      </c>
      <c r="N53" s="6">
        <f>L53*A53</f>
        <v>1.0859999999999999</v>
      </c>
      <c r="O53" s="4"/>
      <c r="P53" s="4" t="str">
        <f>IF(NOT(I53=""),A53&amp;","&amp;I53,"")</f>
        <v>6,WM9154-ND</v>
      </c>
      <c r="Q53" t="str">
        <f>A53&amp;"x "&amp;C53</f>
        <v>6x Female pin</v>
      </c>
      <c r="R53" t="str">
        <f>IF(NOT(J53=""),J53&amp;"|"&amp;A53,"")</f>
        <v>538-39-00-0078|6</v>
      </c>
      <c r="S53" t="str">
        <f>H53&amp;" "&amp;A53</f>
        <v>39-00-0078 6</v>
      </c>
    </row>
    <row r="54" spans="1:19" ht="16.5" thickBot="1">
      <c r="A54" s="15"/>
      <c r="B54" s="11"/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5"/>
      <c r="B55" s="11" t="s">
        <v>267</v>
      </c>
      <c r="C55" s="12"/>
      <c r="D55" s="3"/>
      <c r="E55" s="3"/>
      <c r="F55" s="12"/>
      <c r="G55" s="12"/>
      <c r="H55" s="12"/>
      <c r="I55" s="12"/>
      <c r="J55" s="2"/>
      <c r="K55" s="6"/>
      <c r="L55" s="6"/>
      <c r="M55" s="6"/>
      <c r="N55" s="6"/>
      <c r="O55" s="4"/>
      <c r="P55" s="4"/>
    </row>
    <row r="56" spans="1:19" ht="16.5" thickBot="1">
      <c r="A56" s="17">
        <v>1</v>
      </c>
      <c r="B56" s="32" t="s">
        <v>229</v>
      </c>
      <c r="C56" s="12" t="s">
        <v>237</v>
      </c>
      <c r="D56" s="3" t="s">
        <v>236</v>
      </c>
      <c r="E56" s="3"/>
      <c r="F56" s="12"/>
      <c r="G56" s="12" t="s">
        <v>192</v>
      </c>
      <c r="H56" s="12" t="s">
        <v>238</v>
      </c>
      <c r="I56" s="12" t="s">
        <v>240</v>
      </c>
      <c r="J56" s="2" t="s">
        <v>239</v>
      </c>
      <c r="K56" s="6">
        <v>0.33</v>
      </c>
      <c r="L56" s="6">
        <v>0.38200000000000001</v>
      </c>
      <c r="M56" s="6">
        <f>K56*A56</f>
        <v>0.33</v>
      </c>
      <c r="N56" s="6">
        <f>L56*A56</f>
        <v>0.38200000000000001</v>
      </c>
      <c r="O56" s="4"/>
      <c r="P56" s="4" t="str">
        <f>IF(NOT(I56=""),A56&amp;","&amp;I56,"")</f>
        <v>1,WM3702-ND</v>
      </c>
      <c r="Q56" t="str">
        <f>A56&amp;"x "&amp;C56</f>
        <v>1x 6-POS connector</v>
      </c>
      <c r="R56" t="str">
        <f>IF(NOT(J56=""),J56&amp;"|"&amp;A56,"")</f>
        <v>538-39-01-2060|1</v>
      </c>
      <c r="S56" t="str">
        <f>H56&amp;" "&amp;A56</f>
        <v>39-01-2060 1</v>
      </c>
    </row>
    <row r="57" spans="1:19" ht="16.5" thickBot="1">
      <c r="A57" s="17">
        <v>6</v>
      </c>
      <c r="B57" s="32" t="s">
        <v>230</v>
      </c>
      <c r="C57" s="12" t="s">
        <v>231</v>
      </c>
      <c r="D57" s="3" t="s">
        <v>232</v>
      </c>
      <c r="E57" s="3"/>
      <c r="F57" s="12"/>
      <c r="G57" s="12" t="s">
        <v>192</v>
      </c>
      <c r="H57" s="12" t="s">
        <v>233</v>
      </c>
      <c r="I57" s="12" t="s">
        <v>234</v>
      </c>
      <c r="J57" s="2" t="s">
        <v>235</v>
      </c>
      <c r="K57" s="6">
        <v>0.16</v>
      </c>
      <c r="L57" s="6">
        <v>0.18099999999999999</v>
      </c>
      <c r="M57" s="6">
        <f>K57*A57</f>
        <v>0.96</v>
      </c>
      <c r="N57" s="6">
        <f>L57*A57</f>
        <v>1.0859999999999999</v>
      </c>
      <c r="O57" s="4"/>
      <c r="P57" s="4" t="str">
        <f>IF(NOT(I57=""),A57&amp;","&amp;I57,"")</f>
        <v>6,WM9154-ND</v>
      </c>
      <c r="Q57" t="str">
        <f>A57&amp;"x "&amp;C57</f>
        <v>6x Female pin</v>
      </c>
      <c r="R57" t="str">
        <f>IF(NOT(J57=""),J57&amp;"|"&amp;A57,"")</f>
        <v>538-39-00-0078|6</v>
      </c>
      <c r="S57" t="str">
        <f>H57&amp;" "&amp;A57</f>
        <v>39-00-0078 6</v>
      </c>
    </row>
    <row r="58" spans="1:19" ht="24" customHeight="1" thickBot="1">
      <c r="A58" s="15"/>
      <c r="B58" s="4"/>
      <c r="C58" s="3"/>
      <c r="D58" s="3"/>
      <c r="E58" s="3"/>
      <c r="F58" s="20"/>
      <c r="G58" s="4"/>
      <c r="H58" s="35" t="s">
        <v>66</v>
      </c>
      <c r="I58" s="36"/>
      <c r="J58" s="29"/>
      <c r="K58" s="1" t="s">
        <v>64</v>
      </c>
      <c r="L58" s="1"/>
      <c r="M58" s="10">
        <f>SUM(M3:M53)</f>
        <v>108.52</v>
      </c>
      <c r="N58" s="10">
        <f>SUM(N3:N53)</f>
        <v>125.712</v>
      </c>
      <c r="O58" s="9" t="s">
        <v>65</v>
      </c>
    </row>
    <row r="62" spans="1:19">
      <c r="B62" t="s">
        <v>219</v>
      </c>
    </row>
    <row r="63" spans="1:19">
      <c r="B63" t="s">
        <v>269</v>
      </c>
    </row>
    <row r="64" spans="1:19">
      <c r="B64" t="s">
        <v>246</v>
      </c>
    </row>
    <row r="65" spans="2:2">
      <c r="B65" t="s">
        <v>268</v>
      </c>
    </row>
  </sheetData>
  <mergeCells count="1">
    <mergeCell ref="H58:I58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2020-01-03T07:52:14Z</dcterms:modified>
</cp:coreProperties>
</file>