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2\"/>
    </mc:Choice>
  </mc:AlternateContent>
  <xr:revisionPtr revIDLastSave="0" documentId="13_ncr:1_{F1079A90-8F87-43EF-BA2F-FA0088A0ABDC}" xr6:coauthVersionLast="36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3" i="1" l="1"/>
  <c r="W53" i="1"/>
  <c r="V53" i="1"/>
  <c r="U53" i="1"/>
  <c r="T53" i="1"/>
  <c r="R53" i="1"/>
  <c r="Q53" i="1"/>
  <c r="X54" i="1"/>
  <c r="W54" i="1"/>
  <c r="V54" i="1"/>
  <c r="U54" i="1"/>
  <c r="T54" i="1"/>
  <c r="R54" i="1"/>
  <c r="Q54" i="1"/>
  <c r="X50" i="1"/>
  <c r="W50" i="1"/>
  <c r="V50" i="1"/>
  <c r="U50" i="1"/>
  <c r="T50" i="1"/>
  <c r="R50" i="1"/>
  <c r="Q50" i="1"/>
  <c r="Q49" i="1"/>
  <c r="R49" i="1"/>
  <c r="T49" i="1"/>
  <c r="U49" i="1"/>
  <c r="V49" i="1"/>
  <c r="W49" i="1"/>
  <c r="X49" i="1"/>
  <c r="X21" i="1" l="1"/>
  <c r="W21" i="1"/>
  <c r="V21" i="1"/>
  <c r="U21" i="1"/>
  <c r="T21" i="1"/>
  <c r="R21" i="1"/>
  <c r="Q21" i="1"/>
  <c r="B27" i="1" l="1"/>
  <c r="U27" i="1" s="1"/>
  <c r="A27" i="1"/>
  <c r="X27" i="1" s="1"/>
  <c r="R27" i="1" l="1"/>
  <c r="V27" i="1"/>
  <c r="W27" i="1"/>
  <c r="Q27" i="1"/>
  <c r="T27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Q4" i="1" l="1"/>
  <c r="R14" i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<sst xmlns="http://schemas.openxmlformats.org/spreadsheetml/2006/main" count="430" uniqueCount="313">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</sst>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0" zoomScale="113" workbookViewId="0">
      <selection activeCell="A53" sqref="A53:XFD5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310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309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308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218</v>
      </c>
      <c r="D21" s="4" t="s">
        <v>82</v>
      </c>
      <c r="E21" s="3" t="s">
        <v>219</v>
      </c>
      <c r="F21" s="3" t="s">
        <v>296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297</v>
      </c>
      <c r="M21" s="30" t="s">
        <v>298</v>
      </c>
      <c r="N21" s="2" t="s">
        <v>299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219</v>
      </c>
      <c r="F22" s="3" t="s">
        <v>231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234</v>
      </c>
      <c r="M22" s="30" t="s">
        <v>239</v>
      </c>
      <c r="N22" s="2" t="s">
        <v>238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230</v>
      </c>
      <c r="F23" s="3" t="s">
        <v>232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235</v>
      </c>
      <c r="M23" s="30" t="s">
        <v>237</v>
      </c>
      <c r="N23" s="2" t="s">
        <v>236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4</v>
      </c>
      <c r="B25" s="18">
        <f t="shared" ref="B25" si="26">LEN(D25)-LEN(SUBSTITUTE(D25,",",""))+1</f>
        <v>6</v>
      </c>
      <c r="C25" s="4" t="s">
        <v>305</v>
      </c>
      <c r="D25" s="22" t="s">
        <v>107</v>
      </c>
      <c r="E25" s="3" t="s">
        <v>97</v>
      </c>
      <c r="F25" s="3" t="s">
        <v>203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201</v>
      </c>
      <c r="M25" s="2" t="s">
        <v>202</v>
      </c>
      <c r="N25" s="2" t="s">
        <v>164</v>
      </c>
      <c r="O25" s="6">
        <v>1.51</v>
      </c>
      <c r="P25" s="6">
        <v>1.51</v>
      </c>
      <c r="Q25" s="6">
        <f>O25*A25</f>
        <v>6.04</v>
      </c>
      <c r="R25" s="6">
        <f t="shared" si="6"/>
        <v>6.04</v>
      </c>
      <c r="S25" s="4"/>
      <c r="T25" s="4" t="str">
        <f t="shared" si="24"/>
        <v>4,497-5981-5-ND</v>
      </c>
      <c r="U25" s="4" t="str">
        <f t="shared" si="25"/>
        <v>6,497-5981-5-ND</v>
      </c>
      <c r="V25" t="str">
        <f>A25&amp;"x "&amp;E25</f>
        <v>4x 62A MOSFET N-CH</v>
      </c>
      <c r="W25" t="str">
        <f>IF(NOT(N25=""),N25&amp;"|"&amp;A25,"")</f>
        <v>511-STP62NS04Z|4</v>
      </c>
      <c r="X25" t="str">
        <f>L25&amp;" "&amp;A25</f>
        <v>STP75NS04Z 4</v>
      </c>
    </row>
    <row r="26" spans="1:24" ht="26.25" thickBot="1">
      <c r="A26" s="18">
        <f>LEN(C26)-LEN(SUBSTITUTE(C26,",",""))+1</f>
        <v>1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213</v>
      </c>
      <c r="F26" s="3" t="s">
        <v>214</v>
      </c>
      <c r="G26" s="3" t="s">
        <v>215</v>
      </c>
      <c r="H26" s="3"/>
      <c r="I26" s="3">
        <v>8</v>
      </c>
      <c r="J26" s="3" t="s">
        <v>21</v>
      </c>
      <c r="K26" s="3" t="s">
        <v>138</v>
      </c>
      <c r="L26" s="3" t="s">
        <v>216</v>
      </c>
      <c r="M26" s="29" t="s">
        <v>226</v>
      </c>
      <c r="N26" s="2" t="s">
        <v>217</v>
      </c>
      <c r="O26" s="6">
        <v>2.62</v>
      </c>
      <c r="P26" s="6">
        <v>2.9</v>
      </c>
      <c r="Q26" s="6">
        <f>O26*A26</f>
        <v>2.62</v>
      </c>
      <c r="R26" s="6">
        <f t="shared" ref="R26:R27" si="28">P26*A26</f>
        <v>2.9</v>
      </c>
      <c r="S26" s="4"/>
      <c r="T26" s="4" t="str">
        <f t="shared" ref="T26" si="29">IF(NOT(M26=""),A26&amp;","&amp;M26,"")</f>
        <v>1,ISL9V5036P3-F085-ND</v>
      </c>
      <c r="U26" s="4" t="str">
        <f t="shared" si="25"/>
        <v>6,ISL9V5036P3-F085-ND</v>
      </c>
      <c r="V26" t="str">
        <f t="shared" ref="V26:V27" si="30">A26&amp;"x "&amp;E26</f>
        <v>1x Ignition IGBT</v>
      </c>
      <c r="W26" t="str">
        <f t="shared" ref="W26" si="31">IF(NOT(N26=""),N26&amp;"|"&amp;A26,"")</f>
        <v>512-ISL9V5036P3-F085
|1</v>
      </c>
      <c r="X26" t="str">
        <f t="shared" ref="X26" si="32">L26&amp;" "&amp;A26</f>
        <v>ISL9V5036P3-F085 1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279</v>
      </c>
      <c r="D27" s="22" t="s">
        <v>107</v>
      </c>
      <c r="E27" s="3" t="s">
        <v>280</v>
      </c>
      <c r="F27" s="3" t="s">
        <v>281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282</v>
      </c>
      <c r="M27" s="30" t="s">
        <v>284</v>
      </c>
      <c r="N27" s="2" t="s">
        <v>283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240</v>
      </c>
      <c r="D28" s="22" t="s">
        <v>107</v>
      </c>
      <c r="E28" s="3" t="s">
        <v>222</v>
      </c>
      <c r="F28" s="3" t="s">
        <v>221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224</v>
      </c>
      <c r="M28" s="30" t="s">
        <v>227</v>
      </c>
      <c r="N28" s="2" t="s">
        <v>225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193</v>
      </c>
      <c r="D30" s="4" t="s">
        <v>193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186</v>
      </c>
      <c r="M30" s="2" t="s">
        <v>43</v>
      </c>
      <c r="N30" s="2" t="s">
        <v>241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16.5" thickBot="1">
      <c r="A31" s="18">
        <f>LEN(C31)-LEN(SUBSTITUTE(C31,",",""))+1</f>
        <v>10</v>
      </c>
      <c r="B31" s="18">
        <f t="shared" si="36"/>
        <v>13</v>
      </c>
      <c r="C31" s="4" t="s">
        <v>311</v>
      </c>
      <c r="D31" s="22" t="s">
        <v>195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185</v>
      </c>
      <c r="M31" s="2" t="s">
        <v>46</v>
      </c>
      <c r="N31" s="2" t="s">
        <v>242</v>
      </c>
      <c r="O31" s="5">
        <v>0.06</v>
      </c>
      <c r="P31" s="5">
        <v>0.11</v>
      </c>
      <c r="Q31" s="6">
        <f t="shared" si="37"/>
        <v>0.6</v>
      </c>
      <c r="R31" s="6">
        <f t="shared" si="6"/>
        <v>1.1000000000000001</v>
      </c>
      <c r="S31" s="4"/>
      <c r="T31" s="4" t="str">
        <f t="shared" si="24"/>
        <v>10,1.00KXBK-ND</v>
      </c>
      <c r="U31" s="4" t="str">
        <f t="shared" si="25"/>
        <v>13,1.00KXBK-ND</v>
      </c>
      <c r="V31" t="str">
        <f t="shared" ref="V31:V37" si="40">"Resistor - " &amp; A31&amp;"x "&amp;E31</f>
        <v>Resistor - 10x 1k</v>
      </c>
      <c r="W31" t="str">
        <f t="shared" si="38"/>
        <v>603-MFR-25FBF52-1K|10</v>
      </c>
      <c r="X31" t="str">
        <f t="shared" si="39"/>
        <v>MFR-25FBF52-1K 10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302</v>
      </c>
      <c r="D32" s="23" t="s">
        <v>196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183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4</v>
      </c>
      <c r="B34" s="18">
        <f t="shared" si="36"/>
        <v>5</v>
      </c>
      <c r="C34" s="4" t="s">
        <v>306</v>
      </c>
      <c r="D34" s="4" t="s">
        <v>197</v>
      </c>
      <c r="E34" s="3" t="s">
        <v>188</v>
      </c>
      <c r="F34" s="3" t="s">
        <v>189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190</v>
      </c>
      <c r="M34" s="2" t="s">
        <v>187</v>
      </c>
      <c r="N34" s="2" t="s">
        <v>191</v>
      </c>
      <c r="O34" s="5">
        <v>0.14000000000000001</v>
      </c>
      <c r="P34" s="5">
        <v>0.16</v>
      </c>
      <c r="Q34" s="6">
        <f t="shared" si="37"/>
        <v>0.56000000000000005</v>
      </c>
      <c r="R34" s="6">
        <f t="shared" si="6"/>
        <v>0.64</v>
      </c>
      <c r="S34" s="4"/>
      <c r="T34" s="4" t="str">
        <f t="shared" si="24"/>
        <v>4,2.49KXBK-ND</v>
      </c>
      <c r="U34" s="4" t="str">
        <f t="shared" si="25"/>
        <v>5,2.49KXBK-ND</v>
      </c>
      <c r="V34" t="str">
        <f t="shared" si="40"/>
        <v>Resistor - 4x 1% 2.49k</v>
      </c>
      <c r="W34" t="str">
        <f t="shared" si="38"/>
        <v>603-MFR-25FBF52-2K49|4</v>
      </c>
      <c r="X34" t="str">
        <f t="shared" si="39"/>
        <v>MFR-25FBF52-2K49 4</v>
      </c>
    </row>
    <row r="35" spans="1:24" ht="16.5" thickBot="1">
      <c r="A35" s="18">
        <v>1</v>
      </c>
      <c r="B35" s="18">
        <f t="shared" si="36"/>
        <v>1</v>
      </c>
      <c r="C35" s="4" t="s">
        <v>276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5</v>
      </c>
      <c r="B36" s="18">
        <f>LEN(D36)-LEN(SUBSTITUTE(D36,",",""))+1</f>
        <v>8</v>
      </c>
      <c r="C36" s="4" t="s">
        <v>312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206</v>
      </c>
      <c r="M36" s="2" t="s">
        <v>57</v>
      </c>
      <c r="N36" s="2" t="s">
        <v>207</v>
      </c>
      <c r="O36" s="5">
        <v>0.1</v>
      </c>
      <c r="P36" s="5">
        <v>0.1</v>
      </c>
      <c r="Q36" s="6">
        <f t="shared" si="37"/>
        <v>0.5</v>
      </c>
      <c r="R36" s="6">
        <f t="shared" si="6"/>
        <v>0.5</v>
      </c>
      <c r="S36" s="4"/>
      <c r="T36" s="4" t="str">
        <f t="shared" si="24"/>
        <v>5,100KXBK-ND</v>
      </c>
      <c r="U36" s="4" t="str">
        <f t="shared" si="25"/>
        <v>8,100KXBK-ND</v>
      </c>
      <c r="V36" t="str">
        <f t="shared" si="40"/>
        <v>Resistor - 5x 100k</v>
      </c>
      <c r="W36" t="str">
        <f t="shared" si="38"/>
        <v>603-FMF-25FTF52100K|5</v>
      </c>
      <c r="X36" t="str">
        <f t="shared" si="39"/>
        <v>MFR-25FBF52-100K 5</v>
      </c>
    </row>
    <row r="37" spans="1:24" ht="16.5" thickBot="1">
      <c r="A37" s="18">
        <f>LEN(C37)-LEN(SUBSTITUTE(C37,",",""))+1</f>
        <v>1</v>
      </c>
      <c r="B37" s="18">
        <f>LEN(D37)-LEN(SUBSTITUTE(D37,",",""))+1</f>
        <v>2</v>
      </c>
      <c r="C37" s="4" t="s">
        <v>307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0.27</v>
      </c>
      <c r="R37" s="6">
        <f t="shared" si="6"/>
        <v>0.23</v>
      </c>
      <c r="S37" s="4"/>
      <c r="T37" s="4" t="str">
        <f t="shared" si="24"/>
        <v>1,160YCT-ND</v>
      </c>
      <c r="U37" s="4" t="str">
        <f t="shared" si="25"/>
        <v>2,160YCT-ND</v>
      </c>
      <c r="V37" t="str">
        <f t="shared" si="40"/>
        <v>Resistor - 1x 160</v>
      </c>
      <c r="W37" t="str">
        <f t="shared" si="38"/>
        <v>594-5083NW160R0J|1</v>
      </c>
      <c r="X37" t="str">
        <f t="shared" si="39"/>
        <v>FMP200FRF52-160R 1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277</v>
      </c>
      <c r="D38" s="22" t="s">
        <v>110</v>
      </c>
      <c r="E38" s="3" t="s">
        <v>209</v>
      </c>
      <c r="F38" s="3" t="s">
        <v>210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211</v>
      </c>
      <c r="M38" s="2"/>
      <c r="N38" s="2" t="s">
        <v>212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285</v>
      </c>
      <c r="D41" s="4" t="s">
        <v>61</v>
      </c>
      <c r="E41" s="3" t="s">
        <v>286</v>
      </c>
      <c r="F41" s="3" t="s">
        <v>287</v>
      </c>
      <c r="G41" s="3" t="s">
        <v>288</v>
      </c>
      <c r="H41" s="3"/>
      <c r="I41" s="3">
        <v>2</v>
      </c>
      <c r="J41" s="3" t="s">
        <v>39</v>
      </c>
      <c r="K41" s="3" t="s">
        <v>138</v>
      </c>
      <c r="L41" s="3" t="s">
        <v>286</v>
      </c>
      <c r="M41" s="33" t="s">
        <v>289</v>
      </c>
      <c r="N41" s="2" t="s">
        <v>290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291</v>
      </c>
      <c r="U41" s="4" t="s">
        <v>291</v>
      </c>
      <c r="V41" t="s">
        <v>292</v>
      </c>
      <c r="W41" t="s">
        <v>293</v>
      </c>
      <c r="X41" t="s">
        <v>294</v>
      </c>
    </row>
    <row r="42" spans="1:24" ht="26.25" thickBot="1">
      <c r="A42" s="18">
        <v>1</v>
      </c>
      <c r="B42" s="18">
        <f t="shared" si="49"/>
        <v>1</v>
      </c>
      <c r="C42" s="22" t="s">
        <v>251</v>
      </c>
      <c r="D42" s="4" t="s">
        <v>79</v>
      </c>
      <c r="E42" s="3" t="s">
        <v>243</v>
      </c>
      <c r="F42" s="3" t="s">
        <v>244</v>
      </c>
      <c r="G42" s="3" t="s">
        <v>245</v>
      </c>
      <c r="H42" s="3"/>
      <c r="I42" s="3">
        <v>1</v>
      </c>
      <c r="J42" s="3" t="s">
        <v>62</v>
      </c>
      <c r="K42" s="3"/>
      <c r="L42" s="3" t="s">
        <v>248</v>
      </c>
      <c r="M42" s="31" t="s">
        <v>249</v>
      </c>
      <c r="N42" s="2" t="s">
        <v>250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208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111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270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272</v>
      </c>
      <c r="D48" s="12"/>
      <c r="E48" s="13" t="s">
        <v>273</v>
      </c>
      <c r="F48" s="3" t="s">
        <v>271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259</v>
      </c>
      <c r="D49" s="12" t="s">
        <v>144</v>
      </c>
      <c r="E49" s="13" t="s">
        <v>260</v>
      </c>
      <c r="F49" s="3" t="s">
        <v>261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262</v>
      </c>
      <c r="M49" s="13" t="s">
        <v>263</v>
      </c>
      <c r="N49" s="2" t="s">
        <v>264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258</v>
      </c>
      <c r="D50" s="12" t="s">
        <v>144</v>
      </c>
      <c r="E50" s="13" t="s">
        <v>266</v>
      </c>
      <c r="F50" s="3" t="s">
        <v>265</v>
      </c>
      <c r="G50" s="3"/>
      <c r="H50" s="13"/>
      <c r="I50" s="13">
        <v>1</v>
      </c>
      <c r="J50" s="13" t="s">
        <v>220</v>
      </c>
      <c r="K50" s="25" t="s">
        <v>138</v>
      </c>
      <c r="L50" s="13" t="s">
        <v>267</v>
      </c>
      <c r="M50" s="13" t="s">
        <v>269</v>
      </c>
      <c r="N50" s="2" t="s">
        <v>268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300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6" t="s">
        <v>258</v>
      </c>
      <c r="D53" s="12" t="s">
        <v>144</v>
      </c>
      <c r="E53" s="13" t="s">
        <v>266</v>
      </c>
      <c r="F53" s="3" t="s">
        <v>265</v>
      </c>
      <c r="G53" s="3"/>
      <c r="H53" s="13"/>
      <c r="I53" s="13">
        <v>1</v>
      </c>
      <c r="J53" s="13" t="s">
        <v>220</v>
      </c>
      <c r="K53" s="25" t="s">
        <v>138</v>
      </c>
      <c r="L53" s="13" t="s">
        <v>267</v>
      </c>
      <c r="M53" s="13" t="s">
        <v>269</v>
      </c>
      <c r="N53" s="2" t="s">
        <v>268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6" t="s">
        <v>259</v>
      </c>
      <c r="D54" s="12" t="s">
        <v>144</v>
      </c>
      <c r="E54" s="13" t="s">
        <v>260</v>
      </c>
      <c r="F54" s="3" t="s">
        <v>261</v>
      </c>
      <c r="G54" s="3"/>
      <c r="H54" s="13"/>
      <c r="I54" s="13">
        <v>1</v>
      </c>
      <c r="J54" s="13" t="s">
        <v>220</v>
      </c>
      <c r="K54" s="25" t="s">
        <v>138</v>
      </c>
      <c r="L54" s="13" t="s">
        <v>262</v>
      </c>
      <c r="M54" s="13" t="s">
        <v>263</v>
      </c>
      <c r="N54" s="2" t="s">
        <v>264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76.31</v>
      </c>
      <c r="R55" s="11">
        <f>SUM(R3:R54)</f>
        <v>94.069000000000017</v>
      </c>
      <c r="S55" s="10" t="s">
        <v>69</v>
      </c>
    </row>
    <row r="59" spans="1:24">
      <c r="C59" t="s">
        <v>247</v>
      </c>
    </row>
    <row r="60" spans="1:24">
      <c r="C60" t="s">
        <v>295</v>
      </c>
    </row>
    <row r="61" spans="1:24">
      <c r="C61" t="s">
        <v>274</v>
      </c>
    </row>
    <row r="62" spans="1:24">
      <c r="C62" t="s">
        <v>301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2019-05-02T09:08:21Z</dcterms:modified>
</cp:coreProperties>
</file>