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2\"/>
    </mc:Choice>
  </mc:AlternateContent>
  <xr:revisionPtr revIDLastSave="0" documentId="13_ncr:1_{182BC638-686D-416C-ADEF-BE8F0E1FF2B9}" xr6:coauthVersionLast="36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 l="1"/>
  <c r="W21" i="1"/>
  <c r="V21" i="1"/>
  <c r="U21" i="1"/>
  <c r="T21" i="1"/>
  <c r="R21" i="1"/>
  <c r="Q21" i="1"/>
  <c r="Q50" i="1" l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<sst xmlns="http://schemas.openxmlformats.org/spreadsheetml/2006/main" count="430" uniqueCount="314">
  <si>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</si>
  <si>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</si>
  <si>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</si>
  <si>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</si>
  <si>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</si>
  <si>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</si>
  <si>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</si>
  <si>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</si>
  <si>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</si>
  <si>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</si>
  <si>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</si>
  <si>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</si>
  <si>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</si>
  <si>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</si>
  <si>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</si>
  <si>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</si>
  <si>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</si>
  <si>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</si>
  <si>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</si>
  <si>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</si>
  <si>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</si>
  <si>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</si>
  <si>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</si>
  <si>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</si>
  <si>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</si>
  <si>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</si>
  <si>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</si>
  <si>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</si>
  <si>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</si>
  <si>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</si>
  <si>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</si>
  <si>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</si>
  <si>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</si>
  <si>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</si>
  <si>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</si>
  <si>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</si>
  <si>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</si>
  <si>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</si>
  <si>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</si>
  <si>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</si>
  <si>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</si>
  <si>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</si>
  <si>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</si>
  <si>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</si>
  <si>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</si>
  <si>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</si>
  <si>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</si>
  <si>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</si>
  <si>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</si>
  <si>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</si>
  <si>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</si>
  <si>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</si>
  <si>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</si>
  <si>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</si>
  <si>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</si>
  <si>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</si>
  <si>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</si>
  <si>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</si>
  <si>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</si>
  <si>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</si>
  <si>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</si>
  <si>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</si>
  <si>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</si>
  <si>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</si>
  <si>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</si>
  <si>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</si>
  <si>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</si>
  <si>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</si>
  <si>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</si>
  <si>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</si>
  <si>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</si>
  <si>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</si>
  <si>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</si>
  <si>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</si>
  <si>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</si>
  <si>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</si>
  <si>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</si>
  <si>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</si>
  <si>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</si>
  <si>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</si>
  <si>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</si>
  <si>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</si>
  <si>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</si>
  <si>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</si>
  <si>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</si>
  <si>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</si>
  <si>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</si>
  <si>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</si>
  <si>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</si>
  <si>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</si>
  <si>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</si>
  <si>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</si>
  <si>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</si>
  <si>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</si>
  <si>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</si>
  <si>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</si>
  <si>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</si>
  <si>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</si>
  <si>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</si>
  <si>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</si>
  <si>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</si>
  <si>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</si>
  <si>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</si>
  <si>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</si>
  <si>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</si>
  <si>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</si>
  <si>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</si>
  <si>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</si>
  <si>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</si>
  <si>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</si>
  <si>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</si>
  <si>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</si>
  <si>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</si>
  <si>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</si>
  <si>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</si>
  <si>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</si>
  <si>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</si>
  <si>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</si>
  <si>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</si>
  <si>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</si>
  <si>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</si>
  <si>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</si>
  <si>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</si>
  <si>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</si>
  <si>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</si>
  <si>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</si>
  <si>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</si>
  <si>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</si>
  <si>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</si>
  <si>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</si>
  <si>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</si>
  <si>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</si>
  <si>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</si>
  <si>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</si>
  <si>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</si>
  <si>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</si>
  <si>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</si>
  <si>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</si>
  <si>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</si>
  <si>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</si>
  <si>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</si>
  <si>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</si>
  <si>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</si>
  <si>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</si>
  <si>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</si>
  <si>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</si>
  <si>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</si>
  <si>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</si>
  <si>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</si>
  <si>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</si>
  <si>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</si>
  <si>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</si>
  <si>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</si>
  <si>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</si>
  <si>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</si>
  <si>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</si>
  <si>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</si>
  <si>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</si>
  <si>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</si>
  <si>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</si>
  <si>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</si>
  <si>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</si>
  <si>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</si>
  <si>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</si>
  <si>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</si>
  <si>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</si>
  <si>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</si>
  <si>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</si>
  <si>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</si>
  <si>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</si>
  <si>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</si>
  <si>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</si>
  <si>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</si>
  <si>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</si>
  <si>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</si>
  <si>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</si>
  <si>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</si>
  <si>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</si>
  <si>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</si>
  <si>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</si>
  <si>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</si>
  <si>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</si>
  <si>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</si>
  <si>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</si>
  <si>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</si>
  <si>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</si>
  <si>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</si>
  <si>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</si>
  <si>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</si>
  <si>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</si>
  <si>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</si>
  <si>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</si>
  <si>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</si>
  <si>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</si>
  <si>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</si>
  <si>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</si>
  <si>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</si>
  <si>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</si>
  <si>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</si>
  <si>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</si>
  <si>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</si>
  <si>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</si>
  <si>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</si>
  <si>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</si>
  <si>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</si>
  <si>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</si>
  <si>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</si>
  <si>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</si>
  <si>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</si>
  <si>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</si>
  <si>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</si>
  <si>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</si>
  <si>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</si>
  <si>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</si>
  <si>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</si>
  <si>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</si>
  <si>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</si>
  <si>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</si>
  <si>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</si>
  <si>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</si>
  <si>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</si>
  <si>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</si>
  <si>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</si>
  <si>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</si>
  <si>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</si>
  <si>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</si>
  <si>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</si>
  <si>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</si>
  <si>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</si>
  <si>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</si>
  <si>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</si>
  <si>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</si>
  <si>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</si>
  <si>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</si>
  <si>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</si>
  <si>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</si>
  <si>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</si>
  <si>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</si>
  <si>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</si>
  <si>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</si>
  <si>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</si>
  <si>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</si>
  <si>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</si>
  <si>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</si>
  <si>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</si>
  <si>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</si>
  <si>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</si>
  <si>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</si>
  <si>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</si>
  <si>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</si>
  <si>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</si>
  <si>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</si>
  <si>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</si>
  <si>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</si>
  <si>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</si>
  <si>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</si>
  <si>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</si>
  <si>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</si>
  <si>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</si>
  <si>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</si>
  <si>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</si>
  <si>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</si>
  <si>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</si>
  <si>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</si>
  <si>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</si>
  <si>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</si>
  <si>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</si>
  <si>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</si>
  <si>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</si>
  <si>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</si>
  <si>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</si>
  <si>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</si>
  <si>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</si>
  <si>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</si>
  <si>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</si>
  <si>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</si>
  <si>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</si>
  <si>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</si>
  <si>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</si>
  <si>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</si>
  <si>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</si>
  <si>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</si>
  <si>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</si>
  <si>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</si>
  <si>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</si>
  <si>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</si>
  <si>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</si>
  <si>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</si>
  <si>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</si>
  <si>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</si>
  <si>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</si>
  <si>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</si>
  <si>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</si>
  <si>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</si>
  <si>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</si>
  <si>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</si>
  <si>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</si>
  <si>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</si>
  <si>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</si>
  <si>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</si>
  <si>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</si>
  <si>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</si>
  <si>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</si>
  <si>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</si>
  <si>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</si>
  <si>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</si>
  <si>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</si>
  <si>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</si>
  <si>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t>HEADER 4P MINIFIT</t>
  </si>
  <si>
    <t>39-30-0040</t>
  </si>
  <si>
    <t>WM21352-ND</t>
  </si>
  <si>
    <t>538-39-30-0040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</si>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</sst>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43" zoomScale="113" workbookViewId="0">
      <selection activeCell="A53" sqref="A53:XFD5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278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281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6" t="s">
        <v>219</v>
      </c>
      <c r="D21" s="4" t="s">
        <v>82</v>
      </c>
      <c r="E21" s="3" t="s">
        <v>220</v>
      </c>
      <c r="F21" s="3" t="s">
        <v>308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309</v>
      </c>
      <c r="M21" s="30" t="s">
        <v>310</v>
      </c>
      <c r="N21" s="2" t="s">
        <v>311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298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8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20.96</v>
      </c>
      <c r="R26" s="6">
        <f t="shared" ref="R26:R27" si="28">P26*A26</f>
        <v>23.2</v>
      </c>
      <c r="S26" s="4"/>
      <c r="T26" s="4" t="str">
        <f t="shared" ref="T26" si="29">IF(NOT(M26=""),A26&amp;","&amp;M26,"")</f>
        <v>8,ISL9V5036P3-F085-ND</v>
      </c>
      <c r="U26" s="4" t="str">
        <f t="shared" si="25"/>
        <v>6,ISL9V5036P3-F085-ND</v>
      </c>
      <c r="V26" t="str">
        <f t="shared" ref="V26:V27" si="30">A26&amp;"x "&amp;E26</f>
        <v>8x Ignition IGBT</v>
      </c>
      <c r="W26" t="str">
        <f t="shared" ref="W26" si="31">IF(NOT(N26=""),N26&amp;"|"&amp;A26,"")</f>
        <v>512-ISL9V5036P3-F085
|8</v>
      </c>
      <c r="X26" t="str">
        <f t="shared" ref="X26" si="32">L26&amp;" "&amp;A26</f>
        <v>ISL9V5036P3-F085 8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282</v>
      </c>
      <c r="D27" s="22" t="s">
        <v>107</v>
      </c>
      <c r="E27" s="3" t="s">
        <v>283</v>
      </c>
      <c r="F27" s="3" t="s">
        <v>284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285</v>
      </c>
      <c r="M27" s="30" t="s">
        <v>287</v>
      </c>
      <c r="N27" s="2" t="s">
        <v>286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16</v>
      </c>
      <c r="B31" s="18">
        <f t="shared" si="36"/>
        <v>13</v>
      </c>
      <c r="C31" s="4" t="s">
        <v>312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0.96</v>
      </c>
      <c r="R31" s="6">
        <f t="shared" si="6"/>
        <v>1.76</v>
      </c>
      <c r="S31" s="4"/>
      <c r="T31" s="4" t="str">
        <f t="shared" si="24"/>
        <v>16,1.00KXBK-ND</v>
      </c>
      <c r="U31" s="4" t="str">
        <f t="shared" si="25"/>
        <v>13,1.00KXBK-ND</v>
      </c>
      <c r="V31" t="str">
        <f t="shared" ref="V31:V37" si="40">"Resistor - " &amp; A31&amp;"x "&amp;E31</f>
        <v>Resistor - 16x 1k</v>
      </c>
      <c r="W31" t="str">
        <f t="shared" si="38"/>
        <v>603-MFR-25FBF52-1K|16</v>
      </c>
      <c r="X31" t="str">
        <f t="shared" si="39"/>
        <v>MFR-25FBF52-1K 16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301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279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11</v>
      </c>
      <c r="B36" s="18">
        <f>LEN(D36)-LEN(SUBSTITUTE(D36,",",""))+1</f>
        <v>8</v>
      </c>
      <c r="C36" s="4" t="s">
        <v>313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1.1000000000000001</v>
      </c>
      <c r="R36" s="6">
        <f t="shared" si="6"/>
        <v>1.1000000000000001</v>
      </c>
      <c r="S36" s="4"/>
      <c r="T36" s="4" t="str">
        <f t="shared" si="24"/>
        <v>11,100KXBK-ND</v>
      </c>
      <c r="U36" s="4" t="str">
        <f t="shared" si="25"/>
        <v>8,100KXBK-ND</v>
      </c>
      <c r="V36" t="str">
        <f t="shared" si="40"/>
        <v>Resistor - 11x 100k</v>
      </c>
      <c r="W36" t="str">
        <f t="shared" si="38"/>
        <v>603-FMF-25FTF52100K|11</v>
      </c>
      <c r="X36" t="str">
        <f t="shared" si="39"/>
        <v>MFR-25FBF52-100K 11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302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280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288</v>
      </c>
      <c r="D41" s="4" t="s">
        <v>61</v>
      </c>
      <c r="E41" s="3" t="s">
        <v>289</v>
      </c>
      <c r="F41" s="3" t="s">
        <v>290</v>
      </c>
      <c r="G41" s="3" t="s">
        <v>291</v>
      </c>
      <c r="H41" s="3"/>
      <c r="I41" s="3">
        <v>2</v>
      </c>
      <c r="J41" s="3" t="s">
        <v>39</v>
      </c>
      <c r="K41" s="3" t="s">
        <v>138</v>
      </c>
      <c r="L41" s="3" t="s">
        <v>289</v>
      </c>
      <c r="M41" s="34" t="s">
        <v>292</v>
      </c>
      <c r="N41" s="2" t="s">
        <v>293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294</v>
      </c>
      <c r="U41" s="4" t="s">
        <v>294</v>
      </c>
      <c r="V41" t="s">
        <v>295</v>
      </c>
      <c r="W41" t="s">
        <v>296</v>
      </c>
      <c r="X41" t="s">
        <v>297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275</v>
      </c>
      <c r="D48" s="12"/>
      <c r="E48" s="13" t="s">
        <v>276</v>
      </c>
      <c r="F48" s="3" t="s">
        <v>274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260</v>
      </c>
      <c r="D49" s="12" t="s">
        <v>144</v>
      </c>
      <c r="E49" s="13" t="s">
        <v>268</v>
      </c>
      <c r="F49" s="3" t="s">
        <v>267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269</v>
      </c>
      <c r="M49" s="13" t="s">
        <v>271</v>
      </c>
      <c r="N49" s="2" t="s">
        <v>270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261</v>
      </c>
      <c r="D50" s="12" t="s">
        <v>144</v>
      </c>
      <c r="E50" s="13" t="s">
        <v>262</v>
      </c>
      <c r="F50" s="3" t="s">
        <v>263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264</v>
      </c>
      <c r="M50" s="13" t="s">
        <v>265</v>
      </c>
      <c r="N50" s="2" t="s">
        <v>266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307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8">
        <v>1</v>
      </c>
      <c r="B53" s="26">
        <v>1</v>
      </c>
      <c r="C53" s="35" t="s">
        <v>260</v>
      </c>
      <c r="D53" s="12" t="s">
        <v>144</v>
      </c>
      <c r="E53" s="13" t="s">
        <v>268</v>
      </c>
      <c r="F53" s="3" t="s">
        <v>267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269</v>
      </c>
      <c r="M53" s="13" t="s">
        <v>271</v>
      </c>
      <c r="N53" s="2" t="s">
        <v>270</v>
      </c>
      <c r="O53" s="6">
        <v>0.33</v>
      </c>
      <c r="P53" s="6">
        <v>0.38200000000000001</v>
      </c>
      <c r="Q53" s="6">
        <f>O53*A53</f>
        <v>0.33</v>
      </c>
      <c r="R53" s="6">
        <f>P53*A53</f>
        <v>0.38200000000000001</v>
      </c>
      <c r="S53" s="4"/>
      <c r="T53" s="4" t="str">
        <f>IF(NOT(M53=""),A53&amp;","&amp;M53,"")</f>
        <v>1,WM3702-ND</v>
      </c>
      <c r="U53" s="4" t="str">
        <f>IF(NOT(M53=""),B53&amp;","&amp;M53,"")</f>
        <v>1,WM3702-ND</v>
      </c>
      <c r="V53" t="str">
        <f>A53&amp;"x "&amp;E53</f>
        <v>1x 6-POS connector</v>
      </c>
      <c r="W53" t="str">
        <f>IF(NOT(N53=""),N53&amp;"|"&amp;A53,"")</f>
        <v>538-39-01-2060|1</v>
      </c>
      <c r="X53" t="str">
        <f>L53&amp;" "&amp;A53</f>
        <v>39-01-2060 1</v>
      </c>
    </row>
    <row r="54" spans="1:24" ht="16.5" thickBot="1">
      <c r="A54" s="18">
        <v>6</v>
      </c>
      <c r="B54" s="26">
        <v>1</v>
      </c>
      <c r="C54" s="35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0.96</v>
      </c>
      <c r="R54" s="6">
        <f>P54*A54</f>
        <v>1.0859999999999999</v>
      </c>
      <c r="S54" s="4"/>
      <c r="T54" s="4" t="str">
        <f>IF(NOT(M54=""),A54&amp;","&amp;M54,"")</f>
        <v>6,WM9154-ND</v>
      </c>
      <c r="U54" s="4" t="str">
        <f>IF(NOT(M54=""),B54&amp;","&amp;M54,"")</f>
        <v>1,WM9154-ND</v>
      </c>
      <c r="V54" t="str">
        <f>A54&amp;"x "&amp;E54</f>
        <v>6x Female pin</v>
      </c>
      <c r="W54" t="str">
        <f>IF(NOT(N54=""),N54&amp;"|"&amp;A54,"")</f>
        <v>538-39-00-0078|6</v>
      </c>
      <c r="X54" t="str">
        <f>L54&amp;" "&amp;A54</f>
        <v>39-00-0078 6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103.75</v>
      </c>
      <c r="R55" s="11">
        <f>SUM(R3:R50)</f>
        <v>121.54100000000003</v>
      </c>
      <c r="S55" s="10" t="s">
        <v>69</v>
      </c>
    </row>
    <row r="59" spans="1:24">
      <c r="C59" t="s">
        <v>249</v>
      </c>
    </row>
    <row r="60" spans="1:24">
      <c r="C60" t="s">
        <v>305</v>
      </c>
    </row>
    <row r="61" spans="1:24">
      <c r="C61" t="s">
        <v>277</v>
      </c>
    </row>
    <row r="62" spans="1:24">
      <c r="C62" t="s">
        <v>306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2019-05-02T09:08:11Z</dcterms:modified>
</cp:coreProperties>
</file>