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45B8759A-9340-446D-8527-4D03178AA85E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U3" i="1" s="1"/>
  <c r="R6" i="1"/>
  <c r="R9" i="1"/>
  <c r="R14" i="1"/>
  <c r="R17" i="1"/>
  <c r="R19" i="1"/>
  <c r="R29" i="1"/>
  <c r="R34" i="1"/>
  <c r="R35" i="1"/>
  <c r="R39" i="1"/>
  <c r="R42" i="1"/>
  <c r="R43" i="1"/>
  <c r="U28" i="1"/>
  <c r="U38" i="1"/>
  <c r="U45" i="1"/>
  <c r="U11" i="1"/>
  <c r="U15" i="1"/>
  <c r="U16" i="1"/>
  <c r="U18" i="1"/>
  <c r="U19" i="1"/>
  <c r="U23" i="1"/>
  <c r="U2" i="1"/>
  <c r="V43" i="1"/>
  <c r="T43" i="1"/>
  <c r="V4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4" i="1"/>
  <c r="T28" i="1"/>
  <c r="T34" i="1"/>
  <c r="T38" i="1"/>
  <c r="T39" i="1"/>
  <c r="T42" i="1"/>
  <c r="T45" i="1"/>
  <c r="T2" i="1"/>
  <c r="T5" i="1" l="1"/>
  <c r="V35" i="1"/>
  <c r="V9" i="1"/>
  <c r="T4" i="1"/>
  <c r="R5" i="1"/>
  <c r="T9" i="1"/>
  <c r="V5" i="1"/>
  <c r="R24" i="1"/>
  <c r="R13" i="1"/>
  <c r="R4" i="1"/>
  <c r="W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<sst xmlns="http://schemas.openxmlformats.org/spreadsheetml/2006/main" count="401" uniqueCount="308">
  <si>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</si>
  <si>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</si>
  <si>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</si>
  <si>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</si>
  <si>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</si>
  <si>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</si>
  <si>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</si>
  <si>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</si>
  <si>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</si>
  <si>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</si>
  <si>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</si>
  <si>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</si>
  <si>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</si>
  <si>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</si>
  <si>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</si>
  <si>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</si>
  <si>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</si>
  <si>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</si>
  <si>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</si>
  <si>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</si>
  <si>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</si>
  <si>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</si>
  <si>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</si>
  <si>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</si>
  <si>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</si>
  <si>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</si>
  <si>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</si>
  <si>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</si>
  <si>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</si>
  <si>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</si>
  <si>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</si>
  <si>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</si>
  <si>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</si>
  <si>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</si>
  <si>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</si>
  <si>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</si>
  <si>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</si>
  <si>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</si>
  <si>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</si>
  <si>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</si>
  <si>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</si>
  <si>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</si>
  <si>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</si>
  <si>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</si>
  <si>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</si>
  <si>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</si>
  <si>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</si>
  <si>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</si>
  <si>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</si>
  <si>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</si>
  <si>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</si>
  <si>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</si>
  <si>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</si>
  <si>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</si>
  <si>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</si>
  <si>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</si>
  <si>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</si>
  <si>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</si>
  <si>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</si>
  <si>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</si>
  <si>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</si>
  <si>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</si>
  <si>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</si>
  <si>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</si>
  <si>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</si>
  <si>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</si>
  <si>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</si>
  <si>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</si>
  <si>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</si>
  <si>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</si>
  <si>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</si>
  <si>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</si>
  <si>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</si>
  <si>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</si>
  <si>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</si>
  <si>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</si>
  <si>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</si>
  <si>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</si>
  <si>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</si>
  <si>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</si>
  <si>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</si>
  <si>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</si>
  <si>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</si>
  <si>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</si>
  <si>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</si>
  <si>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</si>
  <si>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</si>
  <si>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</si>
  <si>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</si>
  <si>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</si>
  <si>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</si>
  <si>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</si>
  <si>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</si>
  <si>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</si>
  <si>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</si>
  <si>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</si>
  <si>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</si>
  <si>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</si>
  <si>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</si>
  <si>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</si>
  <si>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</si>
  <si>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</si>
  <si>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</si>
  <si>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</si>
  <si>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</si>
  <si>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</si>
  <si>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</si>
  <si>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</si>
  <si>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</si>
  <si>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</si>
  <si>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</si>
  <si>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</si>
  <si>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</si>
  <si>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</si>
  <si>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</si>
  <si>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</si>
  <si>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</si>
  <si>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</si>
  <si>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</si>
  <si>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</si>
  <si>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</si>
  <si>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</si>
  <si>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</si>
  <si>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</si>
  <si>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</si>
  <si>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</si>
  <si>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</si>
  <si>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</si>
  <si>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</si>
  <si>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</si>
  <si>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</si>
  <si>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</si>
  <si>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</si>
  <si>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</si>
  <si>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</si>
  <si>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</si>
  <si>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</si>
  <si>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</si>
  <si>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</si>
  <si>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</si>
  <si>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</si>
  <si>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</si>
  <si>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</si>
  <si>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</si>
  <si>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</si>
  <si>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</si>
  <si>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</si>
  <si>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</si>
  <si>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</si>
  <si>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</si>
  <si>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</si>
  <si>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</si>
  <si>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</si>
  <si>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</si>
  <si>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</si>
  <si>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</si>
  <si>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</si>
  <si>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</si>
  <si>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</si>
  <si>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</si>
  <si>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</si>
  <si>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</si>
  <si>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</si>
  <si>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</si>
  <si>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</si>
  <si>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</si>
  <si>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</si>
  <si>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</si>
  <si>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</si>
  <si>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</si>
  <si>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</si>
  <si>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</si>
  <si>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</si>
  <si>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</si>
  <si>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</si>
  <si>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</si>
  <si>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</si>
  <si>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</si>
  <si>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</si>
  <si>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</si>
  <si>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</si>
  <si>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</si>
  <si>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</si>
  <si>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</si>
  <si>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</si>
  <si>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</si>
  <si>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</si>
  <si>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</si>
  <si>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</si>
  <si>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</si>
  <si>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</si>
  <si>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</si>
  <si>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</si>
  <si>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</si>
  <si>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</si>
  <si>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</si>
  <si>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</si>
  <si>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</si>
  <si>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</si>
  <si>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</si>
  <si>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</si>
  <si>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</si>
  <si>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</si>
  <si>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</si>
  <si>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</si>
  <si>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</si>
  <si>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</si>
  <si>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</si>
  <si>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</si>
  <si>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</si>
  <si>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</si>
  <si>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</si>
  <si>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</si>
  <si>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</si>
  <si>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</si>
  <si>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</si>
  <si>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</si>
  <si>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</si>
  <si>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</si>
  <si>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</si>
  <si>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</si>
  <si>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</si>
  <si>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</si>
  <si>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</si>
  <si>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</si>
  <si>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</si>
  <si>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</si>
  <si>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</si>
  <si>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</si>
  <si>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</si>
  <si>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</si>
  <si>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</si>
  <si>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</si>
  <si>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</si>
  <si>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</si>
  <si>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</si>
  <si>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</si>
  <si>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</si>
  <si>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</si>
  <si>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</si>
  <si>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</si>
  <si>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</si>
  <si>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</si>
  <si>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</si>
  <si>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</si>
  <si>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</si>
  <si>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</si>
  <si>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</si>
  <si>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</si>
  <si>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</si>
  <si>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</si>
  <si>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</si>
  <si>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</si>
  <si>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</si>
  <si>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</si>
  <si>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</si>
  <si>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</si>
  <si>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</si>
  <si>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</si>
  <si>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</si>
  <si>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</si>
  <si>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</si>
  <si>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</si>
  <si>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</si>
  <si>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</si>
  <si>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</si>
  <si>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</si>
  <si>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</si>
  <si>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</si>
  <si>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</si>
  <si>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</si>
  <si>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</si>
  <si>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</si>
  <si>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</si>
  <si>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</si>
  <si>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</si>
  <si>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</si>
  <si>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</si>
  <si>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</si>
  <si>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</si>
  <si>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</si>
  <si>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</si>
  <si>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</si>
  <si>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</si>
  <si>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</si>
  <si>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</si>
  <si>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</si>
  <si>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</si>
  <si>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</si>
  <si>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</si>
  <si>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</si>
  <si>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</si>
  <si>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</si>
  <si>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</si>
  <si>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</si>
  <si>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</si>
  <si>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</si>
  <si>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</si>
  <si>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</si>
  <si>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</si>
  <si>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</si>
  <si>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</si>
  <si>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</si>
  <si>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</si>
  <si>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</si>
  <si>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</si>
  <si>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</si>
  <si>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Note! The</t>
    </r>
    <r>
      <rPr>
        <sz val="12"/>
        <color rgb="FF00B050"/>
        <rFont val="Calibri"/>
        <family val="2"/>
        <scheme val="minor"/>
      </rPr>
      <t xml:space="preserve"> 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</si>
</sst>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46" zoomScale="113" workbookViewId="0">
      <selection activeCell="C62" sqref="C6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252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279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265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286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289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262</v>
      </c>
      <c r="F20" s="3" t="s">
        <v>263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259</v>
      </c>
      <c r="M20" s="30" t="s">
        <v>261</v>
      </c>
      <c r="N20" s="2" t="s">
        <v>260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235</v>
      </c>
      <c r="D21" s="4" t="s">
        <v>82</v>
      </c>
      <c r="E21" s="3" t="s">
        <v>225</v>
      </c>
      <c r="F21" s="3" t="s">
        <v>237</v>
      </c>
      <c r="G21" s="3"/>
      <c r="H21" s="3"/>
      <c r="I21" s="3">
        <v>1</v>
      </c>
      <c r="J21" s="3" t="s">
        <v>239</v>
      </c>
      <c r="K21" s="3" t="s">
        <v>139</v>
      </c>
      <c r="L21" s="27" t="s">
        <v>240</v>
      </c>
      <c r="M21" s="30" t="s">
        <v>245</v>
      </c>
      <c r="N21" s="2" t="s">
        <v>244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236</v>
      </c>
      <c r="F22" s="3" t="s">
        <v>238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241</v>
      </c>
      <c r="M22" s="30" t="s">
        <v>243</v>
      </c>
      <c r="N22" s="2" t="s">
        <v>242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6</v>
      </c>
      <c r="B24" s="18">
        <f t="shared" ref="B24" si="26">LEN(D24)-LEN(SUBSTITUTE(D24,",",""))+1</f>
        <v>6</v>
      </c>
      <c r="C24" s="4" t="s">
        <v>296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9.06</v>
      </c>
      <c r="R24" s="6">
        <f t="shared" si="6"/>
        <v>9.06</v>
      </c>
      <c r="S24" s="4"/>
      <c r="T24" s="4" t="str">
        <f t="shared" si="24"/>
        <v>6,497-5981-5-ND</v>
      </c>
      <c r="U24" s="4" t="str">
        <f t="shared" si="25"/>
        <v>6,497-5981-5-ND</v>
      </c>
      <c r="V24" t="str">
        <f>A24&amp;"x "&amp;E24</f>
        <v>6x 62A MOSFET N-CH</v>
      </c>
      <c r="W24" t="str">
        <f>IF(NOT(N24=""),N24&amp;"|"&amp;A24,"")</f>
        <v>511-STP62NS04Z|6</v>
      </c>
      <c r="X24" t="str">
        <f>L24&amp;" "&amp;A24</f>
        <v>STP75NS04Z 6</v>
      </c>
    </row>
    <row r="25" spans="1:24" ht="26.25" thickBot="1">
      <c r="A25" s="18">
        <f>LEN(C25)-LEN(SUBSTITUTE(C25,",",""))+1</f>
        <v>6</v>
      </c>
      <c r="B25" s="18">
        <f t="shared" ref="B25:B26" si="27">LEN(D25)-LEN(SUBSTITUTE(D25,",",""))+1</f>
        <v>6</v>
      </c>
      <c r="C25" s="4" t="s">
        <v>218</v>
      </c>
      <c r="D25" s="22" t="s">
        <v>107</v>
      </c>
      <c r="E25" s="3" t="s">
        <v>219</v>
      </c>
      <c r="F25" s="3" t="s">
        <v>220</v>
      </c>
      <c r="G25" s="3" t="s">
        <v>221</v>
      </c>
      <c r="H25" s="3"/>
      <c r="I25" s="3">
        <v>8</v>
      </c>
      <c r="J25" s="3" t="s">
        <v>21</v>
      </c>
      <c r="K25" s="3" t="s">
        <v>138</v>
      </c>
      <c r="L25" s="3" t="s">
        <v>222</v>
      </c>
      <c r="M25" s="29" t="s">
        <v>232</v>
      </c>
      <c r="N25" s="2" t="s">
        <v>223</v>
      </c>
      <c r="O25" s="6">
        <v>2.62</v>
      </c>
      <c r="P25" s="6">
        <v>2.9</v>
      </c>
      <c r="Q25" s="6">
        <f>O25*A25</f>
        <v>15.72</v>
      </c>
      <c r="R25" s="6">
        <f t="shared" ref="R25:R26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:V26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3" t="s">
        <v>290</v>
      </c>
      <c r="D26" s="22" t="s">
        <v>107</v>
      </c>
      <c r="E26" s="3" t="s">
        <v>291</v>
      </c>
      <c r="F26" s="3" t="s">
        <v>292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293</v>
      </c>
      <c r="M26" s="30" t="s">
        <v>295</v>
      </c>
      <c r="N26" s="2" t="s">
        <v>294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246</v>
      </c>
      <c r="D27" s="22" t="s">
        <v>107</v>
      </c>
      <c r="E27" s="3" t="s">
        <v>228</v>
      </c>
      <c r="F27" s="3" t="s">
        <v>227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230</v>
      </c>
      <c r="M27" s="30" t="s">
        <v>233</v>
      </c>
      <c r="N27" s="2" t="s">
        <v>231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247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15</v>
      </c>
      <c r="B30" s="18">
        <f t="shared" si="36"/>
        <v>13</v>
      </c>
      <c r="C30" s="4" t="s">
        <v>280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248</v>
      </c>
      <c r="O30" s="5">
        <v>0.06</v>
      </c>
      <c r="P30" s="5">
        <v>0.11</v>
      </c>
      <c r="Q30" s="6">
        <f t="shared" si="37"/>
        <v>0.89999999999999991</v>
      </c>
      <c r="R30" s="6">
        <f t="shared" si="6"/>
        <v>1.65</v>
      </c>
      <c r="S30" s="4"/>
      <c r="T30" s="4" t="str">
        <f t="shared" si="24"/>
        <v>15,1.00KXBK-ND</v>
      </c>
      <c r="U30" s="4" t="str">
        <f t="shared" si="25"/>
        <v>13,1.00KXBK-ND</v>
      </c>
      <c r="V30" t="str">
        <f t="shared" ref="V30:V36" si="40">"Resistor - " &amp; A30&amp;"x "&amp;E30</f>
        <v>Resistor - 15x 1k</v>
      </c>
      <c r="W30" t="str">
        <f t="shared" si="38"/>
        <v>603-MFR-25FBF52-1K|15</v>
      </c>
      <c r="X30" t="str">
        <f t="shared" si="39"/>
        <v>MFR-25FBF52-1K 15</v>
      </c>
    </row>
    <row r="31" spans="1:24" ht="16.5" thickBot="1">
      <c r="A31" s="18">
        <f>LEN(C31)-LEN(SUBSTITUTE(C31,",",""))+1</f>
        <v>3</v>
      </c>
      <c r="B31" s="18">
        <f t="shared" si="36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0"/>
        <v>Resistor - 3x 680</v>
      </c>
      <c r="W31" t="str">
        <f t="shared" si="38"/>
        <v>279-LR1F680R|3</v>
      </c>
      <c r="X31" t="str">
        <f t="shared" si="39"/>
        <v>1622545-1 3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6</v>
      </c>
      <c r="B33" s="18">
        <f t="shared" si="36"/>
        <v>5</v>
      </c>
      <c r="C33" s="4" t="s">
        <v>264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0"/>
        <v>Resistor - 6x 1% 2.49k</v>
      </c>
      <c r="W33" t="str">
        <f t="shared" si="38"/>
        <v>603-MFR-25FBF52-2K49|6</v>
      </c>
      <c r="X33" t="str">
        <f t="shared" si="39"/>
        <v>MFR-25FBF52-2K49 6</v>
      </c>
    </row>
    <row r="34" spans="1:24" ht="16.5" thickBot="1">
      <c r="A34" s="18">
        <v>1</v>
      </c>
      <c r="B34" s="18">
        <f t="shared" si="36"/>
        <v>1</v>
      </c>
      <c r="C34" s="4" t="s">
        <v>287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10</v>
      </c>
      <c r="B35" s="18">
        <f>LEN(D35)-LEN(SUBSTITUTE(D35,",",""))+1</f>
        <v>8</v>
      </c>
      <c r="C35" s="4" t="s">
        <v>212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0"/>
        <v>Resistor - 10x 100k</v>
      </c>
      <c r="W35" t="str">
        <f t="shared" si="38"/>
        <v>603-FMF-25FTF52100K|10</v>
      </c>
      <c r="X35" t="str">
        <f t="shared" si="39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0"/>
        <v>Resistor - 3x 160</v>
      </c>
      <c r="W36" t="str">
        <f t="shared" si="38"/>
        <v>594-5083NW160R0J|3</v>
      </c>
      <c r="X36" t="str">
        <f t="shared" si="39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288</v>
      </c>
      <c r="D37" s="22" t="s">
        <v>110</v>
      </c>
      <c r="E37" s="3" t="s">
        <v>214</v>
      </c>
      <c r="F37" s="3" t="s">
        <v>215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216</v>
      </c>
      <c r="M37" s="2"/>
      <c r="N37" s="2" t="s">
        <v>217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297</v>
      </c>
      <c r="D40" s="4" t="s">
        <v>61</v>
      </c>
      <c r="E40" s="3" t="s">
        <v>298</v>
      </c>
      <c r="F40" s="3" t="s">
        <v>299</v>
      </c>
      <c r="G40" s="3" t="s">
        <v>300</v>
      </c>
      <c r="H40" s="3"/>
      <c r="I40" s="3">
        <v>2</v>
      </c>
      <c r="J40" s="3" t="s">
        <v>39</v>
      </c>
      <c r="K40" s="3" t="s">
        <v>138</v>
      </c>
      <c r="L40" s="3" t="s">
        <v>298</v>
      </c>
      <c r="M40" s="34" t="s">
        <v>301</v>
      </c>
      <c r="N40" s="2" t="s">
        <v>302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303</v>
      </c>
      <c r="U40" s="4" t="s">
        <v>303</v>
      </c>
      <c r="V40" t="s">
        <v>304</v>
      </c>
      <c r="W40" t="s">
        <v>305</v>
      </c>
      <c r="X40" t="s">
        <v>306</v>
      </c>
    </row>
    <row r="41" spans="1:24" ht="26.25" thickBot="1">
      <c r="A41" s="18">
        <v>1</v>
      </c>
      <c r="B41" s="18">
        <f t="shared" si="49"/>
        <v>1</v>
      </c>
      <c r="C41" s="22" t="s">
        <v>258</v>
      </c>
      <c r="D41" s="4" t="s">
        <v>79</v>
      </c>
      <c r="E41" s="3" t="s">
        <v>249</v>
      </c>
      <c r="F41" s="3" t="s">
        <v>250</v>
      </c>
      <c r="G41" s="3" t="s">
        <v>251</v>
      </c>
      <c r="H41" s="3"/>
      <c r="I41" s="3">
        <v>1</v>
      </c>
      <c r="J41" s="3" t="s">
        <v>62</v>
      </c>
      <c r="K41" s="3"/>
      <c r="L41" s="3" t="s">
        <v>255</v>
      </c>
      <c r="M41" s="31" t="s">
        <v>256</v>
      </c>
      <c r="N41" s="2" t="s">
        <v>257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213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278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282</v>
      </c>
      <c r="D47" s="12"/>
      <c r="E47" s="13" t="s">
        <v>283</v>
      </c>
      <c r="F47" s="3" t="s">
        <v>281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266</v>
      </c>
      <c r="D48" s="12" t="s">
        <v>144</v>
      </c>
      <c r="E48" s="13" t="s">
        <v>274</v>
      </c>
      <c r="F48" s="3" t="s">
        <v>273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275</v>
      </c>
      <c r="M48" s="13" t="s">
        <v>277</v>
      </c>
      <c r="N48" s="2" t="s">
        <v>276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267</v>
      </c>
      <c r="D49" s="12" t="s">
        <v>144</v>
      </c>
      <c r="E49" s="13" t="s">
        <v>268</v>
      </c>
      <c r="F49" s="3" t="s">
        <v>269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270</v>
      </c>
      <c r="M49" s="13" t="s">
        <v>271</v>
      </c>
      <c r="N49" s="2" t="s">
        <v>272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customHeight="1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2"/>
      <c r="O50" s="1" t="s">
        <v>68</v>
      </c>
      <c r="P50" s="1"/>
      <c r="Q50" s="11">
        <f>SUM(Q3:Q49)</f>
        <v>94.15</v>
      </c>
      <c r="R50" s="11">
        <f>SUM(R3:R49)</f>
        <v>112.28</v>
      </c>
      <c r="S50" s="10" t="s">
        <v>69</v>
      </c>
    </row>
    <row r="54" spans="1:24">
      <c r="C54" t="s">
        <v>254</v>
      </c>
    </row>
    <row r="55" spans="1:24">
      <c r="C55" t="s">
        <v>307</v>
      </c>
    </row>
    <row r="56" spans="1:24">
      <c r="C56" t="s">
        <v>284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2019-04-24T14:20:39Z</dcterms:modified>
</cp:coreProperties>
</file>