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6705"/>
  </bookViews>
  <sheets>
    <sheet name="1st Adv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G14" i="1"/>
  <c r="H14" i="1"/>
  <c r="I14" i="1"/>
  <c r="J14" i="1"/>
  <c r="F14" i="1"/>
  <c r="F15" i="1" s="1"/>
  <c r="K4" i="1"/>
  <c r="F7" i="1"/>
  <c r="G13" i="1"/>
  <c r="H13" i="1"/>
  <c r="I13" i="1"/>
  <c r="J13" i="1"/>
  <c r="F13" i="1"/>
  <c r="C18" i="1"/>
  <c r="C19" i="1"/>
  <c r="C20" i="1"/>
  <c r="C21" i="1"/>
  <c r="C17" i="1"/>
  <c r="C14" i="1"/>
  <c r="C13" i="1"/>
  <c r="C2" i="1"/>
  <c r="C11" i="1" s="1"/>
  <c r="C23" i="1" s="1"/>
  <c r="C6" i="1"/>
  <c r="C7" i="1"/>
  <c r="C8" i="1"/>
  <c r="C9" i="1"/>
  <c r="C10" i="1"/>
  <c r="C5" i="1"/>
  <c r="H3" i="1" l="1"/>
  <c r="G3" i="1"/>
  <c r="J3" i="1" l="1"/>
  <c r="I3" i="1"/>
  <c r="F3" i="1"/>
</calcChain>
</file>

<file path=xl/sharedStrings.xml><?xml version="1.0" encoding="utf-8"?>
<sst xmlns="http://schemas.openxmlformats.org/spreadsheetml/2006/main" count="32" uniqueCount="31">
  <si>
    <t>Item</t>
    <phoneticPr fontId="3" type="noConversion"/>
  </si>
  <si>
    <t>Total Price</t>
    <phoneticPr fontId="3" type="noConversion"/>
  </si>
  <si>
    <t>Equipment</t>
    <phoneticPr fontId="3" type="noConversion"/>
  </si>
  <si>
    <t>Market Price</t>
    <phoneticPr fontId="3" type="noConversion"/>
  </si>
  <si>
    <t>施法材料</t>
    <phoneticPr fontId="3" type="noConversion"/>
  </si>
  <si>
    <t>珍珠(X2)</t>
    <phoneticPr fontId="3" type="noConversion"/>
  </si>
  <si>
    <t>畫(X3)</t>
    <phoneticPr fontId="3" type="noConversion"/>
  </si>
  <si>
    <t>掛毯(X2)</t>
    <phoneticPr fontId="3" type="noConversion"/>
  </si>
  <si>
    <t>雕塑</t>
    <phoneticPr fontId="3" type="noConversion"/>
  </si>
  <si>
    <t>玉器(X4)</t>
    <phoneticPr fontId="3" type="noConversion"/>
  </si>
  <si>
    <t>Cash</t>
    <phoneticPr fontId="3" type="noConversion"/>
  </si>
  <si>
    <t>治療中度傷害藥水</t>
    <phoneticPr fontId="3" type="noConversion"/>
  </si>
  <si>
    <t>中和毒素藥水</t>
    <phoneticPr fontId="3" type="noConversion"/>
  </si>
  <si>
    <t>Aequitas</t>
    <phoneticPr fontId="3" type="noConversion"/>
  </si>
  <si>
    <t>亞西亞</t>
    <phoneticPr fontId="3" type="noConversion"/>
  </si>
  <si>
    <t>阿星</t>
    <phoneticPr fontId="3" type="noConversion"/>
  </si>
  <si>
    <t>Morphling</t>
    <phoneticPr fontId="3" type="noConversion"/>
  </si>
  <si>
    <t>盧靜</t>
    <phoneticPr fontId="3" type="noConversion"/>
  </si>
  <si>
    <t>提領權：</t>
    <phoneticPr fontId="3" type="noConversion"/>
  </si>
  <si>
    <t>精緻短劍</t>
    <phoneticPr fontId="3" type="noConversion"/>
  </si>
  <si>
    <t>精緻圓盾</t>
    <phoneticPr fontId="3" type="noConversion"/>
  </si>
  <si>
    <t>精緻匕首</t>
    <phoneticPr fontId="3" type="noConversion"/>
  </si>
  <si>
    <t>智力頭帶(+2)</t>
    <phoneticPr fontId="3" type="noConversion"/>
  </si>
  <si>
    <t>藥劑腰帶</t>
    <phoneticPr fontId="3" type="noConversion"/>
  </si>
  <si>
    <t>總計淨資產</t>
    <phoneticPr fontId="3" type="noConversion"/>
  </si>
  <si>
    <t>約當現金</t>
    <phoneticPr fontId="3" type="noConversion"/>
  </si>
  <si>
    <t>提領現金：</t>
    <phoneticPr fontId="3" type="noConversion"/>
  </si>
  <si>
    <t>提領物品：</t>
    <phoneticPr fontId="3" type="noConversion"/>
  </si>
  <si>
    <t>提領裝備：</t>
    <phoneticPr fontId="3" type="noConversion"/>
  </si>
  <si>
    <t>價值小計</t>
    <phoneticPr fontId="3" type="noConversion"/>
  </si>
  <si>
    <t>剩餘提領權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</si>
</sst>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微軟正黑體"/>
      <family val="2"/>
      <scheme val="minor"/>
    </font>
    <font>
      <sz val="10"/>
      <name val="微軟正黑體"/>
      <family val="2"/>
      <scheme val="major"/>
    </font>
    <font>
      <sz val="10"/>
      <color theme="1"/>
      <name val="微軟正黑體"/>
      <family val="2"/>
      <scheme val="minor"/>
    </font>
    <font>
      <sz val="9"/>
      <name val="微軟正黑體"/>
      <family val="3"/>
      <charset val="136"/>
      <scheme val="minor"/>
    </font>
    <font>
      <sz val="10"/>
      <color rgb="FFFF0000"/>
      <name val="微軟正黑體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F4" sqref="F4"/>
    </sheetView>
  </sheetViews>
  <sheetFormatPr defaultColWidth="9" defaultRowHeight="13.5" x14ac:dyDescent="0.25"/>
  <cols>
    <col min="1" max="1" width="13.88671875" style="1" bestFit="1" customWidth="1"/>
    <col min="2" max="16384" width="9" style="1"/>
  </cols>
  <sheetData>
    <row r="1" spans="1:11" x14ac:dyDescent="0.25">
      <c r="A1" s="2"/>
    </row>
    <row r="2" spans="1:11" x14ac:dyDescent="0.25">
      <c r="A2" s="1" t="s">
        <v>10</v>
      </c>
      <c r="C2" s="1">
        <f>1000+123</f>
        <v>1123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1" x14ac:dyDescent="0.25">
      <c r="A3" s="2"/>
      <c r="E3" s="1" t="s">
        <v>18</v>
      </c>
      <c r="F3" s="1">
        <f>($C$23)/COUNTA($F$2:$N$2)</f>
        <v>1257.4000000000001</v>
      </c>
      <c r="G3" s="1">
        <f t="shared" ref="G3:J3" si="0">($C$23)/COUNTA($F$2:$N$2)</f>
        <v>1257.4000000000001</v>
      </c>
      <c r="H3" s="1">
        <f t="shared" si="0"/>
        <v>1257.4000000000001</v>
      </c>
      <c r="I3" s="1">
        <f t="shared" si="0"/>
        <v>1257.4000000000001</v>
      </c>
      <c r="J3" s="1">
        <f t="shared" si="0"/>
        <v>1257.4000000000001</v>
      </c>
    </row>
    <row r="4" spans="1:11" x14ac:dyDescent="0.25">
      <c r="A4" s="1" t="s">
        <v>0</v>
      </c>
      <c r="B4" s="1" t="s">
        <v>1</v>
      </c>
      <c r="C4" s="1" t="s">
        <v>3</v>
      </c>
      <c r="E4" s="1" t="s">
        <v>26</v>
      </c>
      <c r="K4" s="3" t="str">
        <f>IF(SUM(F4:J4)&gt;C11,"提領超過約當現金，請認領物品拿去賣","")</f>
        <v/>
      </c>
    </row>
    <row r="5" spans="1:11" x14ac:dyDescent="0.25">
      <c r="A5" s="1" t="s">
        <v>4</v>
      </c>
      <c r="B5" s="1">
        <v>600</v>
      </c>
      <c r="C5" s="1">
        <f>B5</f>
        <v>600</v>
      </c>
      <c r="E5" s="1" t="s">
        <v>27</v>
      </c>
    </row>
    <row r="6" spans="1:11" x14ac:dyDescent="0.25">
      <c r="A6" s="1" t="s">
        <v>5</v>
      </c>
      <c r="B6" s="1">
        <v>200</v>
      </c>
      <c r="C6" s="1">
        <f t="shared" ref="C6:C10" si="1">B6</f>
        <v>200</v>
      </c>
    </row>
    <row r="7" spans="1:11" x14ac:dyDescent="0.25">
      <c r="A7" s="1" t="s">
        <v>7</v>
      </c>
      <c r="B7" s="1">
        <v>300</v>
      </c>
      <c r="C7" s="1">
        <f t="shared" si="1"/>
        <v>300</v>
      </c>
      <c r="E7" s="1" t="s">
        <v>29</v>
      </c>
      <c r="F7" s="1">
        <f>IFERROR(VLOOKUP(F5,$A$13:$C$14,3,0),0)+IFERROR(VLOOKUP(F6,$A$13:$C$14,3,0),0)</f>
        <v>0</v>
      </c>
    </row>
    <row r="8" spans="1:11" x14ac:dyDescent="0.25">
      <c r="A8" s="1" t="s">
        <v>6</v>
      </c>
      <c r="B8" s="1">
        <v>225</v>
      </c>
      <c r="C8" s="1">
        <f t="shared" si="1"/>
        <v>225</v>
      </c>
      <c r="E8" s="1" t="s">
        <v>28</v>
      </c>
    </row>
    <row r="9" spans="1:11" x14ac:dyDescent="0.25">
      <c r="A9" s="1" t="s">
        <v>8</v>
      </c>
      <c r="B9" s="1">
        <v>400</v>
      </c>
      <c r="C9" s="1">
        <f t="shared" si="1"/>
        <v>400</v>
      </c>
    </row>
    <row r="10" spans="1:11" x14ac:dyDescent="0.25">
      <c r="A10" s="1" t="s">
        <v>9</v>
      </c>
      <c r="B10" s="1">
        <v>500</v>
      </c>
      <c r="C10" s="1">
        <f t="shared" si="1"/>
        <v>500</v>
      </c>
    </row>
    <row r="11" spans="1:11" x14ac:dyDescent="0.25">
      <c r="A11" s="1" t="s">
        <v>25</v>
      </c>
      <c r="C11" s="1">
        <f>SUM(C2:C10)</f>
        <v>3348</v>
      </c>
    </row>
    <row r="13" spans="1:11" x14ac:dyDescent="0.25">
      <c r="A13" s="1" t="s">
        <v>11</v>
      </c>
      <c r="B13" s="1">
        <v>300</v>
      </c>
      <c r="C13" s="1">
        <f>B13/2</f>
        <v>150</v>
      </c>
      <c r="E13" s="1" t="s">
        <v>29</v>
      </c>
      <c r="F13" s="1">
        <f>IFERROR(VLOOKUP(F8,$A$17:$C$21,3,0),0)+IFERROR(VLOOKUP(F9,$A$17:$C$21,3,0),0)+IFERROR(VLOOKUP(F10,$A$17:$C$21,3,0),0)++IFERROR(VLOOKUP(F11,$A$17:$C$21,3,0),0)++IFERROR(VLOOKUP(F12,$A$17:$C$21,3,0),0)</f>
        <v>0</v>
      </c>
      <c r="G13" s="1">
        <f>IFERROR(VLOOKUP(G8,$A$17:$C$21,3,0),0)+IFERROR(VLOOKUP(G9,$A$17:$C$21,3,0),0)+IFERROR(VLOOKUP(G10,$A$17:$C$21,3,0),0)++IFERROR(VLOOKUP(G11,$A$17:$C$21,3,0),0)++IFERROR(VLOOKUP(G12,$A$17:$C$21,3,0),0)</f>
        <v>0</v>
      </c>
      <c r="H13" s="1">
        <f>IFERROR(VLOOKUP(H8,$A$17:$C$21,3,0),0)+IFERROR(VLOOKUP(H9,$A$17:$C$21,3,0),0)+IFERROR(VLOOKUP(H10,$A$17:$C$21,3,0),0)++IFERROR(VLOOKUP(H11,$A$17:$C$21,3,0),0)++IFERROR(VLOOKUP(H12,$A$17:$C$21,3,0),0)</f>
        <v>0</v>
      </c>
      <c r="I13" s="1">
        <f>IFERROR(VLOOKUP(I8,$A$17:$C$21,3,0),0)+IFERROR(VLOOKUP(I9,$A$17:$C$21,3,0),0)+IFERROR(VLOOKUP(I10,$A$17:$C$21,3,0),0)++IFERROR(VLOOKUP(I11,$A$17:$C$21,3,0),0)++IFERROR(VLOOKUP(I12,$A$17:$C$21,3,0),0)</f>
        <v>0</v>
      </c>
      <c r="J13" s="1">
        <f>IFERROR(VLOOKUP(J8,$A$17:$C$21,3,0),0)+IFERROR(VLOOKUP(J9,$A$17:$C$21,3,0),0)+IFERROR(VLOOKUP(J10,$A$17:$C$21,3,0),0)++IFERROR(VLOOKUP(J11,$A$17:$C$21,3,0),0)++IFERROR(VLOOKUP(J12,$A$17:$C$21,3,0),0)</f>
        <v>0</v>
      </c>
    </row>
    <row r="14" spans="1:11" x14ac:dyDescent="0.25">
      <c r="A14" s="1" t="s">
        <v>12</v>
      </c>
      <c r="B14" s="1">
        <v>750</v>
      </c>
      <c r="C14" s="1">
        <f>B14/2</f>
        <v>375</v>
      </c>
      <c r="E14" s="1" t="s">
        <v>30</v>
      </c>
      <c r="F14" s="1">
        <f>F3-F4-F7-F13</f>
        <v>1257.4000000000001</v>
      </c>
      <c r="G14" s="1">
        <f t="shared" ref="G14:J14" si="2">G3-G4-G7-G13</f>
        <v>1257.4000000000001</v>
      </c>
      <c r="H14" s="1">
        <f t="shared" si="2"/>
        <v>1257.4000000000001</v>
      </c>
      <c r="I14" s="1">
        <f t="shared" si="2"/>
        <v>1257.4000000000001</v>
      </c>
      <c r="J14" s="1">
        <f t="shared" si="2"/>
        <v>1257.4000000000001</v>
      </c>
    </row>
    <row r="15" spans="1:11" ht="40.5" x14ac:dyDescent="0.25">
      <c r="F15" s="4" t="str">
        <f>IF(F14&lt;0,"超額提領，請確定夥伴同意","")</f>
        <v/>
      </c>
      <c r="G15" s="4" t="str">
        <f t="shared" ref="G15:J15" si="3">IF(G14&lt;0,"超額提領，請確定夥伴同意","")</f>
        <v/>
      </c>
      <c r="H15" s="4" t="str">
        <f t="shared" si="3"/>
        <v/>
      </c>
      <c r="I15" s="4" t="str">
        <f t="shared" si="3"/>
        <v/>
      </c>
      <c r="J15" s="4" t="str">
        <f t="shared" si="3"/>
        <v/>
      </c>
    </row>
    <row r="16" spans="1:11" x14ac:dyDescent="0.25">
      <c r="A16" s="1" t="s">
        <v>2</v>
      </c>
    </row>
    <row r="17" spans="1:3" x14ac:dyDescent="0.25">
      <c r="A17" s="1" t="s">
        <v>19</v>
      </c>
      <c r="B17" s="1">
        <v>310</v>
      </c>
      <c r="C17" s="1">
        <f>B17/2</f>
        <v>155</v>
      </c>
    </row>
    <row r="18" spans="1:3" x14ac:dyDescent="0.25">
      <c r="A18" s="1" t="s">
        <v>20</v>
      </c>
      <c r="B18" s="1">
        <v>215</v>
      </c>
      <c r="C18" s="1">
        <f t="shared" ref="C18:C21" si="4">B18/2</f>
        <v>107.5</v>
      </c>
    </row>
    <row r="19" spans="1:3" x14ac:dyDescent="0.25">
      <c r="A19" s="1" t="s">
        <v>21</v>
      </c>
      <c r="B19" s="1">
        <v>302</v>
      </c>
      <c r="C19" s="1">
        <f t="shared" si="4"/>
        <v>151</v>
      </c>
    </row>
    <row r="20" spans="1:3" x14ac:dyDescent="0.25">
      <c r="A20" s="1" t="s">
        <v>22</v>
      </c>
      <c r="B20" s="1">
        <v>4000</v>
      </c>
      <c r="C20" s="1">
        <f t="shared" si="4"/>
        <v>2000</v>
      </c>
    </row>
    <row r="21" spans="1:3" x14ac:dyDescent="0.25">
      <c r="A21" s="1" t="s">
        <v>23</v>
      </c>
      <c r="B21" s="1">
        <v>1</v>
      </c>
      <c r="C21" s="1">
        <f t="shared" si="4"/>
        <v>0.5</v>
      </c>
    </row>
    <row r="23" spans="1:3" x14ac:dyDescent="0.25">
      <c r="A23" s="1" t="s">
        <v>24</v>
      </c>
      <c r="C23" s="1">
        <f>SUM(C11:C22)</f>
        <v>6287</v>
      </c>
    </row>
  </sheetData>
  <phoneticPr fontId="3" type="noConversion"/>
  <dataValidations count="2">
    <dataValidation type="list" allowBlank="1" showInputMessage="1" showErrorMessage="1" sqref="F8:J12">
      <formula1>$A$17:$A$21</formula1>
    </dataValidation>
    <dataValidation type="list" allowBlank="1" showInputMessage="1" showErrorMessage="1" sqref="F5:J6">
      <formula1>$A$13:$A$14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Adv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1567524</dc:creator>
  <cp:lastModifiedBy>1567524</cp:lastModifiedBy>
  <dcterms:created xsi:type="dcterms:W3CDTF">2014-07-03T18:35:52Z</dcterms:created>
  <dcterms:modified xsi:type="dcterms:W3CDTF">2018-09-06T09:34:00Z</dcterms:modified>
</cp:coreProperties>
</file>