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7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G13" i="1" s="1"/>
  <c r="G8" i="1"/>
  <c r="F8" i="1"/>
  <c r="D8" i="1"/>
  <c r="G10" i="1" s="1"/>
  <c r="E5" i="1"/>
  <c r="J5" i="1" s="1"/>
  <c r="H5" i="1"/>
  <c r="D5" i="1"/>
  <c r="I5" i="1" l="1"/>
  <c r="H13" i="1" s="1"/>
</calcChain>
</file>

<file path=xl/comments1.xml><?xml version="1.0" encoding="utf-8"?>
<comments xmlns="http://schemas.openxmlformats.org/spreadsheetml/2006/main">
  <authors>
    <author>1567524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1567524: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就是辦公用地和常設、不會當作活動設施使用的(比如佛堂)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1567524: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超過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細明體"/>
            <family val="3"/>
            <charset val="136"/>
          </rPr>
          <t>一般來說則購買優於租賃，反之亦然</t>
        </r>
      </text>
    </comment>
  </commentList>
</comments>
</file>

<file path=xl/sharedStrings.xml><?xml version="1.0" encoding="utf-8"?>
<sst xmlns="http://schemas.openxmlformats.org/spreadsheetml/2006/main" count="36" uniqueCount="36">
  <si>
    <t>本金</t>
    <phoneticPr fontId="4" type="noConversion"/>
  </si>
  <si>
    <t>利率</t>
    <phoneticPr fontId="4" type="noConversion"/>
  </si>
  <si>
    <t>借貸比率</t>
    <phoneticPr fontId="4" type="noConversion"/>
  </si>
  <si>
    <t>預定花費</t>
    <phoneticPr fontId="4" type="noConversion"/>
  </si>
  <si>
    <t>本利和攤還年數</t>
    <phoneticPr fontId="4" type="noConversion"/>
  </si>
  <si>
    <t>期數(月)</t>
    <phoneticPr fontId="4" type="noConversion"/>
  </si>
  <si>
    <t>每月支付本利</t>
    <phoneticPr fontId="4" type="noConversion"/>
  </si>
  <si>
    <t>自備款</t>
    <phoneticPr fontId="4" type="noConversion"/>
  </si>
  <si>
    <t>自備款損失利息(月)</t>
    <phoneticPr fontId="4" type="noConversion"/>
  </si>
  <si>
    <t>可自行輸入調整</t>
    <phoneticPr fontId="4" type="noConversion"/>
  </si>
  <si>
    <t>平均法會天數</t>
    <phoneticPr fontId="4" type="noConversion"/>
  </si>
  <si>
    <t>預定建設地坪</t>
    <phoneticPr fontId="4" type="noConversion"/>
  </si>
  <si>
    <t>預定建設建坪</t>
    <phoneticPr fontId="4" type="noConversion"/>
  </si>
  <si>
    <t>容積率</t>
    <phoneticPr fontId="4" type="noConversion"/>
  </si>
  <si>
    <t>建蔽率</t>
    <phoneticPr fontId="4" type="noConversion"/>
  </si>
  <si>
    <t>空地坪數</t>
    <phoneticPr fontId="4" type="noConversion"/>
  </si>
  <si>
    <t>最高層數</t>
    <phoneticPr fontId="4" type="noConversion"/>
  </si>
  <si>
    <t>http://luz.tcd.gov.tw/WEB/</t>
  </si>
  <si>
    <t>台中土地使用分區查詢連結：</t>
    <phoneticPr fontId="4" type="noConversion"/>
  </si>
  <si>
    <t>http://gismap.taichung.gov.tw/address/</t>
  </si>
  <si>
    <t>請使用上述連結與地號查詢使用容積率和建蔽率</t>
    <phoneticPr fontId="4" type="noConversion"/>
  </si>
  <si>
    <t xml:space="preserve"> 全國土地使用分區查詢連結：</t>
    <phoneticPr fontId="4" type="noConversion"/>
  </si>
  <si>
    <t>可參考都發局公告或此處</t>
    <phoneticPr fontId="4" type="noConversion"/>
  </si>
  <si>
    <t>平均法會來訪人數</t>
    <phoneticPr fontId="4" type="noConversion"/>
  </si>
  <si>
    <t>佔用場地面積(坪)</t>
    <phoneticPr fontId="4" type="noConversion"/>
  </si>
  <si>
    <t>土地資訊查詢小提醒</t>
    <phoneticPr fontId="4" type="noConversion"/>
  </si>
  <si>
    <t>平均每年法會場次</t>
    <phoneticPr fontId="4" type="noConversion"/>
  </si>
  <si>
    <t>使用率</t>
    <phoneticPr fontId="4" type="noConversion"/>
  </si>
  <si>
    <t>行政常設空間比率</t>
    <phoneticPr fontId="4" type="noConversion"/>
  </si>
  <si>
    <t>法會活動每次租金費用</t>
    <phoneticPr fontId="4" type="noConversion"/>
  </si>
  <si>
    <t>法會工作人員住宿費</t>
    <phoneticPr fontId="4" type="noConversion"/>
  </si>
  <si>
    <t>行政單位租金</t>
    <phoneticPr fontId="4" type="noConversion"/>
  </si>
  <si>
    <t>全年花費(法會)</t>
    <phoneticPr fontId="4" type="noConversion"/>
  </si>
  <si>
    <t>全年花費(行政)</t>
    <phoneticPr fontId="4" type="noConversion"/>
  </si>
  <si>
    <t>每月平均花費</t>
    <phoneticPr fontId="4" type="noConversion"/>
  </si>
  <si>
    <t>租賃替代率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</si>
</sst>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3" formatCode="_-* #,##0.00_-;\-* #,##0.00_-;_-* &quot;-&quot;??_-;_-@_-"/>
    <numFmt numFmtId="177" formatCode="_-* #,##0_-;\-* #,##0_-;_-* &quot;-&quot;??_-;_-@_-"/>
  </numFmts>
  <fonts count="11" x14ac:knownFonts="1">
    <font>
      <sz val="11"/>
      <color theme="1"/>
      <name val="微軟正黑體"/>
      <family val="2"/>
      <scheme val="minor"/>
    </font>
    <font>
      <sz val="10"/>
      <name val="微軟正黑體"/>
      <family val="2"/>
      <scheme val="major"/>
    </font>
    <font>
      <sz val="10"/>
      <color theme="1"/>
      <name val="微軟正黑體"/>
      <family val="2"/>
      <scheme val="minor"/>
    </font>
    <font>
      <sz val="11"/>
      <color theme="1"/>
      <name val="微軟正黑體"/>
      <family val="2"/>
      <scheme val="minor"/>
    </font>
    <font>
      <sz val="9"/>
      <name val="微軟正黑體"/>
      <family val="3"/>
      <charset val="136"/>
      <scheme val="minor"/>
    </font>
    <font>
      <u/>
      <sz val="11"/>
      <color theme="10"/>
      <name val="微軟正黑體"/>
      <family val="2"/>
      <scheme val="minor"/>
    </font>
    <font>
      <sz val="10"/>
      <color rgb="FFFF0000"/>
      <name val="微軟正黑體"/>
      <family val="2"/>
      <scheme val="major"/>
    </font>
    <font>
      <sz val="10"/>
      <color rgb="FFFF0000"/>
      <name val="微軟正黑體"/>
      <family val="2"/>
      <charset val="136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77" fontId="1" fillId="0" borderId="0" xfId="1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77" fontId="1" fillId="3" borderId="0" xfId="1" applyNumberFormat="1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4" xfId="3" applyBorder="1"/>
    <xf numFmtId="0" fontId="1" fillId="0" borderId="4" xfId="0" applyFont="1" applyBorder="1"/>
    <xf numFmtId="0" fontId="1" fillId="0" borderId="5" xfId="0" applyFont="1" applyBorder="1"/>
    <xf numFmtId="0" fontId="6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9" fontId="1" fillId="0" borderId="0" xfId="2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77" fontId="1" fillId="0" borderId="0" xfId="1" applyNumberFormat="1" applyFont="1" applyFill="1" applyAlignment="1">
      <alignment horizontal="center"/>
    </xf>
    <xf numFmtId="177" fontId="1" fillId="2" borderId="0" xfId="1" applyNumberFormat="1" applyFont="1" applyFill="1" applyAlignment="1">
      <alignment horizontal="center"/>
    </xf>
    <xf numFmtId="177" fontId="1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8123.com.tw/18454/%E5%8F%B0%E4%B8%AD%E5%B8%82%E5%90%84%E7%B4%B0%E9%83%A8%E8%A8%88%E7%95%AB%E5%9C%9F%E5%9C%B0%E4%BD%BF%E7%94%A8%E5%88%86%E5%8D%80-%E5%AE%B9%E7%A9%8D%E7%8E%87%E7%AE%A1%E5%88%B6%E8%A6%8F%E5%AE%9A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I21" sqref="I21"/>
    </sheetView>
  </sheetViews>
  <sheetFormatPr defaultColWidth="9" defaultRowHeight="13.5" x14ac:dyDescent="0.25"/>
  <cols>
    <col min="1" max="1" width="9" style="1"/>
    <col min="2" max="2" width="16.33203125" style="1" bestFit="1" customWidth="1"/>
    <col min="3" max="3" width="13.21875" style="1" bestFit="1" customWidth="1"/>
    <col min="4" max="5" width="12.5546875" style="1" bestFit="1" customWidth="1"/>
    <col min="6" max="6" width="14.77734375" style="1" bestFit="1" customWidth="1"/>
    <col min="7" max="8" width="13.21875" style="1" bestFit="1" customWidth="1"/>
    <col min="9" max="9" width="10.77734375" style="1" bestFit="1" customWidth="1"/>
    <col min="10" max="10" width="14.109375" style="1" bestFit="1" customWidth="1"/>
    <col min="11" max="16384" width="9" style="1"/>
  </cols>
  <sheetData>
    <row r="1" spans="2:10" x14ac:dyDescent="0.25">
      <c r="B1" s="2"/>
      <c r="C1" s="2"/>
    </row>
    <row r="2" spans="2:10" x14ac:dyDescent="0.25">
      <c r="B2" s="10"/>
      <c r="C2" s="2" t="s">
        <v>9</v>
      </c>
    </row>
    <row r="3" spans="2:10" x14ac:dyDescent="0.25">
      <c r="B3" s="2"/>
      <c r="C3" s="2"/>
    </row>
    <row r="4" spans="2:10" s="3" customFormat="1" x14ac:dyDescent="0.25">
      <c r="B4" s="3" t="s">
        <v>3</v>
      </c>
      <c r="C4" s="3" t="s">
        <v>2</v>
      </c>
      <c r="D4" s="3" t="s">
        <v>0</v>
      </c>
      <c r="E4" s="3" t="s">
        <v>7</v>
      </c>
      <c r="F4" s="3" t="s">
        <v>1</v>
      </c>
      <c r="G4" s="3" t="s">
        <v>4</v>
      </c>
      <c r="H4" s="3" t="s">
        <v>5</v>
      </c>
      <c r="I4" s="3" t="s">
        <v>6</v>
      </c>
      <c r="J4" s="3" t="s">
        <v>8</v>
      </c>
    </row>
    <row r="5" spans="2:10" s="3" customFormat="1" x14ac:dyDescent="0.25">
      <c r="B5" s="6">
        <v>60000000</v>
      </c>
      <c r="C5" s="7">
        <v>0.8</v>
      </c>
      <c r="D5" s="4">
        <f>B5*C5</f>
        <v>48000000</v>
      </c>
      <c r="E5" s="4">
        <f>B5-D5</f>
        <v>12000000</v>
      </c>
      <c r="F5" s="8">
        <v>0.03</v>
      </c>
      <c r="G5" s="9">
        <v>20</v>
      </c>
      <c r="H5" s="3">
        <f>G5*12</f>
        <v>240</v>
      </c>
      <c r="I5" s="5">
        <f>PMT(F5/12,H5,D5)</f>
        <v>-266206.84696987778</v>
      </c>
      <c r="J5" s="5">
        <f>-E5*1%/12</f>
        <v>-10000</v>
      </c>
    </row>
    <row r="7" spans="2:10" s="3" customFormat="1" x14ac:dyDescent="0.25">
      <c r="B7" s="3" t="s">
        <v>11</v>
      </c>
      <c r="C7" s="3" t="s">
        <v>13</v>
      </c>
      <c r="D7" s="3" t="s">
        <v>12</v>
      </c>
      <c r="E7" s="3" t="s">
        <v>14</v>
      </c>
      <c r="F7" s="3" t="s">
        <v>15</v>
      </c>
      <c r="G7" s="3" t="s">
        <v>16</v>
      </c>
    </row>
    <row r="8" spans="2:10" x14ac:dyDescent="0.25">
      <c r="B8" s="11">
        <v>2000</v>
      </c>
      <c r="C8" s="12">
        <v>2</v>
      </c>
      <c r="D8" s="1">
        <f>B8*C8</f>
        <v>4000</v>
      </c>
      <c r="E8" s="12">
        <v>0.5</v>
      </c>
      <c r="F8" s="1">
        <f>B8-B8*E8</f>
        <v>1000</v>
      </c>
      <c r="G8" s="1">
        <f>ROUNDDOWN(C8/E8,0)</f>
        <v>4</v>
      </c>
    </row>
    <row r="9" spans="2:10" x14ac:dyDescent="0.25">
      <c r="B9" s="3" t="s">
        <v>23</v>
      </c>
      <c r="C9" s="1" t="s">
        <v>26</v>
      </c>
      <c r="D9" s="3" t="s">
        <v>10</v>
      </c>
      <c r="E9" s="3" t="s">
        <v>24</v>
      </c>
      <c r="F9" s="3" t="s">
        <v>28</v>
      </c>
      <c r="G9" s="1" t="s">
        <v>27</v>
      </c>
      <c r="H9" s="29"/>
      <c r="I9" s="29"/>
    </row>
    <row r="10" spans="2:10" x14ac:dyDescent="0.25">
      <c r="B10" s="11">
        <v>200</v>
      </c>
      <c r="C10" s="11">
        <v>6</v>
      </c>
      <c r="D10" s="11">
        <v>10</v>
      </c>
      <c r="E10" s="11">
        <v>200</v>
      </c>
      <c r="F10" s="12">
        <v>0.3</v>
      </c>
      <c r="G10" s="28">
        <f>(C10*D10*E10)/(D8*365*(1-F10))</f>
        <v>1.1741682974559688E-2</v>
      </c>
      <c r="H10" s="30"/>
      <c r="I10" s="31"/>
    </row>
    <row r="12" spans="2:10" s="3" customFormat="1" x14ac:dyDescent="0.25">
      <c r="B12" s="3" t="s">
        <v>29</v>
      </c>
      <c r="C12" s="3" t="s">
        <v>30</v>
      </c>
      <c r="D12" s="3" t="s">
        <v>32</v>
      </c>
      <c r="E12" s="3" t="s">
        <v>31</v>
      </c>
      <c r="F12" s="3" t="s">
        <v>33</v>
      </c>
      <c r="G12" s="3" t="s">
        <v>34</v>
      </c>
      <c r="H12" s="3" t="s">
        <v>35</v>
      </c>
    </row>
    <row r="13" spans="2:10" x14ac:dyDescent="0.25">
      <c r="B13" s="32">
        <v>100000</v>
      </c>
      <c r="C13" s="32">
        <v>100000</v>
      </c>
      <c r="D13" s="4">
        <f>(B13+C13)*C10</f>
        <v>1200000</v>
      </c>
      <c r="E13" s="6">
        <v>50000</v>
      </c>
      <c r="F13" s="33">
        <f>E13*12</f>
        <v>600000</v>
      </c>
      <c r="G13" s="4">
        <f>(D13+F13)/12</f>
        <v>150000</v>
      </c>
      <c r="H13" s="28">
        <f>G13/-(I5+J5)</f>
        <v>0.54307125853530525</v>
      </c>
    </row>
    <row r="14" spans="2:10" ht="14.25" thickBot="1" x14ac:dyDescent="0.3"/>
    <row r="15" spans="2:10" ht="14.25" thickBot="1" x14ac:dyDescent="0.3">
      <c r="B15" s="25" t="s">
        <v>25</v>
      </c>
      <c r="C15" s="26"/>
      <c r="D15" s="26"/>
      <c r="E15" s="26"/>
      <c r="F15" s="27"/>
    </row>
    <row r="16" spans="2:10" x14ac:dyDescent="0.25">
      <c r="B16" s="13"/>
      <c r="C16" s="14" t="s">
        <v>21</v>
      </c>
      <c r="D16" s="15" t="s">
        <v>17</v>
      </c>
      <c r="E16" s="16"/>
      <c r="F16" s="17"/>
    </row>
    <row r="17" spans="2:6" x14ac:dyDescent="0.25">
      <c r="B17" s="18"/>
      <c r="C17" s="14" t="s">
        <v>18</v>
      </c>
      <c r="D17" s="19" t="s">
        <v>19</v>
      </c>
      <c r="E17" s="19"/>
      <c r="F17" s="20"/>
    </row>
    <row r="18" spans="2:6" x14ac:dyDescent="0.25">
      <c r="B18" s="18"/>
      <c r="C18" s="19" t="s">
        <v>20</v>
      </c>
      <c r="D18" s="19"/>
      <c r="E18" s="19"/>
      <c r="F18" s="20"/>
    </row>
    <row r="19" spans="2:6" ht="15.75" thickBot="1" x14ac:dyDescent="0.3">
      <c r="B19" s="21"/>
      <c r="C19" s="22" t="s">
        <v>22</v>
      </c>
      <c r="D19" s="23"/>
      <c r="E19" s="23"/>
      <c r="F19" s="24"/>
    </row>
  </sheetData>
  <mergeCells count="1">
    <mergeCell ref="B15:F15"/>
  </mergeCells>
  <phoneticPr fontId="4" type="noConversion"/>
  <hyperlinks>
    <hyperlink ref="C1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1567524</dc:creator>
  <cp:lastModifiedBy>1567524</cp:lastModifiedBy>
  <dcterms:created xsi:type="dcterms:W3CDTF">2014-07-03T18:35:52Z</dcterms:created>
  <dcterms:modified xsi:type="dcterms:W3CDTF">2018-07-06T03:28:21Z</dcterms:modified>
</cp:coreProperties>
</file>