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eapad\Downloads\"/>
    </mc:Choice>
  </mc:AlternateContent>
  <xr:revisionPtr revIDLastSave="0" documentId="13_ncr:1_{28260FC8-1460-454B-AE5C-ADD7C3C0630C}" xr6:coauthVersionLast="47" xr6:coauthVersionMax="47" xr10:uidLastSave="{00000000-0000-0000-0000-000000000000}"/>
  <bookViews>
    <workbookView xWindow="-120" yWindow="-120" windowWidth="20730" windowHeight="11310" tabRatio="599" xr2:uid="{00000000-000D-0000-FFFF-FFFF00000000}"/>
  </bookViews>
  <sheets>
    <sheet name="INPUT" sheetId="1" r:id="rId1"/>
    <sheet name="Sheet1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0" i="1"/>
  <c r="K18" i="1" l="1"/>
  <c r="Q18" i="1"/>
  <c r="W18" i="1"/>
  <c r="AC18" i="1"/>
  <c r="AI18" i="1"/>
  <c r="AO18" i="1"/>
  <c r="AU18" i="1"/>
  <c r="BA18" i="1"/>
  <c r="BG18" i="1"/>
  <c r="BM18" i="1"/>
  <c r="BS18" i="1"/>
  <c r="K19" i="1"/>
  <c r="Q19" i="1"/>
  <c r="W19" i="1"/>
  <c r="AC19" i="1"/>
  <c r="AI19" i="1"/>
  <c r="AO19" i="1"/>
  <c r="AU19" i="1"/>
  <c r="BA19" i="1"/>
  <c r="BG19" i="1"/>
  <c r="BM19" i="1"/>
  <c r="BS19" i="1"/>
  <c r="K20" i="1"/>
  <c r="Q20" i="1"/>
  <c r="W20" i="1"/>
  <c r="AC20" i="1"/>
  <c r="AI20" i="1"/>
  <c r="AO20" i="1"/>
  <c r="AU20" i="1"/>
  <c r="BA20" i="1"/>
  <c r="BG20" i="1"/>
  <c r="BM20" i="1"/>
  <c r="BS20" i="1"/>
  <c r="K21" i="1"/>
  <c r="Q21" i="1"/>
  <c r="W21" i="1"/>
  <c r="AC21" i="1"/>
  <c r="AI21" i="1"/>
  <c r="AO21" i="1"/>
  <c r="AU21" i="1"/>
  <c r="BA21" i="1"/>
  <c r="BG21" i="1"/>
  <c r="BM21" i="1"/>
  <c r="BS21" i="1"/>
  <c r="K22" i="1"/>
  <c r="Q22" i="1"/>
  <c r="W22" i="1"/>
  <c r="AC22" i="1"/>
  <c r="AI22" i="1"/>
  <c r="AO22" i="1"/>
  <c r="AU22" i="1"/>
  <c r="BA22" i="1"/>
  <c r="BG22" i="1"/>
  <c r="BM22" i="1"/>
  <c r="BS22" i="1"/>
  <c r="K23" i="1"/>
  <c r="Q23" i="1"/>
  <c r="W23" i="1"/>
  <c r="AC23" i="1"/>
  <c r="AI23" i="1"/>
  <c r="AO23" i="1"/>
  <c r="AU23" i="1"/>
  <c r="BA23" i="1"/>
  <c r="BG23" i="1"/>
  <c r="BM23" i="1"/>
  <c r="BS23" i="1"/>
  <c r="K24" i="1"/>
  <c r="Q24" i="1"/>
  <c r="W24" i="1"/>
  <c r="AC24" i="1"/>
  <c r="AI24" i="1"/>
  <c r="AO24" i="1"/>
  <c r="AU24" i="1"/>
  <c r="BA24" i="1"/>
  <c r="BG24" i="1"/>
  <c r="BM24" i="1"/>
  <c r="BS24" i="1"/>
  <c r="K25" i="1"/>
  <c r="Q25" i="1"/>
  <c r="W25" i="1"/>
  <c r="AC25" i="1"/>
  <c r="AI25" i="1"/>
  <c r="AO25" i="1"/>
  <c r="AU25" i="1"/>
  <c r="BA25" i="1"/>
  <c r="BG25" i="1"/>
  <c r="BM25" i="1"/>
  <c r="BS25" i="1"/>
  <c r="K26" i="1"/>
  <c r="Q26" i="1"/>
  <c r="W26" i="1"/>
  <c r="AC26" i="1"/>
  <c r="AI26" i="1"/>
  <c r="AO26" i="1"/>
  <c r="AU26" i="1"/>
  <c r="BA26" i="1"/>
  <c r="BG26" i="1"/>
  <c r="BM26" i="1"/>
  <c r="BS26" i="1"/>
  <c r="K27" i="1"/>
  <c r="Q27" i="1"/>
  <c r="W27" i="1"/>
  <c r="AC27" i="1"/>
  <c r="AI27" i="1"/>
  <c r="AO27" i="1"/>
  <c r="AU27" i="1"/>
  <c r="BA27" i="1"/>
  <c r="BG27" i="1"/>
  <c r="BM27" i="1"/>
  <c r="BS27" i="1"/>
  <c r="K28" i="1"/>
  <c r="Q28" i="1"/>
  <c r="W28" i="1"/>
  <c r="AC28" i="1"/>
  <c r="AI28" i="1"/>
  <c r="AO28" i="1"/>
  <c r="AU28" i="1"/>
  <c r="BA28" i="1"/>
  <c r="BG28" i="1"/>
  <c r="BM28" i="1"/>
  <c r="BS28" i="1"/>
  <c r="K29" i="1"/>
  <c r="Q29" i="1"/>
  <c r="W29" i="1"/>
  <c r="AC29" i="1"/>
  <c r="AI29" i="1"/>
  <c r="AO29" i="1"/>
  <c r="AU29" i="1"/>
  <c r="BA29" i="1"/>
  <c r="BG29" i="1"/>
  <c r="BM29" i="1"/>
  <c r="BS29" i="1"/>
  <c r="K30" i="1"/>
  <c r="Q30" i="1"/>
  <c r="W30" i="1"/>
  <c r="AC30" i="1"/>
  <c r="AI30" i="1"/>
  <c r="AO30" i="1"/>
  <c r="AU30" i="1"/>
  <c r="BA30" i="1"/>
  <c r="BG30" i="1"/>
  <c r="BM30" i="1"/>
  <c r="BS30" i="1"/>
  <c r="K31" i="1"/>
  <c r="Q31" i="1"/>
  <c r="W31" i="1"/>
  <c r="AC31" i="1"/>
  <c r="AI31" i="1"/>
  <c r="AO31" i="1"/>
  <c r="AU31" i="1"/>
  <c r="BA31" i="1"/>
  <c r="BG31" i="1"/>
  <c r="BM31" i="1"/>
  <c r="BS31" i="1"/>
  <c r="K32" i="1"/>
  <c r="Q32" i="1"/>
  <c r="W32" i="1"/>
  <c r="AC32" i="1"/>
  <c r="AI32" i="1"/>
  <c r="AO32" i="1"/>
  <c r="AU32" i="1"/>
  <c r="BA32" i="1"/>
  <c r="BG32" i="1"/>
  <c r="BM32" i="1"/>
  <c r="BS32" i="1"/>
  <c r="K33" i="1"/>
  <c r="Q33" i="1"/>
  <c r="W33" i="1"/>
  <c r="AC33" i="1"/>
  <c r="AI33" i="1"/>
  <c r="AO33" i="1"/>
  <c r="AU33" i="1"/>
  <c r="BA33" i="1"/>
  <c r="BG33" i="1"/>
  <c r="BM33" i="1"/>
  <c r="BS33" i="1"/>
  <c r="K34" i="1"/>
  <c r="Q34" i="1"/>
  <c r="W34" i="1"/>
  <c r="AC34" i="1"/>
  <c r="AI34" i="1"/>
  <c r="AO34" i="1"/>
  <c r="AU34" i="1"/>
  <c r="BA34" i="1"/>
  <c r="BG34" i="1"/>
  <c r="BM34" i="1"/>
  <c r="BS34" i="1"/>
  <c r="CB34" i="1"/>
  <c r="CL34" i="1" s="1"/>
  <c r="K35" i="1"/>
  <c r="Q35" i="1"/>
  <c r="W35" i="1"/>
  <c r="AC35" i="1"/>
  <c r="AI35" i="1"/>
  <c r="AO35" i="1"/>
  <c r="AU35" i="1"/>
  <c r="BA35" i="1"/>
  <c r="BG35" i="1"/>
  <c r="BM35" i="1"/>
  <c r="BS35" i="1"/>
  <c r="K36" i="1"/>
  <c r="Q36" i="1"/>
  <c r="W36" i="1"/>
  <c r="AC36" i="1"/>
  <c r="AI36" i="1"/>
  <c r="AO36" i="1"/>
  <c r="AU36" i="1"/>
  <c r="BA36" i="1"/>
  <c r="BG36" i="1"/>
  <c r="BM36" i="1"/>
  <c r="BS36" i="1"/>
  <c r="K37" i="1"/>
  <c r="Q37" i="1"/>
  <c r="W37" i="1"/>
  <c r="AC37" i="1"/>
  <c r="AI37" i="1"/>
  <c r="AO37" i="1"/>
  <c r="AU37" i="1"/>
  <c r="BA37" i="1"/>
  <c r="BG37" i="1"/>
  <c r="BM37" i="1"/>
  <c r="BS37" i="1"/>
  <c r="K38" i="1"/>
  <c r="Q38" i="1"/>
  <c r="W38" i="1"/>
  <c r="AC38" i="1"/>
  <c r="AI38" i="1"/>
  <c r="AO38" i="1"/>
  <c r="AU38" i="1"/>
  <c r="BA38" i="1"/>
  <c r="BG38" i="1"/>
  <c r="BM38" i="1"/>
  <c r="BS38" i="1"/>
  <c r="K39" i="1"/>
  <c r="Q39" i="1"/>
  <c r="W39" i="1"/>
  <c r="AC39" i="1"/>
  <c r="AI39" i="1"/>
  <c r="AO39" i="1"/>
  <c r="AU39" i="1"/>
  <c r="BA39" i="1"/>
  <c r="BG39" i="1"/>
  <c r="BM39" i="1"/>
  <c r="BS39" i="1"/>
  <c r="K40" i="1"/>
  <c r="Q40" i="1"/>
  <c r="W40" i="1"/>
  <c r="AC40" i="1"/>
  <c r="AI40" i="1"/>
  <c r="AO40" i="1"/>
  <c r="AU40" i="1"/>
  <c r="BA40" i="1"/>
  <c r="BG40" i="1"/>
  <c r="BM40" i="1"/>
  <c r="BS40" i="1"/>
  <c r="K41" i="1"/>
  <c r="Q41" i="1"/>
  <c r="W41" i="1"/>
  <c r="AC41" i="1"/>
  <c r="AI41" i="1"/>
  <c r="AO41" i="1"/>
  <c r="AU41" i="1"/>
  <c r="BA41" i="1"/>
  <c r="BG41" i="1"/>
  <c r="BM41" i="1"/>
  <c r="BS41" i="1"/>
  <c r="K42" i="1"/>
  <c r="Q42" i="1"/>
  <c r="W42" i="1"/>
  <c r="AC42" i="1"/>
  <c r="AI42" i="1"/>
  <c r="AO42" i="1"/>
  <c r="AU42" i="1"/>
  <c r="BA42" i="1"/>
  <c r="BG42" i="1"/>
  <c r="BM42" i="1"/>
  <c r="BN42" i="1"/>
  <c r="BS42" i="1"/>
  <c r="K43" i="1"/>
  <c r="Q43" i="1"/>
  <c r="W43" i="1"/>
  <c r="AC43" i="1"/>
  <c r="AI43" i="1"/>
  <c r="AO43" i="1"/>
  <c r="AU43" i="1"/>
  <c r="BA43" i="1"/>
  <c r="BG43" i="1"/>
  <c r="BM43" i="1"/>
  <c r="BN43" i="1"/>
  <c r="BS43" i="1"/>
  <c r="K44" i="1"/>
  <c r="Q44" i="1"/>
  <c r="W44" i="1"/>
  <c r="AC44" i="1"/>
  <c r="AI44" i="1"/>
  <c r="AO44" i="1"/>
  <c r="AU44" i="1"/>
  <c r="BA44" i="1"/>
  <c r="BG44" i="1"/>
  <c r="BM44" i="1"/>
  <c r="BS44" i="1"/>
  <c r="K45" i="1"/>
  <c r="Q45" i="1"/>
  <c r="W45" i="1"/>
  <c r="AC45" i="1"/>
  <c r="AI45" i="1"/>
  <c r="AO45" i="1"/>
  <c r="AU45" i="1"/>
  <c r="BA45" i="1"/>
  <c r="BG45" i="1"/>
  <c r="BM45" i="1"/>
  <c r="BS45" i="1"/>
  <c r="CB45" i="1"/>
  <c r="CI45" i="1" s="1"/>
  <c r="K46" i="1"/>
  <c r="Q46" i="1"/>
  <c r="W46" i="1"/>
  <c r="AC46" i="1"/>
  <c r="AI46" i="1"/>
  <c r="AO46" i="1"/>
  <c r="AU46" i="1"/>
  <c r="BA46" i="1"/>
  <c r="BG46" i="1"/>
  <c r="BM46" i="1"/>
  <c r="BN46" i="1"/>
  <c r="BS46" i="1"/>
  <c r="K47" i="1"/>
  <c r="Q47" i="1"/>
  <c r="W47" i="1"/>
  <c r="AC47" i="1"/>
  <c r="AI47" i="1"/>
  <c r="AO47" i="1"/>
  <c r="AU47" i="1"/>
  <c r="BA47" i="1"/>
  <c r="BG47" i="1"/>
  <c r="BM47" i="1"/>
  <c r="BN47" i="1"/>
  <c r="BS47" i="1"/>
  <c r="K48" i="1"/>
  <c r="Q48" i="1"/>
  <c r="W48" i="1"/>
  <c r="AC48" i="1"/>
  <c r="AI48" i="1"/>
  <c r="AO48" i="1"/>
  <c r="AU48" i="1"/>
  <c r="BA48" i="1"/>
  <c r="BG48" i="1"/>
  <c r="BM48" i="1"/>
  <c r="BS48" i="1"/>
  <c r="K49" i="1"/>
  <c r="Q49" i="1"/>
  <c r="W49" i="1"/>
  <c r="AC49" i="1"/>
  <c r="AI49" i="1"/>
  <c r="AO49" i="1"/>
  <c r="AU49" i="1"/>
  <c r="BA49" i="1"/>
  <c r="BG49" i="1"/>
  <c r="BM49" i="1"/>
  <c r="BS49" i="1"/>
  <c r="CB49" i="1"/>
  <c r="CI49" i="1" s="1"/>
  <c r="CO49" i="1"/>
  <c r="K50" i="1"/>
  <c r="Q50" i="1"/>
  <c r="W50" i="1"/>
  <c r="AC50" i="1"/>
  <c r="AI50" i="1"/>
  <c r="AO50" i="1"/>
  <c r="AU50" i="1"/>
  <c r="BA50" i="1"/>
  <c r="BG50" i="1"/>
  <c r="BM50" i="1"/>
  <c r="BN50" i="1"/>
  <c r="BS50" i="1"/>
  <c r="K51" i="1"/>
  <c r="Q51" i="1"/>
  <c r="W51" i="1"/>
  <c r="AC51" i="1"/>
  <c r="AI51" i="1"/>
  <c r="AO51" i="1"/>
  <c r="AU51" i="1"/>
  <c r="BA51" i="1"/>
  <c r="BG51" i="1"/>
  <c r="BM51" i="1"/>
  <c r="BN51" i="1"/>
  <c r="BS51" i="1"/>
  <c r="BW20" i="1"/>
  <c r="BV51" i="1" l="1"/>
  <c r="BX51" i="1" s="1"/>
  <c r="CB51" i="1"/>
  <c r="BV50" i="1"/>
  <c r="BX50" i="1" s="1"/>
  <c r="CB50" i="1"/>
  <c r="CB48" i="1"/>
  <c r="BV47" i="1"/>
  <c r="BX47" i="1" s="1"/>
  <c r="CB47" i="1"/>
  <c r="BV46" i="1"/>
  <c r="BX46" i="1" s="1"/>
  <c r="CB46" i="1"/>
  <c r="BV43" i="1"/>
  <c r="BX43" i="1" s="1"/>
  <c r="BV42" i="1"/>
  <c r="BX42" i="1" s="1"/>
  <c r="CD27" i="1"/>
  <c r="CB43" i="1"/>
  <c r="CB44" i="1"/>
  <c r="CJ44" i="1" s="1"/>
  <c r="CB41" i="1"/>
  <c r="CO41" i="1" s="1"/>
  <c r="CB37" i="1"/>
  <c r="CC37" i="1" s="1"/>
  <c r="BN28" i="1"/>
  <c r="BV28" i="1" s="1"/>
  <c r="BX28" i="1" s="1"/>
  <c r="BN24" i="1"/>
  <c r="BV24" i="1" s="1"/>
  <c r="BX24" i="1" s="1"/>
  <c r="BN20" i="1"/>
  <c r="BV20" i="1" s="1"/>
  <c r="BX20" i="1" s="1"/>
  <c r="CB38" i="1"/>
  <c r="CL38" i="1" s="1"/>
  <c r="CB33" i="1"/>
  <c r="CH33" i="1" s="1"/>
  <c r="CB32" i="1"/>
  <c r="CC32" i="1" s="1"/>
  <c r="BN25" i="1"/>
  <c r="BV25" i="1" s="1"/>
  <c r="BX25" i="1" s="1"/>
  <c r="BN21" i="1"/>
  <c r="BV21" i="1" s="1"/>
  <c r="BX21" i="1" s="1"/>
  <c r="CB42" i="1"/>
  <c r="CJ42" i="1" s="1"/>
  <c r="CD28" i="1"/>
  <c r="CT28" i="1" s="1"/>
  <c r="CG37" i="1"/>
  <c r="BN26" i="1"/>
  <c r="BV26" i="1" s="1"/>
  <c r="BX26" i="1" s="1"/>
  <c r="CD24" i="1"/>
  <c r="CU24" i="1" s="1"/>
  <c r="BN18" i="1"/>
  <c r="BV18" i="1" s="1"/>
  <c r="BX18" i="1" s="1"/>
  <c r="CD20" i="1"/>
  <c r="CX20" i="1" s="1"/>
  <c r="CB40" i="1"/>
  <c r="CJ40" i="1" s="1"/>
  <c r="CD33" i="1"/>
  <c r="CY33" i="1" s="1"/>
  <c r="CB31" i="1"/>
  <c r="CI31" i="1" s="1"/>
  <c r="BN30" i="1"/>
  <c r="BV30" i="1" s="1"/>
  <c r="BX30" i="1" s="1"/>
  <c r="CO45" i="1"/>
  <c r="BW42" i="1"/>
  <c r="BW41" i="1"/>
  <c r="BW40" i="1"/>
  <c r="BW39" i="1"/>
  <c r="BW33" i="1"/>
  <c r="BW32" i="1"/>
  <c r="BW31" i="1"/>
  <c r="BW29" i="1"/>
  <c r="BW28" i="1"/>
  <c r="BW21" i="1"/>
  <c r="BW51" i="1"/>
  <c r="BW37" i="1"/>
  <c r="BW36" i="1"/>
  <c r="BW35" i="1"/>
  <c r="BW46" i="1"/>
  <c r="BW45" i="1"/>
  <c r="BW44" i="1"/>
  <c r="BW43" i="1"/>
  <c r="BW34" i="1"/>
  <c r="BW25" i="1"/>
  <c r="BW23" i="1"/>
  <c r="BW22" i="1"/>
  <c r="BW19" i="1"/>
  <c r="BW18" i="1"/>
  <c r="BW30" i="1"/>
  <c r="BW50" i="1"/>
  <c r="BW49" i="1"/>
  <c r="BW48" i="1"/>
  <c r="BW47" i="1"/>
  <c r="BW38" i="1"/>
  <c r="BW27" i="1"/>
  <c r="BW26" i="1"/>
  <c r="BW24" i="1"/>
  <c r="CJ51" i="1"/>
  <c r="CN51" i="1"/>
  <c r="CH51" i="1"/>
  <c r="CM51" i="1"/>
  <c r="CK51" i="1"/>
  <c r="CI51" i="1"/>
  <c r="CO51" i="1"/>
  <c r="CC51" i="1"/>
  <c r="CP51" i="1"/>
  <c r="CG51" i="1"/>
  <c r="CL51" i="1"/>
  <c r="CJ50" i="1"/>
  <c r="CN50" i="1"/>
  <c r="CI50" i="1"/>
  <c r="CO50" i="1"/>
  <c r="CC50" i="1"/>
  <c r="CK50" i="1"/>
  <c r="CP50" i="1"/>
  <c r="CG50" i="1"/>
  <c r="CL50" i="1"/>
  <c r="CH50" i="1"/>
  <c r="CM50" i="1"/>
  <c r="CJ48" i="1"/>
  <c r="CN48" i="1"/>
  <c r="CG48" i="1"/>
  <c r="CL48" i="1"/>
  <c r="CI48" i="1"/>
  <c r="CO48" i="1"/>
  <c r="CH48" i="1"/>
  <c r="CM48" i="1"/>
  <c r="CC48" i="1"/>
  <c r="CK48" i="1"/>
  <c r="CP48" i="1"/>
  <c r="CC31" i="1"/>
  <c r="CJ47" i="1"/>
  <c r="CN47" i="1"/>
  <c r="CH47" i="1"/>
  <c r="CM47" i="1"/>
  <c r="CI47" i="1"/>
  <c r="CO47" i="1"/>
  <c r="CC47" i="1"/>
  <c r="CK47" i="1"/>
  <c r="CP47" i="1"/>
  <c r="CG47" i="1"/>
  <c r="CL47" i="1"/>
  <c r="CJ46" i="1"/>
  <c r="CN46" i="1"/>
  <c r="CI46" i="1"/>
  <c r="CO46" i="1"/>
  <c r="CG46" i="1"/>
  <c r="CL46" i="1"/>
  <c r="CC46" i="1"/>
  <c r="CK46" i="1"/>
  <c r="CP46" i="1"/>
  <c r="CH46" i="1"/>
  <c r="CM46" i="1"/>
  <c r="CI44" i="1"/>
  <c r="CO44" i="1"/>
  <c r="CJ43" i="1"/>
  <c r="CN43" i="1"/>
  <c r="CH43" i="1"/>
  <c r="CM43" i="1"/>
  <c r="CK43" i="1"/>
  <c r="CI43" i="1"/>
  <c r="CO43" i="1"/>
  <c r="CC43" i="1"/>
  <c r="CP43" i="1"/>
  <c r="CG43" i="1"/>
  <c r="CL43" i="1"/>
  <c r="CO42" i="1"/>
  <c r="CG42" i="1"/>
  <c r="CO40" i="1"/>
  <c r="CJ49" i="1"/>
  <c r="CN49" i="1"/>
  <c r="CD49" i="1"/>
  <c r="CJ45" i="1"/>
  <c r="CN45" i="1"/>
  <c r="CD45" i="1"/>
  <c r="CD41" i="1"/>
  <c r="CI38" i="1"/>
  <c r="CM38" i="1"/>
  <c r="BN36" i="1"/>
  <c r="BV36" i="1" s="1"/>
  <c r="BX36" i="1" s="1"/>
  <c r="CD36" i="1"/>
  <c r="CC34" i="1"/>
  <c r="CI34" i="1"/>
  <c r="CM34" i="1"/>
  <c r="CJ34" i="1"/>
  <c r="CN34" i="1"/>
  <c r="CB30" i="1"/>
  <c r="CD30" i="1"/>
  <c r="CT27" i="1"/>
  <c r="CX27" i="1"/>
  <c r="CU27" i="1"/>
  <c r="CY27" i="1"/>
  <c r="CR27" i="1"/>
  <c r="CZ27" i="1"/>
  <c r="CS27" i="1"/>
  <c r="DA27" i="1"/>
  <c r="CM49" i="1"/>
  <c r="CD48" i="1"/>
  <c r="CD44" i="1"/>
  <c r="CD40" i="1"/>
  <c r="BN39" i="1"/>
  <c r="BV39" i="1" s="1"/>
  <c r="BX39" i="1" s="1"/>
  <c r="CD39" i="1"/>
  <c r="CK38" i="1"/>
  <c r="CM37" i="1"/>
  <c r="CJ37" i="1"/>
  <c r="BN35" i="1"/>
  <c r="BV35" i="1" s="1"/>
  <c r="BX35" i="1" s="1"/>
  <c r="CD35" i="1"/>
  <c r="CK34" i="1"/>
  <c r="BN29" i="1"/>
  <c r="BV29" i="1" s="1"/>
  <c r="BX29" i="1" s="1"/>
  <c r="CD29" i="1"/>
  <c r="BN22" i="1"/>
  <c r="BV22" i="1" s="1"/>
  <c r="BX22" i="1" s="1"/>
  <c r="CB18" i="1"/>
  <c r="CD18" i="1"/>
  <c r="CD51" i="1"/>
  <c r="CL49" i="1"/>
  <c r="CG49" i="1"/>
  <c r="BN49" i="1"/>
  <c r="BV49" i="1" s="1"/>
  <c r="BX49" i="1" s="1"/>
  <c r="CD47" i="1"/>
  <c r="CL45" i="1"/>
  <c r="CG45" i="1"/>
  <c r="BN45" i="1"/>
  <c r="BV45" i="1" s="1"/>
  <c r="BX45" i="1" s="1"/>
  <c r="CD43" i="1"/>
  <c r="BN41" i="1"/>
  <c r="BV41" i="1" s="1"/>
  <c r="BX41" i="1" s="1"/>
  <c r="CH38" i="1"/>
  <c r="BN38" i="1"/>
  <c r="BV38" i="1" s="1"/>
  <c r="BX38" i="1" s="1"/>
  <c r="CD38" i="1"/>
  <c r="CB36" i="1"/>
  <c r="CP34" i="1"/>
  <c r="CH34" i="1"/>
  <c r="CD31" i="1"/>
  <c r="CB29" i="1"/>
  <c r="CW27" i="1"/>
  <c r="BN23" i="1"/>
  <c r="BV23" i="1" s="1"/>
  <c r="BX23" i="1" s="1"/>
  <c r="CD23" i="1"/>
  <c r="CH49" i="1"/>
  <c r="CM45" i="1"/>
  <c r="CH45" i="1"/>
  <c r="CL37" i="1"/>
  <c r="CD50" i="1"/>
  <c r="CP49" i="1"/>
  <c r="CK49" i="1"/>
  <c r="CC49" i="1"/>
  <c r="BN48" i="1"/>
  <c r="BV48" i="1" s="1"/>
  <c r="BX48" i="1" s="1"/>
  <c r="CD46" i="1"/>
  <c r="CP45" i="1"/>
  <c r="CK45" i="1"/>
  <c r="CC45" i="1"/>
  <c r="BN44" i="1"/>
  <c r="BV44" i="1" s="1"/>
  <c r="BX44" i="1" s="1"/>
  <c r="CD42" i="1"/>
  <c r="BN40" i="1"/>
  <c r="BV40" i="1" s="1"/>
  <c r="BX40" i="1" s="1"/>
  <c r="CB39" i="1"/>
  <c r="CO38" i="1"/>
  <c r="CH37" i="1"/>
  <c r="BN37" i="1"/>
  <c r="BV37" i="1" s="1"/>
  <c r="BX37" i="1" s="1"/>
  <c r="CD37" i="1"/>
  <c r="CB35" i="1"/>
  <c r="CO34" i="1"/>
  <c r="CG34" i="1"/>
  <c r="CD34" i="1"/>
  <c r="CM33" i="1"/>
  <c r="CL33" i="1"/>
  <c r="CD32" i="1"/>
  <c r="CV27" i="1"/>
  <c r="CB25" i="1"/>
  <c r="CD25" i="1"/>
  <c r="BN19" i="1"/>
  <c r="BV19" i="1" s="1"/>
  <c r="BX19" i="1" s="1"/>
  <c r="CD19" i="1"/>
  <c r="BN27" i="1"/>
  <c r="BV27" i="1" s="1"/>
  <c r="BX27" i="1" s="1"/>
  <c r="CB22" i="1"/>
  <c r="CD22" i="1"/>
  <c r="BN34" i="1"/>
  <c r="BV34" i="1" s="1"/>
  <c r="BX34" i="1" s="1"/>
  <c r="BN33" i="1"/>
  <c r="BV33" i="1" s="1"/>
  <c r="BX33" i="1" s="1"/>
  <c r="BN32" i="1"/>
  <c r="BV32" i="1" s="1"/>
  <c r="BX32" i="1" s="1"/>
  <c r="BN31" i="1"/>
  <c r="BV31" i="1" s="1"/>
  <c r="BX31" i="1" s="1"/>
  <c r="CB26" i="1"/>
  <c r="CD26" i="1"/>
  <c r="CB21" i="1"/>
  <c r="CD21" i="1"/>
  <c r="CB27" i="1"/>
  <c r="CB23" i="1"/>
  <c r="CB19" i="1"/>
  <c r="CB28" i="1"/>
  <c r="CB24" i="1"/>
  <c r="CB20" i="1"/>
  <c r="CK41" i="1" l="1"/>
  <c r="CL41" i="1"/>
  <c r="CH41" i="1"/>
  <c r="CJ41" i="1"/>
  <c r="CL44" i="1"/>
  <c r="CJ31" i="1"/>
  <c r="CP44" i="1"/>
  <c r="CG44" i="1"/>
  <c r="CL31" i="1"/>
  <c r="CZ28" i="1"/>
  <c r="CK44" i="1"/>
  <c r="CM44" i="1"/>
  <c r="CN44" i="1"/>
  <c r="CH31" i="1"/>
  <c r="CK31" i="1"/>
  <c r="CC44" i="1"/>
  <c r="CH44" i="1"/>
  <c r="CN31" i="1"/>
  <c r="CM31" i="1"/>
  <c r="BY34" i="1"/>
  <c r="CN32" i="1"/>
  <c r="CK32" i="1"/>
  <c r="CP41" i="1"/>
  <c r="CI40" i="1"/>
  <c r="CM41" i="1"/>
  <c r="CG41" i="1"/>
  <c r="CG40" i="1"/>
  <c r="CI41" i="1"/>
  <c r="CN41" i="1"/>
  <c r="CP40" i="1"/>
  <c r="CP31" i="1"/>
  <c r="CV28" i="1"/>
  <c r="CU28" i="1"/>
  <c r="CJ32" i="1"/>
  <c r="CL32" i="1"/>
  <c r="CM32" i="1"/>
  <c r="CH32" i="1"/>
  <c r="CG32" i="1"/>
  <c r="CI32" i="1"/>
  <c r="CW28" i="1"/>
  <c r="DA28" i="1"/>
  <c r="CX28" i="1"/>
  <c r="CS28" i="1"/>
  <c r="CO31" i="1"/>
  <c r="CG31" i="1"/>
  <c r="CO32" i="1"/>
  <c r="CP32" i="1"/>
  <c r="CG33" i="1"/>
  <c r="CI33" i="1"/>
  <c r="CM42" i="1"/>
  <c r="CP42" i="1"/>
  <c r="CI42" i="1"/>
  <c r="CN33" i="1"/>
  <c r="CP33" i="1"/>
  <c r="CC33" i="1"/>
  <c r="CP37" i="1"/>
  <c r="CK37" i="1"/>
  <c r="CP38" i="1"/>
  <c r="CI37" i="1"/>
  <c r="CR33" i="1"/>
  <c r="CN38" i="1"/>
  <c r="CC38" i="1"/>
  <c r="CH42" i="1"/>
  <c r="CK42" i="1"/>
  <c r="CN42" i="1"/>
  <c r="CJ33" i="1"/>
  <c r="CO37" i="1"/>
  <c r="CT20" i="1"/>
  <c r="CK33" i="1"/>
  <c r="CG38" i="1"/>
  <c r="CC41" i="1"/>
  <c r="CN37" i="1"/>
  <c r="CJ38" i="1"/>
  <c r="CL40" i="1"/>
  <c r="CL42" i="1"/>
  <c r="CC42" i="1"/>
  <c r="CO33" i="1"/>
  <c r="CK40" i="1"/>
  <c r="CM40" i="1"/>
  <c r="CN40" i="1"/>
  <c r="CC40" i="1"/>
  <c r="CH40" i="1"/>
  <c r="CU33" i="1"/>
  <c r="CS33" i="1"/>
  <c r="CT33" i="1"/>
  <c r="CZ33" i="1"/>
  <c r="DA33" i="1"/>
  <c r="CW33" i="1"/>
  <c r="CX33" i="1"/>
  <c r="CV33" i="1"/>
  <c r="CR28" i="1"/>
  <c r="CY28" i="1"/>
  <c r="DA24" i="1"/>
  <c r="CX24" i="1"/>
  <c r="CT24" i="1"/>
  <c r="CR24" i="1"/>
  <c r="CZ24" i="1"/>
  <c r="CY24" i="1"/>
  <c r="CS24" i="1"/>
  <c r="CW24" i="1"/>
  <c r="CV24" i="1"/>
  <c r="CS20" i="1"/>
  <c r="CY20" i="1"/>
  <c r="CV20" i="1"/>
  <c r="CU20" i="1"/>
  <c r="DA20" i="1"/>
  <c r="CW20" i="1"/>
  <c r="CZ20" i="1"/>
  <c r="CR20" i="1"/>
  <c r="BZ27" i="1"/>
  <c r="CG19" i="1"/>
  <c r="CK19" i="1"/>
  <c r="CO19" i="1"/>
  <c r="CH19" i="1"/>
  <c r="CL19" i="1"/>
  <c r="CP19" i="1"/>
  <c r="CI19" i="1"/>
  <c r="CJ19" i="1"/>
  <c r="CC19" i="1"/>
  <c r="CM19" i="1"/>
  <c r="CN19" i="1"/>
  <c r="CT26" i="1"/>
  <c r="CX26" i="1"/>
  <c r="CU26" i="1"/>
  <c r="CY26" i="1"/>
  <c r="CW26" i="1"/>
  <c r="CR26" i="1"/>
  <c r="CZ26" i="1"/>
  <c r="CV26" i="1"/>
  <c r="DA26" i="1"/>
  <c r="CS26" i="1"/>
  <c r="CT25" i="1"/>
  <c r="CX25" i="1"/>
  <c r="CU25" i="1"/>
  <c r="CY25" i="1"/>
  <c r="CV25" i="1"/>
  <c r="CW25" i="1"/>
  <c r="CZ25" i="1"/>
  <c r="DA25" i="1"/>
  <c r="CR25" i="1"/>
  <c r="CS25" i="1"/>
  <c r="CS50" i="1"/>
  <c r="CW50" i="1"/>
  <c r="DA50" i="1"/>
  <c r="CU50" i="1"/>
  <c r="CZ50" i="1"/>
  <c r="CV50" i="1"/>
  <c r="CR50" i="1"/>
  <c r="CX50" i="1"/>
  <c r="CT50" i="1"/>
  <c r="CY50" i="1"/>
  <c r="CC36" i="1"/>
  <c r="CI36" i="1"/>
  <c r="CM36" i="1"/>
  <c r="CJ36" i="1"/>
  <c r="CN36" i="1"/>
  <c r="CK36" i="1"/>
  <c r="CL36" i="1"/>
  <c r="CG36" i="1"/>
  <c r="CO36" i="1"/>
  <c r="CH36" i="1"/>
  <c r="CP36" i="1"/>
  <c r="CS40" i="1"/>
  <c r="CW40" i="1"/>
  <c r="DA40" i="1"/>
  <c r="CR40" i="1"/>
  <c r="CX40" i="1"/>
  <c r="CT40" i="1"/>
  <c r="CY40" i="1"/>
  <c r="CU40" i="1"/>
  <c r="CZ40" i="1"/>
  <c r="CV40" i="1"/>
  <c r="CS49" i="1"/>
  <c r="CW49" i="1"/>
  <c r="DA49" i="1"/>
  <c r="CV49" i="1"/>
  <c r="CT49" i="1"/>
  <c r="CR49" i="1"/>
  <c r="CX49" i="1"/>
  <c r="CY49" i="1"/>
  <c r="CU49" i="1"/>
  <c r="CZ49" i="1"/>
  <c r="CG20" i="1"/>
  <c r="CK20" i="1"/>
  <c r="CO20" i="1"/>
  <c r="CH20" i="1"/>
  <c r="CL20" i="1"/>
  <c r="CP20" i="1"/>
  <c r="CJ20" i="1"/>
  <c r="CC20" i="1"/>
  <c r="CM20" i="1"/>
  <c r="CI20" i="1"/>
  <c r="CN20" i="1"/>
  <c r="CG26" i="1"/>
  <c r="CK26" i="1"/>
  <c r="CO26" i="1"/>
  <c r="CH26" i="1"/>
  <c r="CL26" i="1"/>
  <c r="CP26" i="1"/>
  <c r="CN26" i="1"/>
  <c r="CI26" i="1"/>
  <c r="CC26" i="1"/>
  <c r="CJ26" i="1"/>
  <c r="CM26" i="1"/>
  <c r="CG25" i="1"/>
  <c r="CK25" i="1"/>
  <c r="CO25" i="1"/>
  <c r="CH25" i="1"/>
  <c r="CL25" i="1"/>
  <c r="CP25" i="1"/>
  <c r="CC25" i="1"/>
  <c r="CM25" i="1"/>
  <c r="CN25" i="1"/>
  <c r="CI25" i="1"/>
  <c r="CJ25" i="1"/>
  <c r="CS43" i="1"/>
  <c r="CW43" i="1"/>
  <c r="DA43" i="1"/>
  <c r="CT43" i="1"/>
  <c r="CY43" i="1"/>
  <c r="CV43" i="1"/>
  <c r="CU43" i="1"/>
  <c r="CZ43" i="1"/>
  <c r="CR43" i="1"/>
  <c r="CX43" i="1"/>
  <c r="CS51" i="1"/>
  <c r="CW51" i="1"/>
  <c r="CT51" i="1"/>
  <c r="CY51" i="1"/>
  <c r="CV51" i="1"/>
  <c r="CU51" i="1"/>
  <c r="CZ51" i="1"/>
  <c r="DA51" i="1"/>
  <c r="CR51" i="1"/>
  <c r="CX51" i="1"/>
  <c r="CR30" i="1"/>
  <c r="CV30" i="1"/>
  <c r="CZ30" i="1"/>
  <c r="CW30" i="1"/>
  <c r="CS30" i="1"/>
  <c r="CX30" i="1"/>
  <c r="CT30" i="1"/>
  <c r="CU30" i="1"/>
  <c r="CY30" i="1"/>
  <c r="DA30" i="1"/>
  <c r="BY50" i="1"/>
  <c r="CT21" i="1"/>
  <c r="CX21" i="1"/>
  <c r="CU21" i="1"/>
  <c r="CY21" i="1"/>
  <c r="CV21" i="1"/>
  <c r="CW21" i="1"/>
  <c r="CS21" i="1"/>
  <c r="CZ21" i="1"/>
  <c r="CR21" i="1"/>
  <c r="DA21" i="1"/>
  <c r="CR32" i="1"/>
  <c r="CV32" i="1"/>
  <c r="CZ32" i="1"/>
  <c r="CW32" i="1"/>
  <c r="CS32" i="1"/>
  <c r="CX32" i="1"/>
  <c r="CY32" i="1"/>
  <c r="CU32" i="1"/>
  <c r="DA32" i="1"/>
  <c r="CT32" i="1"/>
  <c r="CT29" i="1"/>
  <c r="CX29" i="1"/>
  <c r="CS29" i="1"/>
  <c r="CY29" i="1"/>
  <c r="CV29" i="1"/>
  <c r="CW29" i="1"/>
  <c r="DA29" i="1"/>
  <c r="CR29" i="1"/>
  <c r="CU29" i="1"/>
  <c r="CZ29" i="1"/>
  <c r="CR35" i="1"/>
  <c r="CV35" i="1"/>
  <c r="CZ35" i="1"/>
  <c r="CS35" i="1"/>
  <c r="CW35" i="1"/>
  <c r="DA35" i="1"/>
  <c r="CU35" i="1"/>
  <c r="CX35" i="1"/>
  <c r="CY35" i="1"/>
  <c r="CT35" i="1"/>
  <c r="CS39" i="1"/>
  <c r="CW39" i="1"/>
  <c r="DA39" i="1"/>
  <c r="CT39" i="1"/>
  <c r="CY39" i="1"/>
  <c r="CV39" i="1"/>
  <c r="CU39" i="1"/>
  <c r="CZ39" i="1"/>
  <c r="CR39" i="1"/>
  <c r="CX39" i="1"/>
  <c r="CR36" i="1"/>
  <c r="CV36" i="1"/>
  <c r="CZ36" i="1"/>
  <c r="CS36" i="1"/>
  <c r="CW36" i="1"/>
  <c r="DA36" i="1"/>
  <c r="CT36" i="1"/>
  <c r="CU36" i="1"/>
  <c r="CX36" i="1"/>
  <c r="CY36" i="1"/>
  <c r="CR31" i="1"/>
  <c r="CV31" i="1"/>
  <c r="CZ31" i="1"/>
  <c r="CW31" i="1"/>
  <c r="CS31" i="1"/>
  <c r="CX31" i="1"/>
  <c r="CU31" i="1"/>
  <c r="CY31" i="1"/>
  <c r="DA31" i="1"/>
  <c r="CT31" i="1"/>
  <c r="CG23" i="1"/>
  <c r="CK23" i="1"/>
  <c r="CO23" i="1"/>
  <c r="CH23" i="1"/>
  <c r="CL23" i="1"/>
  <c r="CP23" i="1"/>
  <c r="CI23" i="1"/>
  <c r="CJ23" i="1"/>
  <c r="CM23" i="1"/>
  <c r="CC23" i="1"/>
  <c r="CN23" i="1"/>
  <c r="CT19" i="1"/>
  <c r="CX19" i="1"/>
  <c r="CU19" i="1"/>
  <c r="CY19" i="1"/>
  <c r="CR19" i="1"/>
  <c r="CZ19" i="1"/>
  <c r="CS19" i="1"/>
  <c r="DA19" i="1"/>
  <c r="CV19" i="1"/>
  <c r="CW19" i="1"/>
  <c r="CC39" i="1"/>
  <c r="CI39" i="1"/>
  <c r="CM39" i="1"/>
  <c r="CJ39" i="1"/>
  <c r="CN39" i="1"/>
  <c r="CL39" i="1"/>
  <c r="CH39" i="1"/>
  <c r="CP39" i="1"/>
  <c r="CG39" i="1"/>
  <c r="CO39" i="1"/>
  <c r="CK39" i="1"/>
  <c r="CS47" i="1"/>
  <c r="CW47" i="1"/>
  <c r="DA47" i="1"/>
  <c r="CT47" i="1"/>
  <c r="CY47" i="1"/>
  <c r="CU47" i="1"/>
  <c r="CZ47" i="1"/>
  <c r="CV47" i="1"/>
  <c r="CR47" i="1"/>
  <c r="CX47" i="1"/>
  <c r="CS45" i="1"/>
  <c r="CW45" i="1"/>
  <c r="DA45" i="1"/>
  <c r="CV45" i="1"/>
  <c r="CY45" i="1"/>
  <c r="CR45" i="1"/>
  <c r="CX45" i="1"/>
  <c r="CT45" i="1"/>
  <c r="CU45" i="1"/>
  <c r="CZ45" i="1"/>
  <c r="BY46" i="1"/>
  <c r="CG24" i="1"/>
  <c r="CK24" i="1"/>
  <c r="CO24" i="1"/>
  <c r="CH24" i="1"/>
  <c r="CL24" i="1"/>
  <c r="CP24" i="1"/>
  <c r="CJ24" i="1"/>
  <c r="CC24" i="1"/>
  <c r="CM24" i="1"/>
  <c r="CI24" i="1"/>
  <c r="CN24" i="1"/>
  <c r="CG27" i="1"/>
  <c r="CK27" i="1"/>
  <c r="CO27" i="1"/>
  <c r="CH27" i="1"/>
  <c r="CL27" i="1"/>
  <c r="CP27" i="1"/>
  <c r="CI27" i="1"/>
  <c r="CJ27" i="1"/>
  <c r="CM27" i="1"/>
  <c r="CN27" i="1"/>
  <c r="CC27" i="1"/>
  <c r="CT22" i="1"/>
  <c r="CX22" i="1"/>
  <c r="CU22" i="1"/>
  <c r="CY22" i="1"/>
  <c r="CW22" i="1"/>
  <c r="CR22" i="1"/>
  <c r="CZ22" i="1"/>
  <c r="CS22" i="1"/>
  <c r="CV22" i="1"/>
  <c r="DA22" i="1"/>
  <c r="CC35" i="1"/>
  <c r="CI35" i="1"/>
  <c r="CM35" i="1"/>
  <c r="CJ35" i="1"/>
  <c r="CN35" i="1"/>
  <c r="CL35" i="1"/>
  <c r="CG35" i="1"/>
  <c r="CO35" i="1"/>
  <c r="CH35" i="1"/>
  <c r="CP35" i="1"/>
  <c r="CK35" i="1"/>
  <c r="CS42" i="1"/>
  <c r="CW42" i="1"/>
  <c r="DA42" i="1"/>
  <c r="CU42" i="1"/>
  <c r="CZ42" i="1"/>
  <c r="CV42" i="1"/>
  <c r="CR42" i="1"/>
  <c r="CX42" i="1"/>
  <c r="CT42" i="1"/>
  <c r="CY42" i="1"/>
  <c r="CR38" i="1"/>
  <c r="CV38" i="1"/>
  <c r="CZ38" i="1"/>
  <c r="CS38" i="1"/>
  <c r="CW38" i="1"/>
  <c r="DA38" i="1"/>
  <c r="CX38" i="1"/>
  <c r="CT38" i="1"/>
  <c r="CY38" i="1"/>
  <c r="CU38" i="1"/>
  <c r="CT18" i="1"/>
  <c r="CX18" i="1"/>
  <c r="CU18" i="1"/>
  <c r="CY18" i="1"/>
  <c r="CW18" i="1"/>
  <c r="CR18" i="1"/>
  <c r="CZ18" i="1"/>
  <c r="CS18" i="1"/>
  <c r="DA18" i="1"/>
  <c r="CV18" i="1"/>
  <c r="CS44" i="1"/>
  <c r="CW44" i="1"/>
  <c r="DA44" i="1"/>
  <c r="CR44" i="1"/>
  <c r="CX44" i="1"/>
  <c r="CU44" i="1"/>
  <c r="CT44" i="1"/>
  <c r="CY44" i="1"/>
  <c r="CZ44" i="1"/>
  <c r="CV44" i="1"/>
  <c r="CC30" i="1"/>
  <c r="CI30" i="1"/>
  <c r="CM30" i="1"/>
  <c r="CK30" i="1"/>
  <c r="CP30" i="1"/>
  <c r="CG30" i="1"/>
  <c r="CL30" i="1"/>
  <c r="CH30" i="1"/>
  <c r="CJ30" i="1"/>
  <c r="CN30" i="1"/>
  <c r="CO30" i="1"/>
  <c r="CS41" i="1"/>
  <c r="CW41" i="1"/>
  <c r="DA41" i="1"/>
  <c r="CV41" i="1"/>
  <c r="CR41" i="1"/>
  <c r="CX41" i="1"/>
  <c r="CT41" i="1"/>
  <c r="CY41" i="1"/>
  <c r="CU41" i="1"/>
  <c r="CZ41" i="1"/>
  <c r="BY43" i="1"/>
  <c r="BY51" i="1"/>
  <c r="CG28" i="1"/>
  <c r="CK28" i="1"/>
  <c r="CO28" i="1"/>
  <c r="CH28" i="1"/>
  <c r="CL28" i="1"/>
  <c r="CP28" i="1"/>
  <c r="CC28" i="1"/>
  <c r="CM28" i="1"/>
  <c r="CI28" i="1"/>
  <c r="CJ28" i="1"/>
  <c r="CN28" i="1"/>
  <c r="CG21" i="1"/>
  <c r="CK21" i="1"/>
  <c r="CO21" i="1"/>
  <c r="CH21" i="1"/>
  <c r="CL21" i="1"/>
  <c r="CP21" i="1"/>
  <c r="CC21" i="1"/>
  <c r="CM21" i="1"/>
  <c r="CN21" i="1"/>
  <c r="CI21" i="1"/>
  <c r="CJ21" i="1"/>
  <c r="CG22" i="1"/>
  <c r="CK22" i="1"/>
  <c r="CO22" i="1"/>
  <c r="CH22" i="1"/>
  <c r="CL22" i="1"/>
  <c r="CP22" i="1"/>
  <c r="CN22" i="1"/>
  <c r="CI22" i="1"/>
  <c r="CC22" i="1"/>
  <c r="CM22" i="1"/>
  <c r="CJ22" i="1"/>
  <c r="CR34" i="1"/>
  <c r="CV34" i="1"/>
  <c r="CZ34" i="1"/>
  <c r="CS34" i="1"/>
  <c r="CW34" i="1"/>
  <c r="DA34" i="1"/>
  <c r="CX34" i="1"/>
  <c r="CY34" i="1"/>
  <c r="CT34" i="1"/>
  <c r="CU34" i="1"/>
  <c r="CR37" i="1"/>
  <c r="CV37" i="1"/>
  <c r="CZ37" i="1"/>
  <c r="CS37" i="1"/>
  <c r="CW37" i="1"/>
  <c r="DA37" i="1"/>
  <c r="CY37" i="1"/>
  <c r="CU37" i="1"/>
  <c r="CT37" i="1"/>
  <c r="CX37" i="1"/>
  <c r="CS46" i="1"/>
  <c r="CW46" i="1"/>
  <c r="DA46" i="1"/>
  <c r="CU46" i="1"/>
  <c r="CZ46" i="1"/>
  <c r="CR46" i="1"/>
  <c r="CX46" i="1"/>
  <c r="CV46" i="1"/>
  <c r="CT46" i="1"/>
  <c r="CY46" i="1"/>
  <c r="CT23" i="1"/>
  <c r="CX23" i="1"/>
  <c r="CU23" i="1"/>
  <c r="CY23" i="1"/>
  <c r="CR23" i="1"/>
  <c r="CZ23" i="1"/>
  <c r="CS23" i="1"/>
  <c r="DA23" i="1"/>
  <c r="CW23" i="1"/>
  <c r="CV23" i="1"/>
  <c r="CG29" i="1"/>
  <c r="CK29" i="1"/>
  <c r="CO29" i="1"/>
  <c r="CH29" i="1"/>
  <c r="CM29" i="1"/>
  <c r="CN29" i="1"/>
  <c r="CI29" i="1"/>
  <c r="CP29" i="1"/>
  <c r="CL29" i="1"/>
  <c r="CC29" i="1"/>
  <c r="CJ29" i="1"/>
  <c r="BY45" i="1"/>
  <c r="BY49" i="1"/>
  <c r="CG18" i="1"/>
  <c r="CK18" i="1"/>
  <c r="CO18" i="1"/>
  <c r="CH18" i="1"/>
  <c r="CL18" i="1"/>
  <c r="CP18" i="1"/>
  <c r="CN18" i="1"/>
  <c r="CI18" i="1"/>
  <c r="CM18" i="1"/>
  <c r="CC18" i="1"/>
  <c r="CJ18" i="1"/>
  <c r="CS48" i="1"/>
  <c r="CW48" i="1"/>
  <c r="DA48" i="1"/>
  <c r="CR48" i="1"/>
  <c r="CX48" i="1"/>
  <c r="CZ48" i="1"/>
  <c r="CT48" i="1"/>
  <c r="CY48" i="1"/>
  <c r="CU48" i="1"/>
  <c r="CV48" i="1"/>
  <c r="BY47" i="1"/>
  <c r="BY48" i="1"/>
  <c r="BY38" i="1" l="1"/>
  <c r="BY37" i="1"/>
  <c r="BZ28" i="1"/>
  <c r="BY42" i="1"/>
  <c r="BZ33" i="1"/>
  <c r="BY31" i="1"/>
  <c r="BY44" i="1"/>
  <c r="BZ24" i="1"/>
  <c r="BY33" i="1"/>
  <c r="BY41" i="1"/>
  <c r="BY40" i="1"/>
  <c r="BZ20" i="1"/>
  <c r="BY32" i="1"/>
  <c r="BZ46" i="1"/>
  <c r="BY28" i="1"/>
  <c r="BZ22" i="1"/>
  <c r="BY25" i="1"/>
  <c r="BY21" i="1"/>
  <c r="BZ41" i="1"/>
  <c r="BZ37" i="1"/>
  <c r="BY27" i="1"/>
  <c r="BY39" i="1"/>
  <c r="BZ48" i="1"/>
  <c r="BY35" i="1"/>
  <c r="BY23" i="1"/>
  <c r="BZ31" i="1"/>
  <c r="BZ39" i="1"/>
  <c r="BZ21" i="1"/>
  <c r="BZ43" i="1"/>
  <c r="BZ50" i="1"/>
  <c r="BZ34" i="1"/>
  <c r="BZ38" i="1"/>
  <c r="BZ42" i="1"/>
  <c r="BZ45" i="1"/>
  <c r="BZ19" i="1"/>
  <c r="BZ29" i="1"/>
  <c r="BY20" i="1"/>
  <c r="BY36" i="1"/>
  <c r="BZ25" i="1"/>
  <c r="BY29" i="1"/>
  <c r="BZ47" i="1"/>
  <c r="BZ30" i="1"/>
  <c r="BY22" i="1"/>
  <c r="BY18" i="1"/>
  <c r="BZ23" i="1"/>
  <c r="BY30" i="1"/>
  <c r="BZ44" i="1"/>
  <c r="BZ18" i="1"/>
  <c r="BY24" i="1"/>
  <c r="BZ36" i="1"/>
  <c r="BZ35" i="1"/>
  <c r="BZ32" i="1"/>
  <c r="BZ51" i="1"/>
  <c r="BY26" i="1"/>
  <c r="BZ49" i="1"/>
  <c r="BZ40" i="1"/>
  <c r="BZ26" i="1"/>
  <c r="BY19" i="1"/>
  <c r="BW17" i="1" l="1"/>
  <c r="BH13" i="1" l="1"/>
  <c r="BB13" i="1"/>
  <c r="AV13" i="1"/>
  <c r="AP13" i="1"/>
  <c r="AJ13" i="1"/>
  <c r="AD13" i="1"/>
  <c r="X13" i="1"/>
  <c r="R13" i="1"/>
  <c r="L13" i="1"/>
  <c r="F13" i="1"/>
  <c r="CD6" i="1" l="1"/>
  <c r="BS17" i="1"/>
  <c r="BS16" i="1"/>
  <c r="BM17" i="1"/>
  <c r="BM16" i="1"/>
  <c r="BG17" i="1"/>
  <c r="BG16" i="1"/>
  <c r="BA17" i="1"/>
  <c r="BA16" i="1"/>
  <c r="AU17" i="1"/>
  <c r="AU16" i="1"/>
  <c r="AO17" i="1"/>
  <c r="AO16" i="1"/>
  <c r="AI17" i="1"/>
  <c r="AI16" i="1"/>
  <c r="AC17" i="1"/>
  <c r="AC16" i="1"/>
  <c r="W17" i="1"/>
  <c r="W16" i="1"/>
  <c r="Q17" i="1"/>
  <c r="Q16" i="1"/>
  <c r="K16" i="1"/>
  <c r="K17" i="1"/>
  <c r="CR3" i="1" l="1"/>
  <c r="CD17" i="1"/>
  <c r="BN17" i="1"/>
  <c r="BV17" i="1" s="1"/>
  <c r="BX17" i="1" s="1"/>
  <c r="BP5" i="1"/>
  <c r="CB16" i="1"/>
  <c r="CD16" i="1"/>
  <c r="CB17" i="1"/>
  <c r="BV9" i="1"/>
  <c r="BW9" i="1"/>
  <c r="BU9" i="1"/>
  <c r="BN16" i="1"/>
  <c r="BV16" i="1" s="1"/>
  <c r="BX16" i="1" l="1"/>
  <c r="CR4" i="1"/>
  <c r="CC17" i="1"/>
  <c r="CH17" i="1"/>
  <c r="CL17" i="1"/>
  <c r="CP17" i="1"/>
  <c r="CI17" i="1"/>
  <c r="CM17" i="1"/>
  <c r="CJ17" i="1"/>
  <c r="CN17" i="1"/>
  <c r="CG17" i="1"/>
  <c r="CK17" i="1"/>
  <c r="CO17" i="1"/>
  <c r="CR2" i="1"/>
  <c r="CR17" i="1"/>
  <c r="CV17" i="1"/>
  <c r="CZ17" i="1"/>
  <c r="CS17" i="1"/>
  <c r="CW17" i="1"/>
  <c r="DA17" i="1"/>
  <c r="CT17" i="1"/>
  <c r="CX17" i="1"/>
  <c r="CU17" i="1"/>
  <c r="CY17" i="1"/>
  <c r="DA16" i="1"/>
  <c r="CW16" i="1"/>
  <c r="CS16" i="1"/>
  <c r="CZ16" i="1"/>
  <c r="CV16" i="1"/>
  <c r="CR16" i="1"/>
  <c r="CX16" i="1"/>
  <c r="CY16" i="1"/>
  <c r="CU16" i="1"/>
  <c r="CT16" i="1"/>
  <c r="CO16" i="1"/>
  <c r="CM16" i="1"/>
  <c r="CK16" i="1"/>
  <c r="CI16" i="1"/>
  <c r="CG16" i="1"/>
  <c r="CO11" i="1"/>
  <c r="CM11" i="1"/>
  <c r="CK11" i="1"/>
  <c r="CI11" i="1"/>
  <c r="CG11" i="1"/>
  <c r="CP16" i="1"/>
  <c r="CL16" i="1"/>
  <c r="CJ16" i="1"/>
  <c r="CH16" i="1"/>
  <c r="CP11" i="1"/>
  <c r="CL11" i="1"/>
  <c r="CJ11" i="1"/>
  <c r="CN16" i="1"/>
  <c r="CN11" i="1"/>
  <c r="CH11" i="1"/>
  <c r="CC16" i="1"/>
  <c r="CU4" i="1"/>
  <c r="CU3" i="1"/>
  <c r="CT1" i="1"/>
  <c r="CU2" i="1"/>
  <c r="CU1" i="1"/>
  <c r="CS1" i="1"/>
  <c r="CR1" i="1"/>
  <c r="BZ17" i="1" l="1"/>
  <c r="BZ16" i="1"/>
  <c r="BY17" i="1"/>
  <c r="BY16" i="1"/>
  <c r="CA16" i="1"/>
  <c r="BW16" i="1" l="1"/>
</calcChain>
</file>

<file path=xl/sharedStrings.xml><?xml version="1.0" encoding="utf-8"?>
<sst xmlns="http://schemas.openxmlformats.org/spreadsheetml/2006/main" count="141" uniqueCount="81">
  <si>
    <t>SMA MUHAMMADIYAH 10 GKB GRESIK</t>
  </si>
  <si>
    <t>Excellent with Character Education</t>
  </si>
  <si>
    <t xml:space="preserve">Mata Pelajaran </t>
  </si>
  <si>
    <t>:</t>
  </si>
  <si>
    <t xml:space="preserve">Kelas </t>
  </si>
  <si>
    <t xml:space="preserve">Guru Mata Pelajaran </t>
  </si>
  <si>
    <t>KKTP</t>
  </si>
  <si>
    <t>NO</t>
  </si>
  <si>
    <t>NIPD</t>
  </si>
  <si>
    <t>NISN</t>
  </si>
  <si>
    <t>NAMA SISWA</t>
  </si>
  <si>
    <t>NILAI FORMATIF</t>
  </si>
  <si>
    <t>RATA-RATA
FORMATIF</t>
  </si>
  <si>
    <t>NILAI SUMATIF
LINGKUP MATERI</t>
  </si>
  <si>
    <t>RATA-RATA
SUMATIF</t>
  </si>
  <si>
    <t>NILAI SUMATIF</t>
  </si>
  <si>
    <t>NR</t>
  </si>
  <si>
    <t>TUNTAS / TIDAK TUNTAS</t>
  </si>
  <si>
    <t>CAPAIAN KOMPETENSI TERTINGGI</t>
  </si>
  <si>
    <t>CAPAIAN KOMPETENSI TERENDAH</t>
  </si>
  <si>
    <t>TP 1</t>
  </si>
  <si>
    <t>TP 2</t>
  </si>
  <si>
    <t>TP 3</t>
  </si>
  <si>
    <t>TP 4</t>
  </si>
  <si>
    <t>Rata-rata</t>
  </si>
  <si>
    <t>LM1</t>
  </si>
  <si>
    <t>LM2</t>
  </si>
  <si>
    <t>LM3</t>
  </si>
  <si>
    <t>LM4</t>
  </si>
  <si>
    <t>STS</t>
  </si>
  <si>
    <t>SAS</t>
  </si>
  <si>
    <t>Keterangan :</t>
  </si>
  <si>
    <t>Capaian Pembelajaran :</t>
  </si>
  <si>
    <t xml:space="preserve">TP </t>
  </si>
  <si>
    <t>: Nilai Formatif Tujuan Pembelajaran</t>
  </si>
  <si>
    <t>N.STS</t>
  </si>
  <si>
    <t>: Nilai Sumatif Tengah Semester</t>
  </si>
  <si>
    <t>N.SAS</t>
  </si>
  <si>
    <t>: Nilai Sumatif Akhir Semester</t>
  </si>
  <si>
    <t>: Nilai Raport</t>
  </si>
  <si>
    <t>No.</t>
  </si>
  <si>
    <t>Lingkup Materi</t>
  </si>
  <si>
    <t>Kode</t>
  </si>
  <si>
    <t>Ringkasan Capaian Pembelajaran yang dinilai (Maksimal 100)</t>
  </si>
  <si>
    <t>TP 5</t>
  </si>
  <si>
    <t>0849</t>
  </si>
  <si>
    <t>0855</t>
  </si>
  <si>
    <t>0857</t>
  </si>
  <si>
    <t>0870</t>
  </si>
  <si>
    <t>0872</t>
  </si>
  <si>
    <t>0873</t>
  </si>
  <si>
    <t>0891</t>
  </si>
  <si>
    <t>0902</t>
  </si>
  <si>
    <t>0903</t>
  </si>
  <si>
    <t>0913</t>
  </si>
  <si>
    <t>0918</t>
  </si>
  <si>
    <t>0922</t>
  </si>
  <si>
    <t>0924</t>
  </si>
  <si>
    <t>0930</t>
  </si>
  <si>
    <t>0949</t>
  </si>
  <si>
    <t>0936</t>
  </si>
  <si>
    <t>0939</t>
  </si>
  <si>
    <t>'0959</t>
  </si>
  <si>
    <t>0963</t>
  </si>
  <si>
    <t>0986</t>
  </si>
  <si>
    <t>0992</t>
  </si>
  <si>
    <t>0999</t>
  </si>
  <si>
    <t>1002</t>
  </si>
  <si>
    <t>1015</t>
  </si>
  <si>
    <t>1018</t>
  </si>
  <si>
    <t>1019</t>
  </si>
  <si>
    <t>1020</t>
  </si>
  <si>
    <t>biologi</t>
  </si>
  <si>
    <t>XI-F2</t>
  </si>
  <si>
    <t>Sel</t>
  </si>
  <si>
    <t>Peserta didik dapat mendeskripsikan sel beserta tokoh penemunya</t>
  </si>
  <si>
    <t>Peserta didik dapat menyebutkan organel beserta fungsinya dengan tepat</t>
  </si>
  <si>
    <t>Peserta didik dapat menyebutkan bagian mikroskop beserta fungsinya dengan baik</t>
  </si>
  <si>
    <t>Transpor Membran</t>
  </si>
  <si>
    <t>Peserta didik dapat mengetahui konsep tranpor membran dengan pengamatan kentan dan bubuk kopi</t>
  </si>
  <si>
    <t>Peserta didik dapat mengetahui konsep osmosis pada sel hewan dan tumbuhan dengan tepat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</si>
</sst>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b/>
      <sz val="16"/>
      <color theme="0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charset val="1"/>
      <scheme val="minor"/>
    </font>
    <font>
      <sz val="12"/>
      <color rgb="FF000000"/>
      <name val="Calibri"/>
    </font>
    <font>
      <sz val="12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41" fontId="2" fillId="0" borderId="0" applyFont="0" applyFill="0" applyBorder="0" applyAlignment="0" applyProtection="0"/>
    <xf numFmtId="0" fontId="8" fillId="0" borderId="0"/>
    <xf numFmtId="0" fontId="8" fillId="0" borderId="0"/>
    <xf numFmtId="41" fontId="2" fillId="0" borderId="0" applyFont="0" applyFill="0" applyBorder="0" applyAlignment="0" applyProtection="0"/>
  </cellStyleXfs>
  <cellXfs count="141">
    <xf numFmtId="0" fontId="0" fillId="0" borderId="0" xfId="0"/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1" fontId="6" fillId="0" borderId="0" xfId="0" applyNumberFormat="1" applyFont="1" applyAlignment="1" applyProtection="1">
      <alignment horizontal="center" vertical="center"/>
      <protection locked="0"/>
    </xf>
    <xf numFmtId="0" fontId="9" fillId="11" borderId="1" xfId="0" applyFont="1" applyFill="1" applyBorder="1" applyAlignment="1" applyProtection="1">
      <alignment horizontal="center" vertical="center"/>
      <protection locked="0"/>
    </xf>
    <xf numFmtId="0" fontId="12" fillId="11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12" borderId="16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7" fillId="9" borderId="24" xfId="0" applyFont="1" applyFill="1" applyBorder="1" applyAlignment="1" applyProtection="1">
      <alignment horizontal="center" vertical="center"/>
      <protection hidden="1"/>
    </xf>
    <xf numFmtId="1" fontId="7" fillId="9" borderId="1" xfId="2" quotePrefix="1" applyNumberFormat="1" applyFont="1" applyFill="1" applyBorder="1" applyAlignment="1" applyProtection="1">
      <alignment horizontal="center" vertical="center"/>
      <protection hidden="1"/>
    </xf>
    <xf numFmtId="0" fontId="7" fillId="9" borderId="1" xfId="3" applyFont="1" applyFill="1" applyBorder="1" applyAlignment="1" applyProtection="1">
      <alignment vertical="center"/>
      <protection hidden="1"/>
    </xf>
    <xf numFmtId="0" fontId="10" fillId="9" borderId="1" xfId="2" applyFont="1" applyFill="1" applyBorder="1" applyAlignment="1" applyProtection="1">
      <alignment horizontal="center" vertical="center"/>
      <protection hidden="1"/>
    </xf>
    <xf numFmtId="1" fontId="7" fillId="9" borderId="1" xfId="2" applyNumberFormat="1" applyFont="1" applyFill="1" applyBorder="1" applyAlignment="1" applyProtection="1">
      <alignment horizontal="center" vertical="center"/>
      <protection hidden="1"/>
    </xf>
    <xf numFmtId="0" fontId="10" fillId="9" borderId="1" xfId="2" quotePrefix="1" applyFont="1" applyFill="1" applyBorder="1" applyAlignment="1" applyProtection="1">
      <alignment horizontal="center" vertical="center"/>
      <protection hidden="1"/>
    </xf>
    <xf numFmtId="0" fontId="9" fillId="3" borderId="1" xfId="0" applyFont="1" applyFill="1" applyBorder="1" applyAlignment="1" applyProtection="1">
      <alignment horizontal="center" vertical="center"/>
      <protection hidden="1"/>
    </xf>
    <xf numFmtId="0" fontId="9" fillId="4" borderId="1" xfId="0" applyFont="1" applyFill="1" applyBorder="1" applyAlignment="1" applyProtection="1">
      <alignment horizontal="center" vertical="center"/>
      <protection hidden="1"/>
    </xf>
    <xf numFmtId="1" fontId="0" fillId="10" borderId="1" xfId="1" applyNumberFormat="1" applyFont="1" applyFill="1" applyBorder="1" applyAlignment="1" applyProtection="1">
      <alignment horizontal="center" vertical="center"/>
      <protection hidden="1"/>
    </xf>
    <xf numFmtId="41" fontId="0" fillId="10" borderId="1" xfId="1" applyFont="1" applyFill="1" applyBorder="1" applyAlignment="1" applyProtection="1">
      <alignment horizontal="center" vertical="center"/>
      <protection hidden="1"/>
    </xf>
    <xf numFmtId="0" fontId="14" fillId="13" borderId="1" xfId="0" applyFont="1" applyFill="1" applyBorder="1" applyAlignment="1" applyProtection="1">
      <alignment horizontal="left" vertical="center" wrapText="1"/>
      <protection hidden="1"/>
    </xf>
    <xf numFmtId="0" fontId="14" fillId="14" borderId="25" xfId="0" applyFont="1" applyFill="1" applyBorder="1" applyAlignment="1" applyProtection="1">
      <alignment horizontal="left" wrapText="1"/>
      <protection hidden="1"/>
    </xf>
    <xf numFmtId="0" fontId="0" fillId="0" borderId="0" xfId="0" applyProtection="1">
      <protection hidden="1"/>
    </xf>
    <xf numFmtId="0" fontId="11" fillId="0" borderId="0" xfId="0" applyFont="1" applyProtection="1">
      <protection hidden="1"/>
    </xf>
    <xf numFmtId="0" fontId="13" fillId="11" borderId="0" xfId="0" applyFont="1" applyFill="1" applyProtection="1"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3" fillId="4" borderId="1" xfId="0" applyFont="1" applyFill="1" applyBorder="1" applyProtection="1">
      <protection hidden="1"/>
    </xf>
    <xf numFmtId="0" fontId="3" fillId="5" borderId="1" xfId="0" applyFont="1" applyFill="1" applyBorder="1" applyAlignment="1" applyProtection="1">
      <alignment horizontal="center" vertical="center"/>
      <protection hidden="1"/>
    </xf>
    <xf numFmtId="1" fontId="6" fillId="8" borderId="24" xfId="0" applyNumberFormat="1" applyFont="1" applyFill="1" applyBorder="1" applyAlignment="1" applyProtection="1">
      <alignment horizontal="center" vertical="center"/>
      <protection hidden="1"/>
    </xf>
    <xf numFmtId="1" fontId="6" fillId="8" borderId="1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1" xfId="0" applyNumberFormat="1" applyFont="1" applyFill="1" applyBorder="1" applyAlignment="1" applyProtection="1">
      <alignment horizontal="center" vertical="center"/>
      <protection hidden="1"/>
    </xf>
    <xf numFmtId="1" fontId="6" fillId="8" borderId="26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3" fillId="12" borderId="15" xfId="0" applyFont="1" applyFill="1" applyBorder="1" applyAlignment="1" applyProtection="1">
      <alignment horizontal="center" vertical="center"/>
      <protection hidden="1"/>
    </xf>
    <xf numFmtId="0" fontId="15" fillId="16" borderId="2" xfId="0" applyFont="1" applyFill="1" applyBorder="1" applyAlignment="1" applyProtection="1">
      <alignment horizontal="left" vertical="center"/>
      <protection hidden="1"/>
    </xf>
    <xf numFmtId="0" fontId="15" fillId="16" borderId="4" xfId="0" applyFont="1" applyFill="1" applyBorder="1" applyProtection="1">
      <protection hidden="1"/>
    </xf>
    <xf numFmtId="0" fontId="15" fillId="16" borderId="2" xfId="0" applyFont="1" applyFill="1" applyBorder="1" applyProtection="1">
      <protection hidden="1"/>
    </xf>
    <xf numFmtId="0" fontId="15" fillId="16" borderId="36" xfId="0" applyFont="1" applyFill="1" applyBorder="1" applyAlignment="1" applyProtection="1">
      <alignment horizontal="left" vertical="center"/>
      <protection hidden="1"/>
    </xf>
    <xf numFmtId="0" fontId="15" fillId="16" borderId="37" xfId="0" applyFont="1" applyFill="1" applyBorder="1" applyProtection="1">
      <protection hidden="1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6" fillId="0" borderId="0" xfId="0" applyFont="1" applyProtection="1">
      <protection hidden="1"/>
    </xf>
    <xf numFmtId="0" fontId="16" fillId="0" borderId="0" xfId="0" applyFont="1" applyProtection="1">
      <protection locked="0"/>
    </xf>
    <xf numFmtId="0" fontId="17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0" applyFont="1" applyProtection="1">
      <protection hidden="1"/>
    </xf>
    <xf numFmtId="0" fontId="17" fillId="0" borderId="0" xfId="0" applyFont="1" applyProtection="1">
      <protection locked="0"/>
    </xf>
    <xf numFmtId="1" fontId="16" fillId="0" borderId="0" xfId="0" applyNumberFormat="1" applyFont="1" applyAlignment="1" applyProtection="1">
      <alignment horizontal="center" vertical="center"/>
      <protection hidden="1"/>
    </xf>
    <xf numFmtId="1" fontId="16" fillId="0" borderId="0" xfId="0" applyNumberFormat="1" applyFont="1" applyAlignment="1" applyProtection="1">
      <alignment horizontal="center" vertical="center"/>
      <protection locked="0"/>
    </xf>
    <xf numFmtId="1" fontId="18" fillId="12" borderId="39" xfId="0" quotePrefix="1" applyNumberFormat="1" applyFont="1" applyFill="1" applyBorder="1" applyAlignment="1">
      <alignment horizontal="center" vertical="center" shrinkToFit="1"/>
    </xf>
    <xf numFmtId="0" fontId="19" fillId="12" borderId="39" xfId="0" quotePrefix="1" applyFont="1" applyFill="1" applyBorder="1" applyAlignment="1">
      <alignment horizontal="center" vertical="center"/>
    </xf>
    <xf numFmtId="1" fontId="18" fillId="4" borderId="39" xfId="0" quotePrefix="1" applyNumberFormat="1" applyFont="1" applyFill="1" applyBorder="1" applyAlignment="1">
      <alignment horizontal="center" vertical="top" shrinkToFit="1"/>
    </xf>
    <xf numFmtId="1" fontId="19" fillId="4" borderId="39" xfId="0" quotePrefix="1" applyNumberFormat="1" applyFont="1" applyFill="1" applyBorder="1" applyAlignment="1">
      <alignment horizontal="center" vertical="center"/>
    </xf>
    <xf numFmtId="1" fontId="18" fillId="4" borderId="39" xfId="0" applyNumberFormat="1" applyFont="1" applyFill="1" applyBorder="1" applyAlignment="1">
      <alignment horizontal="center" vertical="top" shrinkToFit="1"/>
    </xf>
    <xf numFmtId="0" fontId="19" fillId="4" borderId="39" xfId="0" quotePrefix="1" applyFont="1" applyFill="1" applyBorder="1" applyAlignment="1">
      <alignment horizontal="center" vertical="center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15" borderId="29" xfId="0" applyFill="1" applyBorder="1" applyAlignment="1" applyProtection="1">
      <alignment horizontal="center" vertical="center"/>
      <protection hidden="1"/>
    </xf>
    <xf numFmtId="0" fontId="0" fillId="15" borderId="30" xfId="0" applyFill="1" applyBorder="1" applyAlignment="1" applyProtection="1">
      <alignment horizontal="center" vertical="center"/>
      <protection hidden="1"/>
    </xf>
    <xf numFmtId="0" fontId="0" fillId="15" borderId="31" xfId="0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15" borderId="32" xfId="0" applyFill="1" applyBorder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0" fontId="3" fillId="7" borderId="23" xfId="0" applyFont="1" applyFill="1" applyBorder="1" applyAlignment="1" applyProtection="1">
      <alignment horizontal="center" vertical="center" wrapText="1"/>
      <protection hidden="1"/>
    </xf>
    <xf numFmtId="0" fontId="3" fillId="7" borderId="25" xfId="0" applyFont="1" applyFill="1" applyBorder="1" applyAlignment="1" applyProtection="1">
      <alignment horizontal="center" vertical="center" wrapText="1"/>
      <protection hidden="1"/>
    </xf>
    <xf numFmtId="0" fontId="3" fillId="3" borderId="17" xfId="0" applyFont="1" applyFill="1" applyBorder="1" applyAlignment="1" applyProtection="1">
      <alignment horizontal="center" vertical="center" wrapText="1"/>
      <protection hidden="1"/>
    </xf>
    <xf numFmtId="0" fontId="3" fillId="3" borderId="7" xfId="0" applyFont="1" applyFill="1" applyBorder="1" applyAlignment="1" applyProtection="1">
      <alignment horizontal="center" vertical="center" wrapText="1"/>
      <protection hidden="1"/>
    </xf>
    <xf numFmtId="0" fontId="3" fillId="3" borderId="10" xfId="0" applyFont="1" applyFill="1" applyBorder="1" applyAlignment="1" applyProtection="1">
      <alignment horizontal="center" vertical="center" wrapText="1"/>
      <protection hidden="1"/>
    </xf>
    <xf numFmtId="0" fontId="3" fillId="4" borderId="20" xfId="0" applyFont="1" applyFill="1" applyBorder="1" applyAlignment="1" applyProtection="1">
      <alignment horizontal="center" vertical="center" wrapText="1"/>
      <protection hidden="1"/>
    </xf>
    <xf numFmtId="0" fontId="3" fillId="4" borderId="21" xfId="0" applyFont="1" applyFill="1" applyBorder="1" applyAlignment="1" applyProtection="1">
      <alignment horizontal="center" vertical="center" wrapText="1"/>
      <protection hidden="1"/>
    </xf>
    <xf numFmtId="0" fontId="3" fillId="4" borderId="22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13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5" borderId="16" xfId="0" applyFont="1" applyFill="1" applyBorder="1" applyAlignment="1" applyProtection="1">
      <alignment horizontal="center" vertical="center" wrapText="1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1" fontId="3" fillId="10" borderId="17" xfId="0" applyNumberFormat="1" applyFont="1" applyFill="1" applyBorder="1" applyAlignment="1" applyProtection="1">
      <alignment horizontal="center" vertical="center"/>
      <protection hidden="1"/>
    </xf>
    <xf numFmtId="1" fontId="3" fillId="10" borderId="7" xfId="0" applyNumberFormat="1" applyFont="1" applyFill="1" applyBorder="1" applyAlignment="1" applyProtection="1">
      <alignment horizontal="center" vertical="center"/>
      <protection hidden="1"/>
    </xf>
    <xf numFmtId="1" fontId="3" fillId="10" borderId="10" xfId="0" applyNumberFormat="1" applyFont="1" applyFill="1" applyBorder="1" applyAlignment="1" applyProtection="1">
      <alignment horizontal="center" vertical="center"/>
      <protection hidden="1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3" fillId="3" borderId="3" xfId="0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3" fillId="3" borderId="18" xfId="0" applyFont="1" applyFill="1" applyBorder="1" applyAlignment="1" applyProtection="1">
      <alignment horizontal="center" vertical="center"/>
      <protection hidden="1"/>
    </xf>
    <xf numFmtId="0" fontId="3" fillId="3" borderId="19" xfId="0" applyFont="1" applyFill="1" applyBorder="1" applyAlignment="1" applyProtection="1">
      <alignment horizontal="center" vertical="center"/>
      <protection hidden="1"/>
    </xf>
    <xf numFmtId="0" fontId="3" fillId="10" borderId="16" xfId="0" applyFont="1" applyFill="1" applyBorder="1" applyAlignment="1" applyProtection="1">
      <alignment horizontal="center" vertical="center" wrapText="1"/>
      <protection hidden="1"/>
    </xf>
    <xf numFmtId="0" fontId="3" fillId="10" borderId="1" xfId="0" applyFont="1" applyFill="1" applyBorder="1" applyAlignment="1" applyProtection="1">
      <alignment horizontal="center" vertical="center" wrapText="1"/>
      <protection hidden="1"/>
    </xf>
    <xf numFmtId="0" fontId="3" fillId="6" borderId="16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12" borderId="16" xfId="0" applyFont="1" applyFill="1" applyBorder="1" applyAlignment="1" applyProtection="1">
      <alignment horizontal="center"/>
      <protection locked="0"/>
    </xf>
    <xf numFmtId="0" fontId="3" fillId="12" borderId="23" xfId="0" applyFont="1" applyFill="1" applyBorder="1" applyAlignment="1" applyProtection="1">
      <alignment horizontal="center"/>
      <protection locked="0"/>
    </xf>
    <xf numFmtId="0" fontId="3" fillId="12" borderId="20" xfId="0" applyFont="1" applyFill="1" applyBorder="1" applyAlignment="1" applyProtection="1">
      <alignment horizontal="center"/>
      <protection locked="0"/>
    </xf>
    <xf numFmtId="0" fontId="3" fillId="12" borderId="22" xfId="0" applyFont="1" applyFill="1" applyBorder="1" applyAlignment="1" applyProtection="1">
      <alignment horizontal="center"/>
      <protection locked="0"/>
    </xf>
    <xf numFmtId="0" fontId="3" fillId="2" borderId="15" xfId="0" applyFont="1" applyFill="1" applyBorder="1" applyAlignment="1" applyProtection="1">
      <alignment horizontal="center" vertical="center"/>
      <protection hidden="1"/>
    </xf>
    <xf numFmtId="0" fontId="3" fillId="2" borderId="24" xfId="0" applyFont="1" applyFill="1" applyBorder="1" applyAlignment="1" applyProtection="1">
      <alignment horizontal="center" vertical="center"/>
      <protection hidden="1"/>
    </xf>
    <xf numFmtId="0" fontId="3" fillId="2" borderId="16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2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25" xfId="0" applyBorder="1" applyAlignment="1" applyProtection="1">
      <alignment horizontal="left" wrapText="1"/>
      <protection locked="0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">
    <cellStyle name="Comma [0]" xfId="1" builtinId="6"/>
    <cellStyle name="Comma [0] 2" xfId="4" xr:uid="{00000000-0005-0000-0000-000001000000}"/>
    <cellStyle name="Normal" xfId="0" builtinId="0"/>
    <cellStyle name="Normal 2" xfId="3" xr:uid="{00000000-0005-0000-0000-000003000000}"/>
    <cellStyle name="Normal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272141</xdr:colOff>
      <xdr:row>0</xdr:row>
      <xdr:rowOff>122464</xdr:rowOff>
    </xdr:from>
    <xdr:to>
      <xdr:col>2</xdr:col>
      <xdr:colOff>281211</xdr:colOff>
      <xdr:row>4</xdr:row>
      <xdr:rowOff>87372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C010A7-CDB8-418E-B79C-A675DAFBB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16" y="122464"/>
          <a:ext cx="602795" cy="7269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2%20RAPORT%20SIAP%20CETAK\Raport-STS-XI2%20Siap%20Ceta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DATA SEKOLAH"/>
      <sheetName val="DATA SISWA"/>
      <sheetName val="REKAP NILAI"/>
      <sheetName val="STS"/>
    </sheetNames>
    <sheetDataSet>
      <sheetData sheetId="0"/>
      <sheetData sheetId="1">
        <row r="7">
          <cell r="F7" t="str">
            <v>pai</v>
          </cell>
          <cell r="G7">
            <v>81</v>
          </cell>
        </row>
        <row r="8">
          <cell r="F8" t="str">
            <v>Bahasa Jepang</v>
          </cell>
          <cell r="G8">
            <v>81</v>
          </cell>
        </row>
        <row r="9">
          <cell r="F9" t="str">
            <v>pkn</v>
          </cell>
          <cell r="G9">
            <v>80</v>
          </cell>
        </row>
        <row r="10">
          <cell r="F10" t="str">
            <v>Bahasa Indonesia</v>
          </cell>
          <cell r="G10">
            <v>80</v>
          </cell>
        </row>
        <row r="11">
          <cell r="F11" t="str">
            <v>Bahasa Inggris</v>
          </cell>
          <cell r="G11">
            <v>81</v>
          </cell>
        </row>
        <row r="12">
          <cell r="F12" t="str">
            <v>Matematika</v>
          </cell>
          <cell r="G12">
            <v>77</v>
          </cell>
        </row>
        <row r="13">
          <cell r="F13" t="str">
            <v>Fisika</v>
          </cell>
          <cell r="G13">
            <v>77</v>
          </cell>
        </row>
        <row r="14">
          <cell r="F14" t="str">
            <v>Kimia</v>
          </cell>
          <cell r="G14">
            <v>77</v>
          </cell>
        </row>
        <row r="15">
          <cell r="F15" t="str">
            <v>Matematika Tingkat Lanjut</v>
          </cell>
          <cell r="G15">
            <v>77</v>
          </cell>
        </row>
        <row r="16">
          <cell r="F16" t="str">
            <v>Biologi</v>
          </cell>
          <cell r="G16">
            <v>77</v>
          </cell>
        </row>
        <row r="17">
          <cell r="F17" t="str">
            <v>Sejarah</v>
          </cell>
          <cell r="G17">
            <v>79</v>
          </cell>
        </row>
        <row r="18">
          <cell r="F18" t="str">
            <v>Geografi</v>
          </cell>
          <cell r="G18">
            <v>79</v>
          </cell>
        </row>
        <row r="19">
          <cell r="F19" t="str">
            <v>Ekonomi</v>
          </cell>
          <cell r="G19">
            <v>79</v>
          </cell>
        </row>
        <row r="20">
          <cell r="F20" t="str">
            <v>Sosiologi</v>
          </cell>
          <cell r="G20">
            <v>79</v>
          </cell>
        </row>
        <row r="21">
          <cell r="F21" t="str">
            <v>sbk</v>
          </cell>
          <cell r="G21">
            <v>81</v>
          </cell>
        </row>
        <row r="22">
          <cell r="F22" t="str">
            <v>pjok</v>
          </cell>
          <cell r="G22">
            <v>81</v>
          </cell>
        </row>
        <row r="23">
          <cell r="F23" t="str">
            <v>Kemuhammadiyahan</v>
          </cell>
          <cell r="G23">
            <v>80</v>
          </cell>
        </row>
        <row r="24">
          <cell r="F24" t="str">
            <v>Bahasa Arab</v>
          </cell>
          <cell r="G24">
            <v>80</v>
          </cell>
        </row>
        <row r="25">
          <cell r="F25" t="str">
            <v>Informatika</v>
          </cell>
          <cell r="G25">
            <v>81</v>
          </cell>
        </row>
      </sheetData>
      <sheetData sheetId="2">
        <row r="6">
          <cell r="E6" t="str">
            <v>NIPD</v>
          </cell>
          <cell r="G6" t="str">
            <v>Nama Lengkap</v>
          </cell>
        </row>
        <row r="7">
          <cell r="E7">
            <v>5</v>
          </cell>
          <cell r="G7">
            <v>7</v>
          </cell>
        </row>
        <row r="8">
          <cell r="E8" t="str">
            <v>0853</v>
          </cell>
          <cell r="G8" t="str">
            <v>Ahmad Badiuzzaman</v>
          </cell>
        </row>
        <row r="9">
          <cell r="E9" t="str">
            <v>0867</v>
          </cell>
          <cell r="G9" t="str">
            <v>Aninda Syafitri Karimah</v>
          </cell>
        </row>
        <row r="10">
          <cell r="E10" t="str">
            <v>0874</v>
          </cell>
          <cell r="G10" t="str">
            <v>Atta Tian Nafi</v>
          </cell>
        </row>
        <row r="11">
          <cell r="E11" t="str">
            <v>1021</v>
          </cell>
          <cell r="G11" t="str">
            <v>Berliana Ihwan</v>
          </cell>
        </row>
        <row r="12">
          <cell r="E12" t="str">
            <v>0879</v>
          </cell>
          <cell r="G12" t="str">
            <v>Brilliant Rahmadan Arifin</v>
          </cell>
        </row>
        <row r="13">
          <cell r="E13" t="str">
            <v>0885</v>
          </cell>
          <cell r="G13" t="str">
            <v>Debby Ellzadiya Nurmasyita</v>
          </cell>
        </row>
        <row r="14">
          <cell r="E14" t="str">
            <v>0894</v>
          </cell>
          <cell r="G14" t="str">
            <v>Faizzah Ahmad</v>
          </cell>
        </row>
        <row r="15">
          <cell r="E15" t="str">
            <v>0915</v>
          </cell>
          <cell r="G15" t="str">
            <v>Jihan Salma Kurniawan</v>
          </cell>
        </row>
        <row r="16">
          <cell r="E16" t="str">
            <v>0920</v>
          </cell>
          <cell r="G16" t="str">
            <v>Keizel Bagus Aldiansyah</v>
          </cell>
        </row>
        <row r="17">
          <cell r="E17" t="str">
            <v>0925</v>
          </cell>
          <cell r="G17" t="str">
            <v>Leandra Edsel Kaila Nashita</v>
          </cell>
        </row>
        <row r="18">
          <cell r="E18" t="str">
            <v>0927</v>
          </cell>
          <cell r="G18" t="str">
            <v>Lidya Irsalina Hafni</v>
          </cell>
        </row>
        <row r="19">
          <cell r="E19" t="str">
            <v>0945</v>
          </cell>
          <cell r="G19" t="str">
            <v>M. Fakhril Islamy</v>
          </cell>
        </row>
        <row r="20">
          <cell r="E20" t="str">
            <v>0956</v>
          </cell>
          <cell r="G20" t="str">
            <v>Muhammad Rizqy Mubarok</v>
          </cell>
        </row>
        <row r="21">
          <cell r="E21" t="str">
            <v>0935</v>
          </cell>
          <cell r="G21" t="str">
            <v>Mochammad Avryan Alfa Rizqi Sofwan</v>
          </cell>
        </row>
        <row r="22">
          <cell r="E22" t="str">
            <v>0938</v>
          </cell>
          <cell r="G22" t="str">
            <v>Mohammad Barik Akmal Hanisyah</v>
          </cell>
        </row>
        <row r="23">
          <cell r="E23" t="str">
            <v>0946</v>
          </cell>
          <cell r="G23" t="str">
            <v>Muhammad Farid Tsalatsa</v>
          </cell>
        </row>
        <row r="24">
          <cell r="E24" t="str">
            <v>0951</v>
          </cell>
          <cell r="G24" t="str">
            <v>Muhammad Jaabir Danadyaksa Nuransyah</v>
          </cell>
        </row>
        <row r="25">
          <cell r="E25" t="str">
            <v>0955</v>
          </cell>
          <cell r="G25" t="str">
            <v>Muhammad Rifki</v>
          </cell>
        </row>
        <row r="26">
          <cell r="E26" t="str">
            <v>0942</v>
          </cell>
          <cell r="G26" t="str">
            <v>Muhammad Asyraf Yastoro</v>
          </cell>
        </row>
        <row r="27">
          <cell r="E27" t="str">
            <v>0976</v>
          </cell>
          <cell r="G27" t="str">
            <v>Qurrota Aini Pambudi</v>
          </cell>
        </row>
        <row r="28">
          <cell r="E28" t="str">
            <v>0983</v>
          </cell>
          <cell r="G28" t="str">
            <v>Riska Amelia Nurdiatma</v>
          </cell>
        </row>
        <row r="29">
          <cell r="E29" t="str">
            <v>0984</v>
          </cell>
          <cell r="G29" t="str">
            <v>Rizkia Sekar Defi Azzahra</v>
          </cell>
        </row>
        <row r="30">
          <cell r="E30" t="str">
            <v>0994</v>
          </cell>
          <cell r="G30" t="str">
            <v>Savira Aulia Ramadhani</v>
          </cell>
        </row>
        <row r="31">
          <cell r="E31" t="str">
            <v>0995</v>
          </cell>
          <cell r="G31" t="str">
            <v>Septia Angga Saputra</v>
          </cell>
        </row>
        <row r="32">
          <cell r="E32" t="str">
            <v>0996</v>
          </cell>
          <cell r="G32" t="str">
            <v>Shafina Ayu Larasati</v>
          </cell>
        </row>
        <row r="33">
          <cell r="E33" t="str">
            <v>0998</v>
          </cell>
          <cell r="G33" t="str">
            <v>Shayna Kirana Amanda</v>
          </cell>
        </row>
        <row r="34">
          <cell r="E34" t="str">
            <v>1000</v>
          </cell>
          <cell r="G34" t="str">
            <v>Siti Zheinnira Tsanasya Wiejayanto</v>
          </cell>
        </row>
        <row r="35">
          <cell r="E35" t="str">
            <v>1004</v>
          </cell>
          <cell r="G35" t="str">
            <v>Sulthan Endrata Regansyah</v>
          </cell>
        </row>
        <row r="36">
          <cell r="E36" t="str">
            <v>1007</v>
          </cell>
          <cell r="G36" t="str">
            <v>Syarif Hidayatullah</v>
          </cell>
        </row>
        <row r="37">
          <cell r="E37" t="str">
            <v>1009</v>
          </cell>
          <cell r="G37" t="str">
            <v>Syihab Zuhad Efendi</v>
          </cell>
        </row>
        <row r="38">
          <cell r="E38" t="str">
            <v>1012</v>
          </cell>
          <cell r="G38" t="str">
            <v>Tarisya Nur Hasanah</v>
          </cell>
        </row>
        <row r="39">
          <cell r="E39" t="str">
            <v>0849</v>
          </cell>
          <cell r="G39" t="str">
            <v>Abdilla Az Zahra</v>
          </cell>
        </row>
        <row r="40">
          <cell r="E40" t="str">
            <v>0855</v>
          </cell>
          <cell r="G40" t="str">
            <v>Ahmad Fawwas Azizi</v>
          </cell>
        </row>
        <row r="41">
          <cell r="E41" t="str">
            <v>0857</v>
          </cell>
          <cell r="G41" t="str">
            <v>Ahmad Shalahuddin Al Baihaqi</v>
          </cell>
        </row>
        <row r="42">
          <cell r="E42" t="str">
            <v>0870</v>
          </cell>
          <cell r="G42" t="str">
            <v>Annisa Firdausy Azzahra</v>
          </cell>
        </row>
        <row r="43">
          <cell r="E43" t="str">
            <v>0872</v>
          </cell>
          <cell r="G43" t="str">
            <v>Ardila Ervista</v>
          </cell>
        </row>
        <row r="44">
          <cell r="E44" t="str">
            <v>0873</v>
          </cell>
          <cell r="G44" t="str">
            <v>Asri Elfatin Nahdah</v>
          </cell>
        </row>
        <row r="45">
          <cell r="E45" t="str">
            <v>0891</v>
          </cell>
          <cell r="G45" t="str">
            <v>Elvino Sulthon Athailah</v>
          </cell>
        </row>
        <row r="46">
          <cell r="E46" t="str">
            <v>0902</v>
          </cell>
          <cell r="G46" t="str">
            <v>Gevyra Annastasya</v>
          </cell>
        </row>
        <row r="47">
          <cell r="E47" t="str">
            <v>0903</v>
          </cell>
          <cell r="G47" t="str">
            <v>Ghein Al Azril Hermawan Putra</v>
          </cell>
        </row>
        <row r="48">
          <cell r="E48" t="str">
            <v>0913</v>
          </cell>
          <cell r="G48" t="str">
            <v>Jebica Jeans</v>
          </cell>
        </row>
        <row r="49">
          <cell r="E49" t="str">
            <v>0918</v>
          </cell>
          <cell r="G49" t="str">
            <v>Keisha Destiana Ardelin</v>
          </cell>
        </row>
        <row r="50">
          <cell r="E50" t="str">
            <v>0922</v>
          </cell>
          <cell r="G50" t="str">
            <v>Keysha Shafa Kamila</v>
          </cell>
        </row>
        <row r="51">
          <cell r="E51" t="str">
            <v>0924</v>
          </cell>
          <cell r="G51" t="str">
            <v>Launah Dza Khilyah</v>
          </cell>
        </row>
        <row r="52">
          <cell r="E52" t="str">
            <v>0930</v>
          </cell>
          <cell r="G52" t="str">
            <v>Lutfi Aziz Azhar</v>
          </cell>
        </row>
        <row r="53">
          <cell r="E53" t="str">
            <v>0949</v>
          </cell>
          <cell r="G53" t="str">
            <v>Muhammad Favian Firjatullah</v>
          </cell>
        </row>
        <row r="54">
          <cell r="E54" t="str">
            <v>0936</v>
          </cell>
          <cell r="G54" t="str">
            <v>Mohammad Al Fayer</v>
          </cell>
        </row>
        <row r="55">
          <cell r="E55" t="str">
            <v>0939</v>
          </cell>
          <cell r="G55" t="str">
            <v>Muhammad Rizky Kurniawan</v>
          </cell>
        </row>
        <row r="56">
          <cell r="E56" t="str">
            <v>'0959</v>
          </cell>
          <cell r="G56" t="str">
            <v>Muhammad Yoga Al Amin</v>
          </cell>
        </row>
        <row r="57">
          <cell r="E57" t="str">
            <v>0922</v>
          </cell>
          <cell r="G57" t="str">
            <v>Nabhan Ali Chamdi</v>
          </cell>
        </row>
        <row r="58">
          <cell r="E58" t="str">
            <v>0963</v>
          </cell>
          <cell r="G58" t="str">
            <v>Naila Early Zahidah</v>
          </cell>
        </row>
        <row r="59">
          <cell r="E59" t="str">
            <v>0986</v>
          </cell>
          <cell r="G59" t="str">
            <v>Safira Maulidiyah</v>
          </cell>
        </row>
        <row r="60">
          <cell r="E60" t="str">
            <v>0992</v>
          </cell>
          <cell r="G60" t="str">
            <v>Satria Dayvan Hadist</v>
          </cell>
        </row>
        <row r="61">
          <cell r="E61" t="str">
            <v>0999</v>
          </cell>
          <cell r="G61" t="str">
            <v>Silvaricha Dhabita Widad</v>
          </cell>
        </row>
        <row r="62">
          <cell r="E62" t="str">
            <v>1002</v>
          </cell>
          <cell r="G62" t="str">
            <v>Suci Maulina Haji</v>
          </cell>
        </row>
        <row r="63">
          <cell r="E63" t="str">
            <v>1015</v>
          </cell>
          <cell r="G63" t="str">
            <v>Windy Puteri Aprilia</v>
          </cell>
        </row>
        <row r="64">
          <cell r="E64" t="str">
            <v>1018</v>
          </cell>
          <cell r="G64" t="str">
            <v>Zainuddin Zidan</v>
          </cell>
        </row>
        <row r="65">
          <cell r="E65" t="str">
            <v>1019</v>
          </cell>
          <cell r="G65" t="str">
            <v>Zeva Daliani Aufa Zahrani</v>
          </cell>
        </row>
        <row r="66">
          <cell r="E66" t="str">
            <v>1020</v>
          </cell>
          <cell r="G66" t="str">
            <v>Zhaarif Riski Putra Firdausy</v>
          </cell>
        </row>
        <row r="67">
          <cell r="E67" t="str">
            <v>0852</v>
          </cell>
          <cell r="G67" t="str">
            <v>Aflah Jauhara Finailir Raja</v>
          </cell>
        </row>
        <row r="68">
          <cell r="E68" t="str">
            <v>0856</v>
          </cell>
          <cell r="G68" t="str">
            <v>Ahmad Harraz Al Anaqi</v>
          </cell>
        </row>
        <row r="69">
          <cell r="E69" t="str">
            <v>0860</v>
          </cell>
          <cell r="G69" t="str">
            <v>Aisyah Salsabilah As Shidiq</v>
          </cell>
        </row>
        <row r="70">
          <cell r="E70" t="str">
            <v>0862</v>
          </cell>
          <cell r="G70" t="str">
            <v>Alisya Amanda Putri setiawan</v>
          </cell>
        </row>
        <row r="71">
          <cell r="E71" t="str">
            <v>0864</v>
          </cell>
          <cell r="G71" t="str">
            <v>Amelia Nikeisha</v>
          </cell>
        </row>
        <row r="72">
          <cell r="E72" t="str">
            <v>0865</v>
          </cell>
          <cell r="G72" t="str">
            <v>Amelia Puspita Pratiwi</v>
          </cell>
        </row>
        <row r="73">
          <cell r="E73" t="str">
            <v>0866</v>
          </cell>
          <cell r="G73" t="str">
            <v>Ananda Prayata Putra Arfindra</v>
          </cell>
        </row>
        <row r="74">
          <cell r="E74" t="str">
            <v>0869</v>
          </cell>
          <cell r="G74" t="str">
            <v>Anisa Nazuah</v>
          </cell>
        </row>
        <row r="75">
          <cell r="E75" t="str">
            <v>0883</v>
          </cell>
          <cell r="G75" t="str">
            <v>Dandy Rahman</v>
          </cell>
        </row>
        <row r="76">
          <cell r="E76" t="str">
            <v>0887</v>
          </cell>
          <cell r="G76" t="str">
            <v>Dinda Wahyu Ihwaningrum</v>
          </cell>
        </row>
        <row r="77">
          <cell r="E77" t="str">
            <v>0901</v>
          </cell>
          <cell r="G77" t="str">
            <v>Gavin Maheswara Putra Sudaryanto</v>
          </cell>
        </row>
        <row r="78">
          <cell r="E78" t="str">
            <v>0906</v>
          </cell>
          <cell r="G78" t="str">
            <v>Hanif Ahmad Ridho</v>
          </cell>
        </row>
        <row r="79">
          <cell r="E79" t="str">
            <v>0907</v>
          </cell>
          <cell r="G79" t="str">
            <v>Hanum Ahsana Maswai</v>
          </cell>
        </row>
        <row r="80">
          <cell r="E80" t="str">
            <v>0911</v>
          </cell>
          <cell r="G80" t="str">
            <v>Indira Marsya Izzalia</v>
          </cell>
        </row>
        <row r="81">
          <cell r="E81" t="str">
            <v>0912</v>
          </cell>
          <cell r="G81" t="str">
            <v>Jasmine Zilvana Kamarasya</v>
          </cell>
        </row>
        <row r="82">
          <cell r="E82" t="str">
            <v>0929</v>
          </cell>
          <cell r="G82" t="str">
            <v>Lintang Regan Agra Zaneta</v>
          </cell>
        </row>
        <row r="83">
          <cell r="E83" t="str">
            <v>0940</v>
          </cell>
          <cell r="G83" t="str">
            <v>Muhammad Adam Dzakwan</v>
          </cell>
        </row>
        <row r="84">
          <cell r="E84" t="str">
            <v>0947</v>
          </cell>
          <cell r="G84" t="str">
            <v>Muhammad Faris Naufal</v>
          </cell>
        </row>
        <row r="85">
          <cell r="E85" t="str">
            <v>0953</v>
          </cell>
          <cell r="G85" t="str">
            <v>Muhammad Pava Wahyunan</v>
          </cell>
        </row>
        <row r="86">
          <cell r="E86" t="str">
            <v>0958</v>
          </cell>
          <cell r="G86" t="str">
            <v>Muhammad Rizky Nur Maulana</v>
          </cell>
        </row>
        <row r="87">
          <cell r="E87" t="str">
            <v>0965</v>
          </cell>
          <cell r="G87" t="str">
            <v>Nasywa Rania Aulia</v>
          </cell>
        </row>
        <row r="88">
          <cell r="E88" t="str">
            <v>0966</v>
          </cell>
          <cell r="G88" t="str">
            <v>Naufal Kevin Gavriela</v>
          </cell>
        </row>
        <row r="89">
          <cell r="E89" t="str">
            <v>0967</v>
          </cell>
          <cell r="G89" t="str">
            <v>Nayla Alma Idelia</v>
          </cell>
        </row>
        <row r="90">
          <cell r="E90" t="str">
            <v>0971</v>
          </cell>
          <cell r="G90" t="str">
            <v>Nova Azwiyah</v>
          </cell>
        </row>
        <row r="91">
          <cell r="E91" t="str">
            <v>0973</v>
          </cell>
          <cell r="G91" t="str">
            <v>Nur Aida Ailsa Zuhura</v>
          </cell>
        </row>
        <row r="92">
          <cell r="E92" t="str">
            <v>0987</v>
          </cell>
          <cell r="G92" t="str">
            <v>Saif Ali Dzulfikar B. Razzaq</v>
          </cell>
        </row>
        <row r="93">
          <cell r="E93" t="str">
            <v>0990</v>
          </cell>
          <cell r="G93" t="str">
            <v>Salwa Azaria Putri Kuswoyo</v>
          </cell>
        </row>
        <row r="94">
          <cell r="E94" t="str">
            <v>0988</v>
          </cell>
          <cell r="G94" t="str">
            <v>Sakti Reyvan Hadist</v>
          </cell>
        </row>
        <row r="95">
          <cell r="E95" t="str">
            <v>1006</v>
          </cell>
          <cell r="G95" t="str">
            <v>Surya Agung Putra Anitama</v>
          </cell>
        </row>
        <row r="96">
          <cell r="E96" t="str">
            <v>1011</v>
          </cell>
          <cell r="G96" t="str">
            <v>Tanaya Aelena Gunawan</v>
          </cell>
        </row>
        <row r="97">
          <cell r="E97" t="str">
            <v>1013</v>
          </cell>
          <cell r="G97" t="str">
            <v>Tevany Chantika Berlyanku</v>
          </cell>
        </row>
        <row r="98">
          <cell r="E98" t="str">
            <v>0858</v>
          </cell>
          <cell r="G98" t="str">
            <v>Ahmad Syatir Asim Al' Bajwa</v>
          </cell>
        </row>
        <row r="99">
          <cell r="E99" t="str">
            <v>0875</v>
          </cell>
          <cell r="G99" t="str">
            <v>Azzahra Auliahaq Fauziah Putri</v>
          </cell>
        </row>
        <row r="100">
          <cell r="E100" t="str">
            <v>0876</v>
          </cell>
          <cell r="G100" t="str">
            <v>Azzam Bachtiar Ramadhan</v>
          </cell>
        </row>
        <row r="101">
          <cell r="E101" t="str">
            <v>0890</v>
          </cell>
          <cell r="G101" t="str">
            <v>Elfirda Zahrah Faradiba</v>
          </cell>
        </row>
        <row r="102">
          <cell r="E102" t="str">
            <v>0893</v>
          </cell>
          <cell r="G102" t="str">
            <v>Faizal Dhia Syaputra</v>
          </cell>
        </row>
        <row r="103">
          <cell r="E103" t="str">
            <v>0905</v>
          </cell>
          <cell r="G103" t="str">
            <v>Hammam Al Mahibi</v>
          </cell>
        </row>
        <row r="104">
          <cell r="E104" t="str">
            <v>0909</v>
          </cell>
          <cell r="G104" t="str">
            <v>Hikam Insani</v>
          </cell>
        </row>
        <row r="105">
          <cell r="E105" t="str">
            <v>0910</v>
          </cell>
          <cell r="G105" t="str">
            <v>Ibtisam Muflih Habiburrahman</v>
          </cell>
        </row>
        <row r="106">
          <cell r="E106" t="str">
            <v>0917</v>
          </cell>
          <cell r="G106" t="str">
            <v>Kalea Nazma Madina</v>
          </cell>
        </row>
        <row r="107">
          <cell r="E107" t="str">
            <v>0932</v>
          </cell>
          <cell r="G107" t="str">
            <v>Maia Fiona Zhafirah</v>
          </cell>
        </row>
        <row r="108">
          <cell r="E108" t="str">
            <v>0934</v>
          </cell>
          <cell r="G108" t="str">
            <v>Misfan Faiq Azzahid</v>
          </cell>
        </row>
        <row r="109">
          <cell r="E109" t="str">
            <v>0943</v>
          </cell>
          <cell r="G109" t="str">
            <v>Muhammad Devin Tiffanio</v>
          </cell>
        </row>
        <row r="110">
          <cell r="E110" t="str">
            <v>0950</v>
          </cell>
          <cell r="G110" t="str">
            <v>Muhammad Hisyam Ghani</v>
          </cell>
        </row>
        <row r="111">
          <cell r="E111" t="str">
            <v>0952</v>
          </cell>
          <cell r="G111" t="str">
            <v>Muhammad Nur Ramadhan</v>
          </cell>
        </row>
        <row r="112">
          <cell r="E112" t="str">
            <v>0957</v>
          </cell>
          <cell r="G112" t="str">
            <v>Muhammad Rizqi Rakananta</v>
          </cell>
        </row>
        <row r="113">
          <cell r="E113" t="str">
            <v>0962</v>
          </cell>
          <cell r="G113" t="str">
            <v>Nadia Amirah Ata'al Rahman Hermanto</v>
          </cell>
        </row>
        <row r="114">
          <cell r="E114" t="str">
            <v>0969</v>
          </cell>
          <cell r="G114" t="str">
            <v>Nezza Cantika Fathoni</v>
          </cell>
        </row>
        <row r="115">
          <cell r="E115" t="str">
            <v>0978</v>
          </cell>
          <cell r="G115" t="str">
            <v>Rafi Dwi Wiharsono</v>
          </cell>
        </row>
        <row r="116">
          <cell r="E116" t="str">
            <v>0980</v>
          </cell>
          <cell r="G116" t="str">
            <v>Rayhan Ahmad Addaruqutni</v>
          </cell>
        </row>
        <row r="117">
          <cell r="E117" t="str">
            <v>0982</v>
          </cell>
          <cell r="G117" t="str">
            <v>Rio Hartono Saputra</v>
          </cell>
        </row>
        <row r="118">
          <cell r="E118" t="str">
            <v>0985</v>
          </cell>
          <cell r="G118" t="str">
            <v>Ruhimatul Maqtub Raja S.</v>
          </cell>
        </row>
        <row r="119">
          <cell r="E119" t="str">
            <v>1001</v>
          </cell>
          <cell r="G119" t="str">
            <v>Sofia Mega Mulya</v>
          </cell>
        </row>
        <row r="120">
          <cell r="E120" t="str">
            <v>1005</v>
          </cell>
          <cell r="G120" t="str">
            <v>Sulthon Arief Shalahuddin</v>
          </cell>
        </row>
        <row r="121">
          <cell r="E121" t="str">
            <v>1014</v>
          </cell>
          <cell r="G121" t="str">
            <v>Thalita Amanda D.S</v>
          </cell>
        </row>
        <row r="122">
          <cell r="E122" t="str">
            <v>1017</v>
          </cell>
          <cell r="G122" t="str">
            <v>Zahir Rasyid Ubaidillah Firmansyah</v>
          </cell>
        </row>
        <row r="123">
          <cell r="E123" t="str">
            <v>0850</v>
          </cell>
          <cell r="G123" t="str">
            <v>Abdullah Fahri Ash Shidiq</v>
          </cell>
        </row>
        <row r="124">
          <cell r="E124" t="str">
            <v>0859</v>
          </cell>
          <cell r="G124" t="str">
            <v>Ahnaf Wasim Abqorry</v>
          </cell>
        </row>
        <row r="125">
          <cell r="E125" t="str">
            <v>0863</v>
          </cell>
          <cell r="G125" t="str">
            <v>Aliyya Insan Kamila Naura H. N.</v>
          </cell>
        </row>
        <row r="126">
          <cell r="E126" t="str">
            <v>0868</v>
          </cell>
          <cell r="G126" t="str">
            <v>Anindya Eka Rara Artanti</v>
          </cell>
        </row>
        <row r="127">
          <cell r="E127" t="str">
            <v>0878</v>
          </cell>
          <cell r="G127" t="str">
            <v>Bintang Farrel Rajendra</v>
          </cell>
        </row>
        <row r="128">
          <cell r="E128" t="str">
            <v>0884</v>
          </cell>
          <cell r="G128" t="str">
            <v>Davara Irza Muhammad</v>
          </cell>
        </row>
        <row r="129">
          <cell r="E129" t="str">
            <v>0886</v>
          </cell>
          <cell r="G129" t="str">
            <v>Dhanu Haekmatyar Guswanrinandi</v>
          </cell>
        </row>
        <row r="130">
          <cell r="E130" t="str">
            <v>0889</v>
          </cell>
          <cell r="G130" t="str">
            <v>Diva Auliya Faradillah</v>
          </cell>
        </row>
        <row r="131">
          <cell r="E131" t="str">
            <v>0892</v>
          </cell>
          <cell r="G131" t="str">
            <v>Fahmida Shaista Nafisa</v>
          </cell>
        </row>
        <row r="132">
          <cell r="E132" t="str">
            <v>0919</v>
          </cell>
          <cell r="G132" t="str">
            <v>Keisha Rizky Azzahra</v>
          </cell>
        </row>
        <row r="133">
          <cell r="E133" t="str">
            <v>0954</v>
          </cell>
          <cell r="G133" t="str">
            <v>Muhammad Rafa Fernanda Hisyam</v>
          </cell>
        </row>
        <row r="134">
          <cell r="E134" t="str">
            <v>0937</v>
          </cell>
          <cell r="G134" t="str">
            <v>Moh. Ikmal Husni</v>
          </cell>
        </row>
        <row r="135">
          <cell r="E135" t="str">
            <v>0931</v>
          </cell>
          <cell r="G135" t="str">
            <v>Mohammad Haidir Faruqi</v>
          </cell>
        </row>
        <row r="136">
          <cell r="E136" t="str">
            <v>0975</v>
          </cell>
          <cell r="G136" t="str">
            <v>Prananda Ahyan Yunanasyah</v>
          </cell>
        </row>
        <row r="137">
          <cell r="E137" t="str">
            <v>0977</v>
          </cell>
          <cell r="G137" t="str">
            <v>Radit Febrian Pratama</v>
          </cell>
        </row>
        <row r="138">
          <cell r="E138" t="str">
            <v>0981</v>
          </cell>
          <cell r="G138" t="str">
            <v>Reifan Alby Adiefal</v>
          </cell>
        </row>
        <row r="139">
          <cell r="E139" t="str">
            <v>0989</v>
          </cell>
          <cell r="G139" t="str">
            <v>Salsabil Najwa Tsabita Zahwa</v>
          </cell>
        </row>
        <row r="140">
          <cell r="E140" t="str">
            <v>0991</v>
          </cell>
          <cell r="G140" t="str">
            <v>Samudera Berliano</v>
          </cell>
        </row>
        <row r="141">
          <cell r="E141" t="str">
            <v>0997</v>
          </cell>
          <cell r="G141" t="str">
            <v>Shayla Kiarra Amanda</v>
          </cell>
        </row>
        <row r="142">
          <cell r="E142" t="str">
            <v>1003</v>
          </cell>
          <cell r="G142" t="str">
            <v>Sulthan Alib Arselan Rusydi</v>
          </cell>
        </row>
        <row r="143">
          <cell r="E143" t="str">
            <v>1008</v>
          </cell>
          <cell r="G143" t="str">
            <v>Syifa' Zahratun Nisa'</v>
          </cell>
        </row>
        <row r="144">
          <cell r="E144" t="str">
            <v>1024</v>
          </cell>
          <cell r="G144" t="str">
            <v>Tarmidzi Ghulam Ahmad</v>
          </cell>
        </row>
        <row r="145">
          <cell r="E145" t="str">
            <v>0851</v>
          </cell>
          <cell r="G145" t="str">
            <v>Abian Pratama Alfata</v>
          </cell>
        </row>
        <row r="146">
          <cell r="E146" t="str">
            <v>0861</v>
          </cell>
          <cell r="G146" t="str">
            <v>Aldea Galyela Choirunnisa</v>
          </cell>
        </row>
        <row r="147">
          <cell r="E147" t="str">
            <v>0871</v>
          </cell>
          <cell r="G147" t="str">
            <v>Aqilah Rofidah</v>
          </cell>
        </row>
        <row r="148">
          <cell r="E148" t="str">
            <v>0877</v>
          </cell>
          <cell r="G148" t="str">
            <v>Balqis Aulia Prasvitasari</v>
          </cell>
        </row>
        <row r="149">
          <cell r="E149" t="str">
            <v>0880</v>
          </cell>
          <cell r="G149" t="str">
            <v>Bunga Syafika Fitra</v>
          </cell>
        </row>
        <row r="150">
          <cell r="E150" t="str">
            <v>0881</v>
          </cell>
          <cell r="G150" t="str">
            <v>Cavin Rabbani</v>
          </cell>
        </row>
        <row r="151">
          <cell r="E151" t="str">
            <v>0882</v>
          </cell>
          <cell r="G151" t="str">
            <v>Dahayu Huwaida Sudrajat</v>
          </cell>
        </row>
        <row r="152">
          <cell r="E152" t="str">
            <v>0888</v>
          </cell>
          <cell r="G152" t="str">
            <v>Dini Fakhriyatul Mahdiyah</v>
          </cell>
        </row>
        <row r="153">
          <cell r="E153" t="str">
            <v>0895</v>
          </cell>
          <cell r="G153" t="str">
            <v>Fajriyah Safarina Sholihah</v>
          </cell>
        </row>
        <row r="154">
          <cell r="E154" t="str">
            <v>0896</v>
          </cell>
          <cell r="G154" t="str">
            <v>Farradisthy Vilamasya</v>
          </cell>
        </row>
        <row r="155">
          <cell r="E155" t="str">
            <v>0897</v>
          </cell>
          <cell r="G155" t="str">
            <v>Farrel Ega Danendra</v>
          </cell>
        </row>
        <row r="156">
          <cell r="E156" t="str">
            <v>0899</v>
          </cell>
          <cell r="G156" t="str">
            <v>Fayola Setya Rafinsya Irsani</v>
          </cell>
        </row>
        <row r="157">
          <cell r="E157" t="str">
            <v>0900</v>
          </cell>
          <cell r="G157" t="str">
            <v>Firzana Meutia Ramadhina</v>
          </cell>
        </row>
        <row r="158">
          <cell r="E158" t="str">
            <v>0904</v>
          </cell>
          <cell r="G158" t="str">
            <v>Haikal Izzaz Rabbani</v>
          </cell>
        </row>
        <row r="159">
          <cell r="E159" t="str">
            <v>0908</v>
          </cell>
          <cell r="G159" t="str">
            <v>Harviansyah Al Imami</v>
          </cell>
        </row>
        <row r="160">
          <cell r="E160" t="str">
            <v>0914</v>
          </cell>
          <cell r="G160" t="str">
            <v>Jihan Nabilatun Nafisah Assafin</v>
          </cell>
        </row>
        <row r="161">
          <cell r="E161" t="str">
            <v>0916</v>
          </cell>
          <cell r="G161" t="str">
            <v>Kaisha Salwa Adawiyah</v>
          </cell>
        </row>
        <row r="162">
          <cell r="E162" t="str">
            <v>0921</v>
          </cell>
          <cell r="G162" t="str">
            <v>Keyla Anindya Kautsarita</v>
          </cell>
        </row>
        <row r="163">
          <cell r="E163" t="str">
            <v>0923</v>
          </cell>
          <cell r="G163" t="str">
            <v>Khaura Hanania Arisetya</v>
          </cell>
        </row>
        <row r="164">
          <cell r="E164" t="str">
            <v>0926</v>
          </cell>
          <cell r="G164" t="str">
            <v>Leony Wulandari</v>
          </cell>
        </row>
        <row r="165">
          <cell r="E165" t="str">
            <v>0928</v>
          </cell>
          <cell r="G165" t="str">
            <v>Lingga Mahardika Arkananta Wijaya Triagung</v>
          </cell>
        </row>
        <row r="166">
          <cell r="E166" t="str">
            <v>0941</v>
          </cell>
          <cell r="G166" t="str">
            <v>Muhammad Adib Fakhry R.</v>
          </cell>
        </row>
        <row r="167">
          <cell r="E167" t="str">
            <v>0964</v>
          </cell>
          <cell r="G167" t="str">
            <v>Nasya Shabrina Al Qibthy</v>
          </cell>
        </row>
        <row r="168">
          <cell r="E168" t="str">
            <v>0968</v>
          </cell>
          <cell r="G168" t="str">
            <v>Nayla Rahma Wijaya</v>
          </cell>
        </row>
        <row r="169">
          <cell r="E169" t="str">
            <v>0972</v>
          </cell>
          <cell r="G169" t="str">
            <v>Novi Jayatri Ramadhani</v>
          </cell>
        </row>
        <row r="170">
          <cell r="E170" t="str">
            <v>0974</v>
          </cell>
          <cell r="G170" t="str">
            <v>Nyimas Fathia Zahira</v>
          </cell>
        </row>
        <row r="171">
          <cell r="E171" t="str">
            <v>0979</v>
          </cell>
          <cell r="G171" t="str">
            <v>Rahmat Izzuddin Aflah</v>
          </cell>
        </row>
        <row r="172">
          <cell r="E172" t="str">
            <v>0993</v>
          </cell>
          <cell r="G172" t="str">
            <v>Sausan Afanin Nayla</v>
          </cell>
        </row>
        <row r="173">
          <cell r="E173" t="str">
            <v>1010</v>
          </cell>
          <cell r="G173" t="str">
            <v>Talita Najah Rania</v>
          </cell>
        </row>
        <row r="174">
          <cell r="E174" t="str">
            <v>1016</v>
          </cell>
          <cell r="G174" t="str">
            <v>Zahid Jiyad Hibatullah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105"/>
  <sheetViews>
    <sheetView tabSelected="1" zoomScale="55" zoomScaleNormal="55" workbookViewId="0">
      <selection activeCell="G56" sqref="G56:Z65"/>
    </sheetView>
  </sheetViews>
  <sheetFormatPr defaultColWidth="12.5703125" defaultRowHeight="15" x14ac:dyDescent="0.25"/>
  <cols>
    <col min="1" max="1" width="3.85546875" style="4" bestFit="1" customWidth="1"/>
    <col min="2" max="2" width="8.7109375" style="3" bestFit="1" customWidth="1"/>
    <col min="3" max="3" width="15.140625" style="3" customWidth="1"/>
    <col min="4" max="4" width="2.42578125" style="3" bestFit="1" customWidth="1"/>
    <col min="5" max="5" width="58.7109375" style="3" customWidth="1"/>
    <col min="6" max="10" width="4.5703125" style="3" customWidth="1"/>
    <col min="11" max="11" width="9" style="3" customWidth="1"/>
    <col min="12" max="16" width="4.5703125" style="3" customWidth="1"/>
    <col min="17" max="17" width="9" style="3" customWidth="1"/>
    <col min="18" max="22" width="4.5703125" style="3" customWidth="1"/>
    <col min="23" max="23" width="9" style="3" customWidth="1"/>
    <col min="24" max="28" width="4.5703125" style="3" customWidth="1"/>
    <col min="29" max="29" width="9" style="3" customWidth="1"/>
    <col min="30" max="30" width="6.85546875" style="3" customWidth="1"/>
    <col min="31" max="34" width="4.5703125" style="3" customWidth="1"/>
    <col min="35" max="35" width="9" style="3" customWidth="1"/>
    <col min="36" max="37" width="4.5703125" style="5" customWidth="1"/>
    <col min="38" max="38" width="4.5703125" style="6" customWidth="1"/>
    <col min="39" max="40" width="4.5703125" style="3" customWidth="1"/>
    <col min="41" max="41" width="9" style="3" customWidth="1"/>
    <col min="42" max="46" width="4.5703125" style="3" customWidth="1"/>
    <col min="47" max="47" width="9" style="3" customWidth="1"/>
    <col min="48" max="52" width="4.5703125" style="3" customWidth="1"/>
    <col min="53" max="53" width="9" style="3" customWidth="1"/>
    <col min="54" max="58" width="4.5703125" style="3" customWidth="1"/>
    <col min="59" max="59" width="9" style="3" customWidth="1"/>
    <col min="60" max="64" width="4.5703125" style="3" customWidth="1"/>
    <col min="65" max="65" width="9" style="3" customWidth="1"/>
    <col min="66" max="72" width="12.5703125" style="3"/>
    <col min="73" max="73" width="12.5703125" style="3" customWidth="1"/>
    <col min="74" max="76" width="12.5703125" style="3"/>
    <col min="77" max="77" width="46.85546875" style="3" bestFit="1" customWidth="1"/>
    <col min="78" max="78" width="76.5703125" style="3" customWidth="1"/>
    <col min="79" max="16384" width="12.5703125" style="3"/>
  </cols>
  <sheetData>
    <row r="1" spans="1:141" ht="15" customHeight="1" x14ac:dyDescent="0.35">
      <c r="A1" s="119"/>
      <c r="B1" s="119"/>
      <c r="C1" s="119"/>
      <c r="D1" s="119"/>
      <c r="E1" s="120" t="s">
        <v>0</v>
      </c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CA1" s="26"/>
      <c r="CB1" s="26"/>
      <c r="CC1" s="26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8" t="str">
        <f>IFERROR(VLOOKUP(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,$L$56:$N$104,3,0)," ")</f>
        <v>Peserta didik dapat mendeskripsikan sel beserta tokoh penemunya</v>
      </c>
      <c r="CS1" s="27">
        <f>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</f>
        <v>6</v>
      </c>
      <c r="CT1" s="29" t="str">
        <f>IFERROR(VLOOKUP(INDEX($F$15:$BM$45,1,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M16,0)),L56:N104,3,0)," ")</f>
        <v xml:space="preserve"> </v>
      </c>
      <c r="CU1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L16,0)</f>
        <v>#N/A</v>
      </c>
      <c r="CV1" s="27"/>
      <c r="CW1" s="27"/>
      <c r="CX1" s="26"/>
      <c r="CY1" s="26"/>
      <c r="CZ1" s="26"/>
      <c r="DA1" s="26"/>
      <c r="DB1" s="26"/>
    </row>
    <row r="2" spans="1:141" ht="15" customHeight="1" x14ac:dyDescent="0.35">
      <c r="A2" s="119"/>
      <c r="B2" s="119"/>
      <c r="C2" s="119"/>
      <c r="D2" s="119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CA2" s="26"/>
      <c r="CB2" s="26"/>
      <c r="CC2" s="26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8" t="str">
        <f>IFERROR(VLOOKUP(INDEX($F$15:$BM$45,1,MATCH(IF(CD17=K17,MIN(F17:J17),IF(CD17=Q17,MIN(L17:P17),IF(CD17=W17,MIN(R17:V17),IF(CD17=AC17,MIN(X17:AB17),IF(CD17=AI17,MIN(AD17:AH17),IF(CD17=AO17,MIN(AJ17:AN17),IF(CD17=AU17,MIN(AP17:AT17),IF(CD17=BA17,MIN(AV17:AZ17),IF(CD17=BG17,MIN(BB17:BF17),MIN(BH17:BL17)))))))))),F17:BM17,0)),$L$56:$N$104,3,0)," ")</f>
        <v>Peserta didik dapat mengetahui konsep tranpor membran dengan pengamatan kentan dan bubuk kopi</v>
      </c>
      <c r="CS2" s="27"/>
      <c r="CT2" s="27"/>
      <c r="CU2" s="27">
        <f>IF(CB16=K16,MATCH(MAX(F16:J16),F16:J16,0),0)</f>
        <v>3</v>
      </c>
      <c r="CV2" s="27"/>
      <c r="CW2" s="27"/>
      <c r="CX2" s="26"/>
      <c r="CY2" s="26"/>
      <c r="CZ2" s="26"/>
      <c r="DA2" s="26"/>
      <c r="DB2" s="26"/>
    </row>
    <row r="3" spans="1:141" ht="15" customHeight="1" x14ac:dyDescent="0.35">
      <c r="A3" s="119"/>
      <c r="B3" s="119"/>
      <c r="C3" s="119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CA3" s="26"/>
      <c r="CB3" s="26"/>
      <c r="CC3" s="26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8" t="str">
        <f>IFERROR(VLOOKUP(INDEX($F$15:$BM$45,1,MATCH(IF(CD18=K18,MIN(F18:J18),IF(CD18=Q18,MIN(L18:P18),IF(CD18=W18,MIN(R18:V18),IF(CD18=AC18,MIN(X18:AB18),IF(CD18=AI18,MIN(AD18:AH18),IF(CD18=AO18,MIN(AJ18:AN18),IF(CD18=AU18,MIN(AP18:AT18),IF(CD18=BA18,MIN(AV18:AZ18),IF(CD18=BG18,MIN(BB18:BF18),MIN(BH18:BL18)))))))))),F18:BM18,0)),$L$56:$N$104,3,0)," ")</f>
        <v>Peserta didik dapat mengetahui konsep tranpor membran dengan pengamatan kentan dan bubuk kopi</v>
      </c>
      <c r="CS3" s="27"/>
      <c r="CT3" s="27"/>
      <c r="CU3" s="27">
        <f>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</f>
        <v>3</v>
      </c>
      <c r="CV3" s="27"/>
      <c r="CW3" s="27"/>
      <c r="CX3" s="26"/>
      <c r="CY3" s="26"/>
      <c r="CZ3" s="26"/>
      <c r="DA3" s="26"/>
      <c r="DB3" s="26"/>
    </row>
    <row r="4" spans="1:141" ht="15" customHeight="1" x14ac:dyDescent="0.35">
      <c r="A4" s="119"/>
      <c r="B4" s="119"/>
      <c r="C4" s="119"/>
      <c r="D4" s="119"/>
      <c r="E4" s="121" t="s">
        <v>1</v>
      </c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CA4" s="26"/>
      <c r="CB4" s="26"/>
      <c r="CC4" s="26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8" t="str">
        <f>IFERROR(VLOOKUP(INDEX($F$15:$BM$45,1,MATCH(IF(CD19=K19,MIN(F19:J19),IF(CD19=Q19,MIN(L19:P19),IF(CD19=W19,MIN(R19:V19),IF(CD19=AC19,MIN(X19:AB19),IF(CD19=AI19,MIN(AD19:AH19),IF(CD19=AO19,MIN(AJ19:AN19),IF(CD19=AU19,MIN(AP19:AT19),IF(CD19=BA19,MIN(AV19:AZ19),IF(CD19=BG19,MIN(BB19:BF19),MIN(BH19:BL19)))))))))),F19:BM19,0)),$L$56:$N$104,3,0)," ")</f>
        <v>Peserta didik dapat mengetahui konsep tranpor membran dengan pengamatan kentan dan bubuk kopi</v>
      </c>
      <c r="CS4" s="27"/>
      <c r="CT4" s="27"/>
      <c r="CU4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,F16:BG16,0)</f>
        <v>#N/A</v>
      </c>
      <c r="CV4" s="27"/>
      <c r="CW4" s="27"/>
      <c r="CX4" s="26"/>
      <c r="CY4" s="26"/>
      <c r="CZ4" s="26"/>
      <c r="DA4" s="26"/>
      <c r="DB4" s="26"/>
    </row>
    <row r="5" spans="1:141" ht="15" customHeight="1" x14ac:dyDescent="0.25">
      <c r="A5" s="119"/>
      <c r="B5" s="119"/>
      <c r="C5" s="119"/>
      <c r="D5" s="119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BP5" s="3">
        <f>IF(MAX(K16,Q16,W16,AC16,AI16,AO16,AU16,BA16,BG16,BM16)=AC16,MAX(X16:AB16),0)</f>
        <v>0</v>
      </c>
      <c r="CA5" s="26"/>
      <c r="CB5" s="26"/>
      <c r="CC5" s="26"/>
      <c r="CD5" s="27">
        <v>1</v>
      </c>
      <c r="CE5" s="27">
        <v>2</v>
      </c>
      <c r="CF5" s="27">
        <v>3</v>
      </c>
      <c r="CG5" s="27">
        <v>4</v>
      </c>
      <c r="CH5" s="27">
        <v>5</v>
      </c>
      <c r="CI5" s="27">
        <v>6</v>
      </c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6"/>
      <c r="CY5" s="26"/>
      <c r="CZ5" s="26"/>
      <c r="DA5" s="26"/>
      <c r="DB5" s="26"/>
    </row>
    <row r="6" spans="1:141" x14ac:dyDescent="0.25">
      <c r="CA6" s="26"/>
      <c r="CB6" s="26"/>
      <c r="CC6" s="26"/>
      <c r="CD6" s="27">
        <f>MATCH(4,CD5:CI5,0)</f>
        <v>4</v>
      </c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6"/>
      <c r="CY6" s="26"/>
      <c r="CZ6" s="26"/>
      <c r="DA6" s="26"/>
      <c r="DB6" s="26"/>
    </row>
    <row r="7" spans="1:141" x14ac:dyDescent="0.25">
      <c r="A7" s="118" t="s">
        <v>2</v>
      </c>
      <c r="B7" s="118"/>
      <c r="C7" s="118"/>
      <c r="D7" s="4" t="s">
        <v>3</v>
      </c>
      <c r="E7" s="1" t="s">
        <v>72</v>
      </c>
      <c r="CA7" s="26"/>
      <c r="CB7" s="26"/>
      <c r="CC7" s="26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6"/>
      <c r="CY7" s="26"/>
      <c r="CZ7" s="26"/>
      <c r="DA7" s="26"/>
      <c r="DB7" s="26"/>
    </row>
    <row r="8" spans="1:141" x14ac:dyDescent="0.25">
      <c r="A8" s="118" t="s">
        <v>4</v>
      </c>
      <c r="B8" s="118"/>
      <c r="C8" s="118"/>
      <c r="D8" s="4" t="s">
        <v>3</v>
      </c>
      <c r="E8" s="2" t="s">
        <v>73</v>
      </c>
      <c r="CA8" s="26"/>
      <c r="CB8" s="26"/>
      <c r="CC8" s="26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6"/>
      <c r="CY8" s="26"/>
      <c r="CZ8" s="26"/>
      <c r="DA8" s="26"/>
      <c r="DB8" s="26"/>
    </row>
    <row r="9" spans="1:141" x14ac:dyDescent="0.25">
      <c r="A9" s="118" t="s">
        <v>5</v>
      </c>
      <c r="B9" s="118"/>
      <c r="C9" s="118"/>
      <c r="D9" s="4" t="s">
        <v>3</v>
      </c>
      <c r="E9" s="1"/>
      <c r="BU9" s="3">
        <f>MAX(K16,Q16,W16,AC16,AI16,AO16,AU16,BA16,BG16,BM16)</f>
        <v>86.67</v>
      </c>
      <c r="BV9" s="3">
        <f>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</f>
        <v>95</v>
      </c>
      <c r="BW9" s="3">
        <f>MATCH(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,F16:BM16,0)</f>
        <v>3</v>
      </c>
      <c r="CA9" s="26"/>
      <c r="CB9" s="26"/>
      <c r="CC9" s="26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6"/>
      <c r="CY9" s="26"/>
      <c r="CZ9" s="26"/>
      <c r="DA9" s="26"/>
      <c r="DB9" s="26"/>
    </row>
    <row r="10" spans="1:141" x14ac:dyDescent="0.25">
      <c r="A10" s="118" t="s">
        <v>6</v>
      </c>
      <c r="B10" s="118"/>
      <c r="C10" s="118"/>
      <c r="D10" s="4" t="s">
        <v>3</v>
      </c>
      <c r="E10" s="1">
        <f>VLOOKUP(E7,'[1]DATA SEKOLAH'!$F$7:$G$25,2,0)</f>
        <v>77</v>
      </c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</row>
    <row r="11" spans="1:141" ht="15.75" thickBot="1" x14ac:dyDescent="0.3">
      <c r="F11" s="3">
        <v>1</v>
      </c>
      <c r="G11" s="3">
        <v>2</v>
      </c>
      <c r="H11" s="3">
        <v>3</v>
      </c>
      <c r="I11" s="3">
        <v>4</v>
      </c>
      <c r="J11" s="3">
        <v>5</v>
      </c>
      <c r="K11" s="3">
        <v>6</v>
      </c>
      <c r="L11" s="3">
        <v>7</v>
      </c>
      <c r="M11" s="3">
        <v>8</v>
      </c>
      <c r="N11" s="3">
        <v>9</v>
      </c>
      <c r="O11" s="3">
        <v>10</v>
      </c>
      <c r="P11" s="3">
        <v>11</v>
      </c>
      <c r="Q11" s="3">
        <v>12</v>
      </c>
      <c r="R11" s="3">
        <v>13</v>
      </c>
      <c r="S11" s="3">
        <v>14</v>
      </c>
      <c r="T11" s="3">
        <v>15</v>
      </c>
      <c r="U11" s="3">
        <v>16</v>
      </c>
      <c r="V11" s="3">
        <v>17</v>
      </c>
      <c r="W11" s="3">
        <v>18</v>
      </c>
      <c r="X11" s="3">
        <v>19</v>
      </c>
      <c r="Y11" s="3">
        <v>20</v>
      </c>
      <c r="Z11" s="3">
        <v>21</v>
      </c>
      <c r="AA11" s="3">
        <v>22</v>
      </c>
      <c r="AB11" s="3">
        <v>23</v>
      </c>
      <c r="AC11" s="3">
        <v>24</v>
      </c>
      <c r="AD11" s="3">
        <v>25</v>
      </c>
      <c r="AE11" s="3">
        <v>26</v>
      </c>
      <c r="AF11" s="3">
        <v>27</v>
      </c>
      <c r="AG11" s="3">
        <v>28</v>
      </c>
      <c r="AH11" s="3">
        <v>29</v>
      </c>
      <c r="AI11" s="3">
        <v>30</v>
      </c>
      <c r="AJ11" s="3">
        <v>31</v>
      </c>
      <c r="AK11" s="3">
        <v>32</v>
      </c>
      <c r="AL11" s="3">
        <v>33</v>
      </c>
      <c r="AM11" s="3">
        <v>34</v>
      </c>
      <c r="AN11" s="3">
        <v>35</v>
      </c>
      <c r="AO11" s="3">
        <v>36</v>
      </c>
      <c r="AP11" s="3">
        <v>37</v>
      </c>
      <c r="AQ11" s="3">
        <v>38</v>
      </c>
      <c r="AR11" s="3">
        <v>39</v>
      </c>
      <c r="AS11" s="3">
        <v>40</v>
      </c>
      <c r="AT11" s="3">
        <v>41</v>
      </c>
      <c r="AU11" s="3">
        <v>42</v>
      </c>
      <c r="AV11" s="3">
        <v>43</v>
      </c>
      <c r="AW11" s="3">
        <v>44</v>
      </c>
      <c r="AX11" s="3">
        <v>45</v>
      </c>
      <c r="AY11" s="3">
        <v>46</v>
      </c>
      <c r="AZ11" s="3">
        <v>47</v>
      </c>
      <c r="BA11" s="3">
        <v>48</v>
      </c>
      <c r="BB11" s="3">
        <v>49</v>
      </c>
      <c r="BC11" s="3">
        <v>50</v>
      </c>
      <c r="BD11" s="3">
        <v>51</v>
      </c>
      <c r="BE11" s="3">
        <v>52</v>
      </c>
      <c r="BF11" s="3">
        <v>53</v>
      </c>
      <c r="BG11" s="3">
        <v>54</v>
      </c>
      <c r="BH11" s="3">
        <v>55</v>
      </c>
      <c r="BI11" s="3">
        <v>56</v>
      </c>
      <c r="BJ11" s="3">
        <v>57</v>
      </c>
      <c r="BK11" s="3">
        <v>58</v>
      </c>
      <c r="BL11" s="3">
        <v>59</v>
      </c>
      <c r="BM11" s="3">
        <v>60</v>
      </c>
      <c r="CA11" s="54"/>
      <c r="CB11" s="54"/>
      <c r="CC11" s="54"/>
      <c r="CD11" s="54"/>
      <c r="CE11" s="54"/>
      <c r="CF11" s="54"/>
      <c r="CG11" s="54">
        <f>IFERROR(INDEX($F$15:J16,1,MATCH(IF(CB16=K16,MAX(F16:J16)," "),F16:J16,0)),0)</f>
        <v>8</v>
      </c>
      <c r="CH11" s="54">
        <f>IFERROR(INDEX($L$15:P16,1,MATCH(IF(CB16=Q16,MAX(L16:P16)," "),L16:P16,0)),0)</f>
        <v>0</v>
      </c>
      <c r="CI11" s="54">
        <f>IFERROR(INDEX($R$15:V16,1,MATCH(IF(CB16=W16,MAX(R16:V16)," "),R16:V16,0)),0)</f>
        <v>0</v>
      </c>
      <c r="CJ11" s="54">
        <f>IFERROR(INDEX($X$15:AB16,1,MATCH(IF(CB16=AC16,MAX(X16:AB16)," "),X16:AB16,0)),0)</f>
        <v>0</v>
      </c>
      <c r="CK11" s="54">
        <f>IFERROR(INDEX($AD$15:AH16,1,MATCH(IF(CB16=AI16,MAX(AD16:AH16)," "),AD16:AH16,0)),0)</f>
        <v>0</v>
      </c>
      <c r="CL11" s="54">
        <f>IFERROR(INDEX($AJ$15:AN16,1,MATCH(IF(CB16=AO16,MAX(AJ16:AN16)," "),AJ16:AN16,0)),0)</f>
        <v>0</v>
      </c>
      <c r="CM11" s="54">
        <f>IFERROR(INDEX($AP$15:AT16,1,MATCH(IF(CB16=AU16,MAX(AP16:AT16)," "),AP16:AT16,0)),0)</f>
        <v>0</v>
      </c>
      <c r="CN11" s="54">
        <f>IFERROR(INDEX($AV$15:AZ16,1,MATCH(IF(CB16=BA16,MAX(AV16:AZ16)," "),AV16:AZ16,0)),0)</f>
        <v>0</v>
      </c>
      <c r="CO11" s="54">
        <f>IFERROR(INDEX($BB$15:BF16,1,MATCH(IF(CB16=BG16,MAX(BB16:BF16)," "),BB16:BF16,0)),0)</f>
        <v>0</v>
      </c>
      <c r="CP11" s="54">
        <f>IFERROR(INDEX($BH$15:BL16,1,MATCH(IF(CB16=BM16,MAX(BH16:BL16)," "),BH16:BL16,0)),0)</f>
        <v>0</v>
      </c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</row>
    <row r="12" spans="1:141" s="4" customFormat="1" ht="15" customHeight="1" x14ac:dyDescent="0.25">
      <c r="A12" s="126" t="s">
        <v>7</v>
      </c>
      <c r="B12" s="128" t="s">
        <v>8</v>
      </c>
      <c r="C12" s="130" t="s">
        <v>9</v>
      </c>
      <c r="D12" s="31"/>
      <c r="E12" s="128" t="s">
        <v>10</v>
      </c>
      <c r="F12" s="112" t="s">
        <v>11</v>
      </c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92" t="s">
        <v>12</v>
      </c>
      <c r="BO12" s="95" t="s">
        <v>13</v>
      </c>
      <c r="BP12" s="96"/>
      <c r="BQ12" s="96"/>
      <c r="BR12" s="97"/>
      <c r="BS12" s="101" t="s">
        <v>14</v>
      </c>
      <c r="BT12" s="104" t="s">
        <v>15</v>
      </c>
      <c r="BU12" s="104"/>
      <c r="BV12" s="106" t="s">
        <v>16</v>
      </c>
      <c r="BW12" s="106" t="s">
        <v>6</v>
      </c>
      <c r="BX12" s="114" t="s">
        <v>17</v>
      </c>
      <c r="BY12" s="116" t="s">
        <v>18</v>
      </c>
      <c r="BZ12" s="90" t="s">
        <v>19</v>
      </c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</row>
    <row r="13" spans="1:141" s="4" customFormat="1" x14ac:dyDescent="0.25">
      <c r="A13" s="127"/>
      <c r="B13" s="129"/>
      <c r="C13" s="131"/>
      <c r="D13" s="32"/>
      <c r="E13" s="129"/>
      <c r="F13" s="109" t="str">
        <f>$G$56</f>
        <v>Sel</v>
      </c>
      <c r="G13" s="110"/>
      <c r="H13" s="110"/>
      <c r="I13" s="110"/>
      <c r="J13" s="110"/>
      <c r="K13" s="111"/>
      <c r="L13" s="109" t="str">
        <f>$G$61</f>
        <v>Transpor Membran</v>
      </c>
      <c r="M13" s="110"/>
      <c r="N13" s="110"/>
      <c r="O13" s="110"/>
      <c r="P13" s="110"/>
      <c r="Q13" s="111"/>
      <c r="R13" s="109">
        <f>$G$66</f>
        <v>0</v>
      </c>
      <c r="S13" s="110"/>
      <c r="T13" s="110"/>
      <c r="U13" s="110"/>
      <c r="V13" s="110"/>
      <c r="W13" s="111"/>
      <c r="X13" s="109">
        <f>$G$71</f>
        <v>0</v>
      </c>
      <c r="Y13" s="110"/>
      <c r="Z13" s="110"/>
      <c r="AA13" s="110"/>
      <c r="AB13" s="110"/>
      <c r="AC13" s="111"/>
      <c r="AD13" s="109">
        <f>$G$76</f>
        <v>0</v>
      </c>
      <c r="AE13" s="110"/>
      <c r="AF13" s="110"/>
      <c r="AG13" s="110"/>
      <c r="AH13" s="110"/>
      <c r="AI13" s="111"/>
      <c r="AJ13" s="109">
        <f>$G$81</f>
        <v>0</v>
      </c>
      <c r="AK13" s="110"/>
      <c r="AL13" s="110"/>
      <c r="AM13" s="110"/>
      <c r="AN13" s="110"/>
      <c r="AO13" s="111"/>
      <c r="AP13" s="109">
        <f>$G$86</f>
        <v>0</v>
      </c>
      <c r="AQ13" s="110"/>
      <c r="AR13" s="110"/>
      <c r="AS13" s="110"/>
      <c r="AT13" s="110"/>
      <c r="AU13" s="111"/>
      <c r="AV13" s="109">
        <f>$G$91</f>
        <v>0</v>
      </c>
      <c r="AW13" s="110"/>
      <c r="AX13" s="110"/>
      <c r="AY13" s="110"/>
      <c r="AZ13" s="110"/>
      <c r="BA13" s="111"/>
      <c r="BB13" s="109">
        <f>$G$96</f>
        <v>0</v>
      </c>
      <c r="BC13" s="110"/>
      <c r="BD13" s="110"/>
      <c r="BE13" s="110"/>
      <c r="BF13" s="110"/>
      <c r="BG13" s="111"/>
      <c r="BH13" s="109">
        <f>$G$101</f>
        <v>0</v>
      </c>
      <c r="BI13" s="110"/>
      <c r="BJ13" s="110"/>
      <c r="BK13" s="110"/>
      <c r="BL13" s="110"/>
      <c r="BM13" s="111"/>
      <c r="BN13" s="93"/>
      <c r="BO13" s="98"/>
      <c r="BP13" s="99"/>
      <c r="BQ13" s="99"/>
      <c r="BR13" s="100"/>
      <c r="BS13" s="102"/>
      <c r="BT13" s="105"/>
      <c r="BU13" s="105"/>
      <c r="BV13" s="107"/>
      <c r="BW13" s="107"/>
      <c r="BX13" s="115"/>
      <c r="BY13" s="117"/>
      <c r="BZ13" s="91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6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</row>
    <row r="14" spans="1:141" s="7" customFormat="1" ht="36.75" customHeight="1" x14ac:dyDescent="0.25">
      <c r="A14" s="127"/>
      <c r="B14" s="129"/>
      <c r="C14" s="132"/>
      <c r="D14" s="33"/>
      <c r="E14" s="129"/>
      <c r="F14" s="34" t="s">
        <v>20</v>
      </c>
      <c r="G14" s="34" t="s">
        <v>21</v>
      </c>
      <c r="H14" s="34" t="s">
        <v>22</v>
      </c>
      <c r="I14" s="34" t="s">
        <v>23</v>
      </c>
      <c r="J14" s="34" t="s">
        <v>44</v>
      </c>
      <c r="K14" s="34" t="s">
        <v>24</v>
      </c>
      <c r="L14" s="34" t="s">
        <v>20</v>
      </c>
      <c r="M14" s="34" t="s">
        <v>21</v>
      </c>
      <c r="N14" s="34" t="s">
        <v>22</v>
      </c>
      <c r="O14" s="34" t="s">
        <v>23</v>
      </c>
      <c r="P14" s="34" t="s">
        <v>44</v>
      </c>
      <c r="Q14" s="34" t="s">
        <v>24</v>
      </c>
      <c r="R14" s="34" t="s">
        <v>20</v>
      </c>
      <c r="S14" s="34" t="s">
        <v>21</v>
      </c>
      <c r="T14" s="34" t="s">
        <v>22</v>
      </c>
      <c r="U14" s="34" t="s">
        <v>23</v>
      </c>
      <c r="V14" s="34" t="s">
        <v>44</v>
      </c>
      <c r="W14" s="34" t="s">
        <v>24</v>
      </c>
      <c r="X14" s="34" t="s">
        <v>20</v>
      </c>
      <c r="Y14" s="34" t="s">
        <v>21</v>
      </c>
      <c r="Z14" s="34" t="s">
        <v>22</v>
      </c>
      <c r="AA14" s="34" t="s">
        <v>23</v>
      </c>
      <c r="AB14" s="34" t="s">
        <v>44</v>
      </c>
      <c r="AC14" s="34" t="s">
        <v>24</v>
      </c>
      <c r="AD14" s="34" t="s">
        <v>20</v>
      </c>
      <c r="AE14" s="34" t="s">
        <v>21</v>
      </c>
      <c r="AF14" s="34" t="s">
        <v>22</v>
      </c>
      <c r="AG14" s="34" t="s">
        <v>23</v>
      </c>
      <c r="AH14" s="34" t="s">
        <v>44</v>
      </c>
      <c r="AI14" s="34" t="s">
        <v>24</v>
      </c>
      <c r="AJ14" s="34" t="s">
        <v>20</v>
      </c>
      <c r="AK14" s="34" t="s">
        <v>21</v>
      </c>
      <c r="AL14" s="34" t="s">
        <v>22</v>
      </c>
      <c r="AM14" s="34" t="s">
        <v>23</v>
      </c>
      <c r="AN14" s="34" t="s">
        <v>44</v>
      </c>
      <c r="AO14" s="34" t="s">
        <v>24</v>
      </c>
      <c r="AP14" s="34" t="s">
        <v>20</v>
      </c>
      <c r="AQ14" s="34" t="s">
        <v>21</v>
      </c>
      <c r="AR14" s="34" t="s">
        <v>22</v>
      </c>
      <c r="AS14" s="34" t="s">
        <v>23</v>
      </c>
      <c r="AT14" s="34" t="s">
        <v>44</v>
      </c>
      <c r="AU14" s="34" t="s">
        <v>24</v>
      </c>
      <c r="AV14" s="34" t="s">
        <v>20</v>
      </c>
      <c r="AW14" s="34" t="s">
        <v>21</v>
      </c>
      <c r="AX14" s="34" t="s">
        <v>22</v>
      </c>
      <c r="AY14" s="34" t="s">
        <v>23</v>
      </c>
      <c r="AZ14" s="34" t="s">
        <v>44</v>
      </c>
      <c r="BA14" s="34" t="s">
        <v>24</v>
      </c>
      <c r="BB14" s="34" t="s">
        <v>20</v>
      </c>
      <c r="BC14" s="34" t="s">
        <v>21</v>
      </c>
      <c r="BD14" s="34" t="s">
        <v>22</v>
      </c>
      <c r="BE14" s="34" t="s">
        <v>23</v>
      </c>
      <c r="BF14" s="34" t="s">
        <v>44</v>
      </c>
      <c r="BG14" s="34" t="s">
        <v>24</v>
      </c>
      <c r="BH14" s="34" t="s">
        <v>20</v>
      </c>
      <c r="BI14" s="34" t="s">
        <v>21</v>
      </c>
      <c r="BJ14" s="34" t="s">
        <v>22</v>
      </c>
      <c r="BK14" s="34" t="s">
        <v>23</v>
      </c>
      <c r="BL14" s="34" t="s">
        <v>44</v>
      </c>
      <c r="BM14" s="34" t="s">
        <v>24</v>
      </c>
      <c r="BN14" s="94"/>
      <c r="BO14" s="35" t="s">
        <v>25</v>
      </c>
      <c r="BP14" s="35" t="s">
        <v>26</v>
      </c>
      <c r="BQ14" s="35" t="s">
        <v>27</v>
      </c>
      <c r="BR14" s="35" t="s">
        <v>28</v>
      </c>
      <c r="BS14" s="103"/>
      <c r="BT14" s="36" t="s">
        <v>29</v>
      </c>
      <c r="BU14" s="36" t="s">
        <v>30</v>
      </c>
      <c r="BV14" s="108"/>
      <c r="BW14" s="108"/>
      <c r="BX14" s="115"/>
      <c r="BY14" s="117"/>
      <c r="BZ14" s="91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8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</row>
    <row r="15" spans="1:141" s="8" customFormat="1" x14ac:dyDescent="0.25">
      <c r="A15" s="37">
        <v>1</v>
      </c>
      <c r="B15" s="38">
        <v>2</v>
      </c>
      <c r="C15" s="39">
        <v>3</v>
      </c>
      <c r="D15" s="39">
        <v>4</v>
      </c>
      <c r="E15" s="38">
        <v>5</v>
      </c>
      <c r="F15" s="38">
        <v>6</v>
      </c>
      <c r="G15" s="39">
        <v>7</v>
      </c>
      <c r="H15" s="39">
        <v>8</v>
      </c>
      <c r="I15" s="38">
        <v>9</v>
      </c>
      <c r="J15" s="38">
        <v>10</v>
      </c>
      <c r="K15" s="39">
        <v>11</v>
      </c>
      <c r="L15" s="38">
        <v>12</v>
      </c>
      <c r="M15" s="38">
        <v>13</v>
      </c>
      <c r="N15" s="39">
        <v>14</v>
      </c>
      <c r="O15" s="39">
        <v>15</v>
      </c>
      <c r="P15" s="38">
        <v>16</v>
      </c>
      <c r="Q15" s="38">
        <v>17</v>
      </c>
      <c r="R15" s="39">
        <v>18</v>
      </c>
      <c r="S15" s="39">
        <v>19</v>
      </c>
      <c r="T15" s="38">
        <v>20</v>
      </c>
      <c r="U15" s="38">
        <v>21</v>
      </c>
      <c r="V15" s="39">
        <v>22</v>
      </c>
      <c r="W15" s="38">
        <v>23</v>
      </c>
      <c r="X15" s="38">
        <v>24</v>
      </c>
      <c r="Y15" s="39">
        <v>25</v>
      </c>
      <c r="Z15" s="39">
        <v>26</v>
      </c>
      <c r="AA15" s="38">
        <v>27</v>
      </c>
      <c r="AB15" s="38">
        <v>28</v>
      </c>
      <c r="AC15" s="39">
        <v>29</v>
      </c>
      <c r="AD15" s="39">
        <v>30</v>
      </c>
      <c r="AE15" s="38">
        <v>31</v>
      </c>
      <c r="AF15" s="38">
        <v>32</v>
      </c>
      <c r="AG15" s="39">
        <v>33</v>
      </c>
      <c r="AH15" s="38">
        <v>34</v>
      </c>
      <c r="AI15" s="38">
        <v>35</v>
      </c>
      <c r="AJ15" s="39">
        <v>36</v>
      </c>
      <c r="AK15" s="39">
        <v>37</v>
      </c>
      <c r="AL15" s="38">
        <v>38</v>
      </c>
      <c r="AM15" s="38">
        <v>39</v>
      </c>
      <c r="AN15" s="39">
        <v>40</v>
      </c>
      <c r="AO15" s="39">
        <v>41</v>
      </c>
      <c r="AP15" s="38">
        <v>42</v>
      </c>
      <c r="AQ15" s="38">
        <v>43</v>
      </c>
      <c r="AR15" s="39">
        <v>44</v>
      </c>
      <c r="AS15" s="38">
        <v>45</v>
      </c>
      <c r="AT15" s="38">
        <v>46</v>
      </c>
      <c r="AU15" s="39">
        <v>47</v>
      </c>
      <c r="AV15" s="39">
        <v>48</v>
      </c>
      <c r="AW15" s="38">
        <v>49</v>
      </c>
      <c r="AX15" s="38">
        <v>50</v>
      </c>
      <c r="AY15" s="39">
        <v>51</v>
      </c>
      <c r="AZ15" s="39">
        <v>52</v>
      </c>
      <c r="BA15" s="38">
        <v>53</v>
      </c>
      <c r="BB15" s="38">
        <v>54</v>
      </c>
      <c r="BC15" s="39">
        <v>55</v>
      </c>
      <c r="BD15" s="38">
        <v>56</v>
      </c>
      <c r="BE15" s="38">
        <v>57</v>
      </c>
      <c r="BF15" s="39">
        <v>58</v>
      </c>
      <c r="BG15" s="39">
        <v>59</v>
      </c>
      <c r="BH15" s="38">
        <v>60</v>
      </c>
      <c r="BI15" s="38">
        <v>61</v>
      </c>
      <c r="BJ15" s="39">
        <v>62</v>
      </c>
      <c r="BK15" s="39">
        <v>63</v>
      </c>
      <c r="BL15" s="38">
        <v>64</v>
      </c>
      <c r="BM15" s="38">
        <v>65</v>
      </c>
      <c r="BN15" s="40">
        <v>26</v>
      </c>
      <c r="BO15" s="38">
        <v>27</v>
      </c>
      <c r="BP15" s="38">
        <v>28</v>
      </c>
      <c r="BQ15" s="38">
        <v>29</v>
      </c>
      <c r="BR15" s="38">
        <v>30</v>
      </c>
      <c r="BS15" s="40">
        <v>31</v>
      </c>
      <c r="BT15" s="38">
        <v>32</v>
      </c>
      <c r="BU15" s="38">
        <v>33</v>
      </c>
      <c r="BV15" s="39">
        <v>34</v>
      </c>
      <c r="BW15" s="39">
        <v>35</v>
      </c>
      <c r="BX15" s="41">
        <v>36</v>
      </c>
      <c r="BY15" s="42">
        <v>37</v>
      </c>
      <c r="BZ15" s="43">
        <v>38</v>
      </c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60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52"/>
      <c r="EJ15" s="52"/>
      <c r="EK15" s="52"/>
    </row>
    <row r="16" spans="1:141" ht="26.25" customHeight="1" x14ac:dyDescent="0.3">
      <c r="A16" s="14">
        <v>1</v>
      </c>
      <c r="B16" s="64" t="s">
        <v>45</v>
      </c>
      <c r="C16" s="15">
        <f>VLOOKUP(B16,'[1]DATA SISWA'!$E$1:$G$9999,2,0)</f>
        <v>0</v>
      </c>
      <c r="D16" s="15"/>
      <c r="E16" s="16" t="str">
        <f>VLOOKUP(B16,'[1]DATA SISWA'!$E$1:$G$9999,3,0)</f>
        <v>Abdilla Az Zahra</v>
      </c>
      <c r="F16" s="133">
        <v>80</v>
      </c>
      <c r="G16" s="133">
        <v>85</v>
      </c>
      <c r="H16" s="133">
        <v>95</v>
      </c>
      <c r="I16" s="9"/>
      <c r="J16" s="9"/>
      <c r="K16" s="20">
        <f>IFERROR(ROUND(AVERAGE(F16:J16),2)," ")</f>
        <v>86.67</v>
      </c>
      <c r="L16" s="9"/>
      <c r="M16" s="133">
        <v>80</v>
      </c>
      <c r="N16" s="9"/>
      <c r="O16" s="9"/>
      <c r="P16" s="9"/>
      <c r="Q16" s="20">
        <f>IFERROR(ROUND(AVERAGE(L16:P16),2)," ")</f>
        <v>80</v>
      </c>
      <c r="R16" s="9"/>
      <c r="S16" s="9"/>
      <c r="T16" s="9"/>
      <c r="U16" s="9"/>
      <c r="V16" s="9"/>
      <c r="W16" s="20" t="str">
        <f>IFERROR(ROUND(AVERAGE(R16:V16),2)," ")</f>
        <v xml:space="preserve"> </v>
      </c>
      <c r="X16" s="9"/>
      <c r="Y16" s="9"/>
      <c r="Z16" s="9"/>
      <c r="AA16" s="9"/>
      <c r="AB16" s="9"/>
      <c r="AC16" s="20" t="str">
        <f>IFERROR(ROUND(AVERAGE(X16:AB16),2)," ")</f>
        <v xml:space="preserve"> </v>
      </c>
      <c r="AD16" s="9"/>
      <c r="AE16" s="9"/>
      <c r="AF16" s="9"/>
      <c r="AG16" s="9"/>
      <c r="AH16" s="9"/>
      <c r="AI16" s="20" t="str">
        <f>IFERROR(ROUND(AVERAGE(AD16:AH16),2)," ")</f>
        <v xml:space="preserve"> </v>
      </c>
      <c r="AJ16" s="9"/>
      <c r="AK16" s="9"/>
      <c r="AL16" s="9"/>
      <c r="AM16" s="9"/>
      <c r="AN16" s="9"/>
      <c r="AO16" s="20" t="str">
        <f>IFERROR(ROUND(AVERAGE(AJ16:AN16),2)," ")</f>
        <v xml:space="preserve"> </v>
      </c>
      <c r="AP16" s="9"/>
      <c r="AQ16" s="9"/>
      <c r="AR16" s="9"/>
      <c r="AS16" s="9"/>
      <c r="AT16" s="9"/>
      <c r="AU16" s="20" t="str">
        <f>IFERROR(ROUND(AVERAGE(AP16:AT16),2)," ")</f>
        <v xml:space="preserve"> </v>
      </c>
      <c r="AV16" s="9"/>
      <c r="AW16" s="9"/>
      <c r="AX16" s="9"/>
      <c r="AY16" s="9"/>
      <c r="AZ16" s="9"/>
      <c r="BA16" s="20" t="str">
        <f>IFERROR(ROUND(AVERAGE(AV16:AZ16),2)," ")</f>
        <v xml:space="preserve"> </v>
      </c>
      <c r="BB16" s="9"/>
      <c r="BC16" s="9"/>
      <c r="BD16" s="9"/>
      <c r="BE16" s="9"/>
      <c r="BF16" s="9"/>
      <c r="BG16" s="20" t="str">
        <f>IFERROR(ROUND(AVERAGE(BB16:BF16),2)," ")</f>
        <v xml:space="preserve"> </v>
      </c>
      <c r="BH16" s="9"/>
      <c r="BI16" s="9"/>
      <c r="BJ16" s="9"/>
      <c r="BK16" s="9"/>
      <c r="BL16" s="9"/>
      <c r="BM16" s="20" t="str">
        <f>IFERROR(ROUND(AVERAGE(BH16:BL16),2)," ")</f>
        <v xml:space="preserve"> </v>
      </c>
      <c r="BN16" s="20">
        <f>IFERROR(ROUND(AVERAGE(K16,Q16,W16,AC16,AI16,AO16,AU16,BA16,BG16,BM16),2)," ")</f>
        <v>83.34</v>
      </c>
      <c r="BO16" s="139">
        <v>77</v>
      </c>
      <c r="BP16" s="9"/>
      <c r="BQ16" s="9"/>
      <c r="BR16" s="9"/>
      <c r="BS16" s="21">
        <f>IFERROR(ROUND(AVERAGE(BO16:BR16),2)," ")</f>
        <v>77</v>
      </c>
      <c r="BT16" s="140">
        <v>77</v>
      </c>
      <c r="BU16" s="10"/>
      <c r="BV16" s="22">
        <f>IFERROR(ROUND(AVERAGE(BN16,BS16,BT16,BU16),2),"")</f>
        <v>79.11</v>
      </c>
      <c r="BW16" s="22">
        <f>$E$10</f>
        <v>77</v>
      </c>
      <c r="BX16" s="23" t="str">
        <f>IF(BV16="","",IF(BV16&gt;=BW16,"TUNTAS","TIDAK TUNTAS"))</f>
        <v>TUNTAS</v>
      </c>
      <c r="BY16" s="24" t="str">
        <f>IFERROR("Menunjukkan penguasaan dalam "&amp;VLOOKUP(IF(CG16&gt;1,CG16+0,IF(CH16&gt;1,CH16+0,IF(CI16&gt;1,CI16+0,IF(CJ16&gt;1,CJ16+0,IF(CK16&gt;1,CK16+0,IF(CL16&gt;1,CL16+0,IF(CM16&gt;1,CM16+0,IF(CN16&gt;1,CN16+0,IF(CO16&gt;1,CO16+0,CP16+0))))))))),$L$56:$N$104,3,0)," ")</f>
        <v>Menunjukkan penguasaan dalam Peserta didik dapat menyebutkan bagian mikroskop beserta fungsinya dengan baik</v>
      </c>
      <c r="BZ16" s="25" t="str">
        <f>IFERROR("Memerlukan penguatan dalam "&amp;VLOOKUP(IF(CR16&gt;1,CR16+0,IF(CS16&gt;1,CS16+0,IF(CT16&gt;1,CT16+0,IF(CU16&gt;1,CU16+0,IF(CV16&gt;1,CV16+0,IF(CW16&gt;1,CW16+0,IF(CX16&gt;1,CX16+0,IF(CY16&gt;1,CY16+0,IF(CZ16&gt;1,CZ16+0,DA16+0))))))))),$L$56:$N$105,3,0)," ")</f>
        <v>Memerlukan penguatan dalam Peserta didik dapat mengetahui konsep osmosis pada sel hewan dan tumbuhan dengan tepat</v>
      </c>
      <c r="CA16" s="54">
        <f>IF(CG16&gt;1,CG16+0,IF(CO16&gt;1,CO16+0,"S"))</f>
        <v>8</v>
      </c>
      <c r="CB16" s="54">
        <f>IFERROR(MAX(K16,Q16,W16,AC16,AI16,AO16,AU16,BA16,BG16,BM16)," ")</f>
        <v>86.67</v>
      </c>
      <c r="CC16" s="54" t="str">
        <f>IFERROR(VLOOKUP(INDEX($F$15:$BM$45,1,MATCH(IF(CB16=K16,MAX(F16:J16),IF(CB16=Q16,MAX(L16:P16),IF(CB16=W16,MAX(R16:V16),IF(CB16=AC16,MAX(X16:AB16),IF(CB16=AI16,MAX(AD16:AH16),IF(CB16=AO16,MAX(AJ16:AN16),IF(CB16=AU16,MAX(AP16:AT16),IF(CB16=BA16,MAX(AV16:AZ16),IF(CB16=BG16,MAX(BB16:BF16),MAX(BH16:BL16)))))))))),F16:BM16,0)),$L$56:$N$104,3,0)," ")</f>
        <v>Peserta didik dapat menyebutkan bagian mikroskop beserta fungsinya dengan baik</v>
      </c>
      <c r="CD16" s="54">
        <f>IFERROR(MIN(K16,Q16,W16,AC16,AI16,AO16,AU16,BA16,BG16,BM16)," ")</f>
        <v>80</v>
      </c>
      <c r="CE16" s="54"/>
      <c r="CF16" s="54"/>
      <c r="CG16" s="54">
        <f>IFERROR(INDEX($F$15:J16,1,MATCH(IF(CB16=K16,MAX(F16:J16)," "),F16:J16,0)),0)</f>
        <v>8</v>
      </c>
      <c r="CH16" s="54">
        <f>IFERROR(INDEX($L$15:P16,1,MATCH(IF(CB16=Q16,MAX(L16:P16)," "),L16:P16,0)),0)</f>
        <v>0</v>
      </c>
      <c r="CI16" s="54">
        <f>IFERROR(INDEX($R$15:V16,1,MATCH(IF(CB16=W16,MAX(R16:V16)," "),R16:V16,0)),0)</f>
        <v>0</v>
      </c>
      <c r="CJ16" s="54">
        <f>IFERROR(INDEX($X$15:AB16,1,MATCH(IF(CB16=AC16,MAX(X16:AB16)," "),X16:AB16,0)),0)</f>
        <v>0</v>
      </c>
      <c r="CK16" s="54">
        <f>IFERROR(INDEX($AD$15:AH16,1,MATCH(IF(CB16=AI16,MAX(AD16:AH16)," "),AD16:AH16,0)),0)</f>
        <v>0</v>
      </c>
      <c r="CL16" s="54">
        <f>IFERROR(INDEX($AJ$15:AN16,1,MATCH(IF(CB16=AO16,MAX(AJ16:AN16)," "),AJ16:AN16,0)),0)</f>
        <v>0</v>
      </c>
      <c r="CM16" s="54">
        <f>IFERROR(INDEX($AP$15:AT16,1,MATCH(IF(CB16=AU16,MAX(AP16:AT16)," "),AP16:AT16,0)),0)</f>
        <v>0</v>
      </c>
      <c r="CN16" s="54">
        <f>IFERROR(INDEX($AV$15:AZ16,1,MATCH(IF(CB16=BA16,MAX(AV16:AZ16)," "),AV16:AZ16,0)),0)</f>
        <v>0</v>
      </c>
      <c r="CO16" s="54">
        <f>IFERROR(INDEX($BB$15:BF16,1,MATCH(IF(CB16=BG16,MAX(BB16:BF16)," "),BB16:BF16,0)),0)</f>
        <v>0</v>
      </c>
      <c r="CP16" s="54">
        <f>IFERROR(INDEX($BH$15:BL16,1,MATCH(IF(CB16=BM16,MAX(BH16:BL16)," "),BH16:BL16,0)),0)</f>
        <v>0</v>
      </c>
      <c r="CQ16" s="54"/>
      <c r="CR16" s="54">
        <f>IFERROR(INDEX($F$15:J16,1,MATCH(IF(CD16=K16,MIN(F16:J16)," "),F16:J16,0)),0)</f>
        <v>0</v>
      </c>
      <c r="CS16" s="54">
        <f>IFERROR(INDEX($L$15:P16,1,MATCH(IF(CD16=Q16,MIN(L16:P16)," "),L16:P16,0)),0)</f>
        <v>13</v>
      </c>
      <c r="CT16" s="54">
        <f>IFERROR(INDEX($R$15:V16,1,MATCH(IF(CD16=W16,MIN(R16:V16)," "),R16:V16,0)),0)</f>
        <v>0</v>
      </c>
      <c r="CU16" s="54">
        <f>IFERROR(INDEX($X$15:AB16,1,MATCH(IF(CD16=AC16,MIN(X16:AB16)," "),X16:AB16,0)),0)</f>
        <v>0</v>
      </c>
      <c r="CV16" s="54">
        <f>IFERROR(INDEX($AD$15:AH16,1,MATCH(IF(CD16=AI16,MIN(AD16:AH16)," "),AD16:AH16,0)),0)</f>
        <v>0</v>
      </c>
      <c r="CW16" s="54">
        <f>IFERROR(INDEX($AJ$15:AN16,1,MATCH(IF(CD16=AO16,MIN(AJ16:AN16)," "),AJ16:AN16,0)),0)</f>
        <v>0</v>
      </c>
      <c r="CX16" s="54">
        <f>IFERROR(INDEX($AP$15:AT16,1,MATCH(IF(CD16=AU16,MIN(AP16:AY16)," "),AP16:AT16,0)),0)</f>
        <v>0</v>
      </c>
      <c r="CY16" s="54">
        <f>IFERROR(INDEX($AV$15:AZ16,1,MATCH(IF(CD16=BA16,MIN(AV16:AZ16)," "),AV16:AZ16,0)),0)</f>
        <v>0</v>
      </c>
      <c r="CZ16" s="54">
        <f>IFERROR(INDEX($BB$15:BF16,1,MATCH(IF(CD16=BG16,MIN(BB16:BF16)," "),BB16:BF16,0)),0)</f>
        <v>0</v>
      </c>
      <c r="DA16" s="54">
        <f>IFERROR(INDEX($BH$15:BL16,1,MATCH(IF(CD16=BM16,MIN(BH16:BL16)," "),BH16:BL16,0)),0)</f>
        <v>0</v>
      </c>
      <c r="DB16" s="54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3"/>
      <c r="EJ16" s="53"/>
      <c r="EK16" s="53"/>
    </row>
    <row r="17" spans="1:141" ht="24.75" customHeight="1" x14ac:dyDescent="0.3">
      <c r="A17" s="14">
        <v>2</v>
      </c>
      <c r="B17" s="64" t="s">
        <v>46</v>
      </c>
      <c r="C17" s="15">
        <f>VLOOKUP(B17,'[1]DATA SISWA'!$E$1:$G$9999,2,0)</f>
        <v>0</v>
      </c>
      <c r="D17" s="15"/>
      <c r="E17" s="16" t="str">
        <f>VLOOKUP(B17,'[1]DATA SISWA'!$E$1:$G$9999,3,0)</f>
        <v>Ahmad Fawwas Azizi</v>
      </c>
      <c r="F17" s="133">
        <v>85</v>
      </c>
      <c r="G17" s="133">
        <v>90</v>
      </c>
      <c r="H17" s="133"/>
      <c r="I17" s="9"/>
      <c r="J17" s="9"/>
      <c r="K17" s="20">
        <f t="shared" ref="K17" si="0">IFERROR(ROUND(AVERAGE(F17:J17),2)," ")</f>
        <v>87.5</v>
      </c>
      <c r="L17" s="9">
        <v>78</v>
      </c>
      <c r="M17" s="133">
        <v>85</v>
      </c>
      <c r="N17" s="9"/>
      <c r="O17" s="9"/>
      <c r="P17" s="9"/>
      <c r="Q17" s="20">
        <f t="shared" ref="Q17" si="1">IFERROR(ROUND(AVERAGE(L17:P17),2)," ")</f>
        <v>81.5</v>
      </c>
      <c r="R17" s="9"/>
      <c r="S17" s="9"/>
      <c r="T17" s="9"/>
      <c r="U17" s="9"/>
      <c r="V17" s="9"/>
      <c r="W17" s="20" t="str">
        <f t="shared" ref="W17" si="2">IFERROR(ROUND(AVERAGE(R17:V17),2)," ")</f>
        <v xml:space="preserve"> </v>
      </c>
      <c r="X17" s="9"/>
      <c r="Y17" s="9"/>
      <c r="Z17" s="9"/>
      <c r="AA17" s="9"/>
      <c r="AB17" s="9"/>
      <c r="AC17" s="20" t="str">
        <f t="shared" ref="AC17" si="3">IFERROR(ROUND(AVERAGE(X17:AB17),2)," ")</f>
        <v xml:space="preserve"> </v>
      </c>
      <c r="AD17" s="9"/>
      <c r="AE17" s="9"/>
      <c r="AF17" s="9"/>
      <c r="AG17" s="9"/>
      <c r="AH17" s="9"/>
      <c r="AI17" s="20" t="str">
        <f t="shared" ref="AI17" si="4">IFERROR(ROUND(AVERAGE(AD17:AH17),2)," ")</f>
        <v xml:space="preserve"> </v>
      </c>
      <c r="AJ17" s="9"/>
      <c r="AK17" s="9"/>
      <c r="AL17" s="9"/>
      <c r="AM17" s="9"/>
      <c r="AN17" s="9"/>
      <c r="AO17" s="20" t="str">
        <f t="shared" ref="AO17" si="5">IFERROR(ROUND(AVERAGE(AJ17:AN17),2)," ")</f>
        <v xml:space="preserve"> </v>
      </c>
      <c r="AP17" s="9"/>
      <c r="AQ17" s="9"/>
      <c r="AR17" s="9"/>
      <c r="AS17" s="9"/>
      <c r="AT17" s="9"/>
      <c r="AU17" s="20" t="str">
        <f t="shared" ref="AU17" si="6">IFERROR(ROUND(AVERAGE(AP17:AT17),2)," ")</f>
        <v xml:space="preserve"> </v>
      </c>
      <c r="AV17" s="9"/>
      <c r="AW17" s="9"/>
      <c r="AX17" s="9"/>
      <c r="AY17" s="9"/>
      <c r="AZ17" s="9"/>
      <c r="BA17" s="20" t="str">
        <f t="shared" ref="BA17" si="7">IFERROR(ROUND(AVERAGE(AV17:AZ17),2)," ")</f>
        <v xml:space="preserve"> </v>
      </c>
      <c r="BB17" s="9"/>
      <c r="BC17" s="9"/>
      <c r="BD17" s="9"/>
      <c r="BE17" s="9"/>
      <c r="BF17" s="9"/>
      <c r="BG17" s="20" t="str">
        <f t="shared" ref="BG17" si="8">IFERROR(ROUND(AVERAGE(BB17:BF17),2)," ")</f>
        <v xml:space="preserve"> </v>
      </c>
      <c r="BH17" s="9"/>
      <c r="BI17" s="9"/>
      <c r="BJ17" s="9"/>
      <c r="BK17" s="9"/>
      <c r="BL17" s="9"/>
      <c r="BM17" s="20" t="str">
        <f t="shared" ref="BM17" si="9">IFERROR(ROUND(AVERAGE(BH17:BL17),2)," ")</f>
        <v xml:space="preserve"> </v>
      </c>
      <c r="BN17" s="20">
        <f t="shared" ref="BN17" si="10">IFERROR(ROUND(AVERAGE(K17,Q17,W17,AC17,AI17,AO17,AU17,BA17,BG17,BM17),2)," ")</f>
        <v>84.5</v>
      </c>
      <c r="BO17" s="139">
        <v>77</v>
      </c>
      <c r="BP17" s="9"/>
      <c r="BQ17" s="9"/>
      <c r="BR17" s="9"/>
      <c r="BS17" s="21">
        <f t="shared" ref="BS17" si="11">IFERROR(ROUND(AVERAGE(BO17:BR17),2)," ")</f>
        <v>77</v>
      </c>
      <c r="BT17" s="140">
        <v>77</v>
      </c>
      <c r="BU17" s="10"/>
      <c r="BV17" s="22">
        <f t="shared" ref="BV17" si="12">IFERROR(ROUND(AVERAGE(BN17,BS17,BT17,BU17),2),"")</f>
        <v>79.5</v>
      </c>
      <c r="BW17" s="22">
        <f t="shared" ref="BW17:BW51" si="13">$E$10</f>
        <v>77</v>
      </c>
      <c r="BX17" s="23" t="str">
        <f t="shared" ref="BX17" si="14">IF(BV17="","",IF(BV17&gt;=BW17,"TUNTAS","TIDAK TUNTAS"))</f>
        <v>TUNTAS</v>
      </c>
      <c r="BY17" s="24" t="str">
        <f>IFERROR("Menunjukkan penguasaan dalam "&amp;VLOOKUP(IF(CG17&gt;1,CG17+0,IF(CH17&gt;1,CH17+0,IF(CI17&gt;1,CI17+0,IF(CJ17&gt;1,CJ17+0,IF(CK17&gt;1,CK17+0,IF(CL17&gt;1,CL17+0,IF(CM17&gt;1,CM17+0,IF(CN17&gt;1,CN17+0,IF(CO17&gt;1,CO17+0,CP17+0))))))))),$L$56:$N$104,3,0)," ")</f>
        <v>Menunjukkan penguasaan dalam Peserta didik dapat menyebutkan organel beserta fungsinya dengan tepat</v>
      </c>
      <c r="BZ17" s="25" t="str">
        <f>IFERROR("Memerlukan penguatan dalam "&amp;VLOOKUP(IF(CR17&gt;1,CR17+0,IF(CS17&gt;1,CS17+0,IF(CT17&gt;1,CT17+0,IF(CU17&gt;1,CU17+0,IF(CV17&gt;1,CV17+0,IF(CW17&gt;1,CW17+0,IF(CX17&gt;1,CX17+0,IF(CY17&gt;1,CY17+0,IF(CZ17&gt;1,CZ17+0,DA17+0))))))))),$L$56:$N$105,3,0)," ")</f>
        <v>Memerlukan penguatan dalam Peserta didik dapat mengetahui konsep tranpor membran dengan pengamatan kentan dan bubuk kopi</v>
      </c>
      <c r="CA17" s="54"/>
      <c r="CB17" s="54">
        <f t="shared" ref="CB17" si="15">IFERROR(MAX(K17,Q17,W17,AC17,AI17,AO17,AU17,BA17,BG17,BM17)," ")</f>
        <v>87.5</v>
      </c>
      <c r="CC17" s="54" t="str">
        <f>IFERROR(VLOOKUP(INDEX($F$15:$BM$45,1,MATCH(IF(CB17=K17,MAX(F17:J17),IF(CB17=Q17,MAX(L17:P17),IF(CB17=W17,MAX(R17:V17),IF(CB17=AC17,MAX(X17:AB17),IF(CB17=AI17,MAX(AD17:AH17),IF(CB17=AO17,MAX(AJ17:AN17),IF(CB17=AU17,MAX(AP17:AT17),IF(CB17=BA17,MAX(AV17:AZ17),IF(CB17=BG17,MAX(BB17:BF17),MAX(BH17:BL17)))))))))),F17:BM17,0)),$L$56:$N$104,3,0)," ")</f>
        <v>Peserta didik dapat menyebutkan organel beserta fungsinya dengan tepat</v>
      </c>
      <c r="CD17" s="54">
        <f t="shared" ref="CD17" si="16">IFERROR(MIN(K17,Q17,W17,AC17,AI17,AO17,AU17,BA17,BG17,BM17)," ")</f>
        <v>81.5</v>
      </c>
      <c r="CE17" s="54"/>
      <c r="CF17" s="54"/>
      <c r="CG17" s="54">
        <f>IFERROR(INDEX($F$15:J17,1,MATCH(IF(CB17=K17,MAX(F17:J17)," "),F17:J17,0)),0)</f>
        <v>7</v>
      </c>
      <c r="CH17" s="54">
        <f>IFERROR(INDEX($L$15:P17,1,MATCH(IF(CB17=Q17,MAX(L17:P17)," "),L17:P17,0)),0)</f>
        <v>0</v>
      </c>
      <c r="CI17" s="54">
        <f>IFERROR(INDEX($R$15:V17,1,MATCH(IF(CB17=W17,MAX(R17:V17)," "),R17:V17,0)),0)</f>
        <v>0</v>
      </c>
      <c r="CJ17" s="54">
        <f>IFERROR(INDEX($X$15:AB17,1,MATCH(IF(CB17=AC17,MAX(X17:AB17)," "),X17:AB17,0)),0)</f>
        <v>0</v>
      </c>
      <c r="CK17" s="54">
        <f>IFERROR(INDEX($AD$15:AH17,1,MATCH(IF(CB17=AI17,MAX(AD17:AH17)," "),AD17:AH17,0)),0)</f>
        <v>0</v>
      </c>
      <c r="CL17" s="54">
        <f>IFERROR(INDEX($AJ$15:AN17,1,MATCH(IF(CB17=AO17,MAX(AJ17:AN17)," "),AJ17:AN17,0)),0)</f>
        <v>0</v>
      </c>
      <c r="CM17" s="54">
        <f>IFERROR(INDEX($AP$15:AT17,1,MATCH(IF(CB17=AU17,MAX(AP17:AT17)," "),AP17:AT17,0)),0)</f>
        <v>0</v>
      </c>
      <c r="CN17" s="54">
        <f>IFERROR(INDEX($AV$15:AZ17,1,MATCH(IF(CB17=BA17,MAX(AV17:AZ17)," "),AV17:AZ17,0)),0)</f>
        <v>0</v>
      </c>
      <c r="CO17" s="54">
        <f>IFERROR(INDEX($BB$15:BF17,1,MATCH(IF(CB17=BG17,MAX(BB17:BF17)," "),BB17:BF17,0)),0)</f>
        <v>0</v>
      </c>
      <c r="CP17" s="54">
        <f>IFERROR(INDEX($BH$15:BL17,1,MATCH(IF(CB17=BM17,MAX(BH17:BL17)," "),BH17:BL17,0)),0)</f>
        <v>0</v>
      </c>
      <c r="CQ17" s="54"/>
      <c r="CR17" s="54">
        <f>IFERROR(INDEX($F$15:J17,1,MATCH(IF(CD17=K17,MIN(F17:J17)," "),F17:J17,0)),0)</f>
        <v>0</v>
      </c>
      <c r="CS17" s="54">
        <f>IFERROR(INDEX($L$15:P17,1,MATCH(IF(CD17=Q17,MIN(L17:P17)," "),L17:P17,0)),0)</f>
        <v>12</v>
      </c>
      <c r="CT17" s="54">
        <f>IFERROR(INDEX($R$15:V17,1,MATCH(IF(CD17=W17,MIN(R17:V17)," "),R17:V17,0)),0)</f>
        <v>0</v>
      </c>
      <c r="CU17" s="54">
        <f>IFERROR(INDEX($X$15:AB17,1,MATCH(IF(CD17=AC17,MIN(X17:AB17)," "),X17:AB17,0)),0)</f>
        <v>0</v>
      </c>
      <c r="CV17" s="54">
        <f>IFERROR(INDEX($AD$15:AH17,1,MATCH(IF(CD17=AI17,MIN(AD17:AH17)," "),AD17:AH17,0)),0)</f>
        <v>0</v>
      </c>
      <c r="CW17" s="54">
        <f>IFERROR(INDEX($AJ$15:AN17,1,MATCH(IF(CD17=AO17,MIN(AJ17:AN17)," "),AJ17:AN17,0)),0)</f>
        <v>0</v>
      </c>
      <c r="CX17" s="54">
        <f>IFERROR(INDEX($AP$15:AT17,1,MATCH(IF(CD17=AU17,MIN(AP17:AY17)," "),AP17:AT17,0)),0)</f>
        <v>0</v>
      </c>
      <c r="CY17" s="54">
        <f>IFERROR(INDEX($AV$15:AZ17,1,MATCH(IF(CD17=BA17,MIN(AV17:AZ17)," "),AV17:AZ17,0)),0)</f>
        <v>0</v>
      </c>
      <c r="CZ17" s="54">
        <f>IFERROR(INDEX($BB$15:BF17,1,MATCH(IF(CD17=BG17,MIN(BB17:BF17)," "),BB17:BF17,0)),0)</f>
        <v>0</v>
      </c>
      <c r="DA17" s="54">
        <f>IFERROR(INDEX($BH$15:BL17,1,MATCH(IF(CD17=BM17,MIN(BH17:BL17)," "),BH17:BL17,0)),0)</f>
        <v>0</v>
      </c>
      <c r="DB17" s="54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3"/>
      <c r="EJ17" s="53"/>
      <c r="EK17" s="53"/>
    </row>
    <row r="18" spans="1:141" ht="21.75" customHeight="1" x14ac:dyDescent="0.3">
      <c r="A18" s="14">
        <v>3</v>
      </c>
      <c r="B18" s="65" t="s">
        <v>47</v>
      </c>
      <c r="C18" s="15">
        <f>VLOOKUP(B18,'[1]DATA SISWA'!$E$1:$G$9999,2,0)</f>
        <v>0</v>
      </c>
      <c r="D18" s="15"/>
      <c r="E18" s="16" t="str">
        <f>VLOOKUP(B18,'[1]DATA SISWA'!$E$1:$G$9999,3,0)</f>
        <v>Ahmad Shalahuddin Al Baihaqi</v>
      </c>
      <c r="F18" s="133">
        <v>80</v>
      </c>
      <c r="G18" s="133">
        <v>100</v>
      </c>
      <c r="H18" s="133">
        <v>98</v>
      </c>
      <c r="I18" s="9"/>
      <c r="J18" s="9"/>
      <c r="K18" s="20">
        <f t="shared" ref="K18:K51" si="17">IFERROR(ROUND(AVERAGE(F18:J18),2)," ")</f>
        <v>92.67</v>
      </c>
      <c r="L18" s="9">
        <v>78</v>
      </c>
      <c r="M18" s="133"/>
      <c r="N18" s="9"/>
      <c r="O18" s="9"/>
      <c r="P18" s="9"/>
      <c r="Q18" s="20">
        <f t="shared" ref="Q18:Q51" si="18">IFERROR(ROUND(AVERAGE(L18:P18),2)," ")</f>
        <v>78</v>
      </c>
      <c r="R18" s="9"/>
      <c r="S18" s="9"/>
      <c r="T18" s="9"/>
      <c r="U18" s="9"/>
      <c r="V18" s="9"/>
      <c r="W18" s="20" t="str">
        <f t="shared" ref="W18:W51" si="19">IFERROR(ROUND(AVERAGE(R18:V18),2)," ")</f>
        <v xml:space="preserve"> </v>
      </c>
      <c r="X18" s="9"/>
      <c r="Y18" s="9"/>
      <c r="Z18" s="9"/>
      <c r="AA18" s="9"/>
      <c r="AB18" s="9"/>
      <c r="AC18" s="20" t="str">
        <f t="shared" ref="AC18:AC51" si="20">IFERROR(ROUND(AVERAGE(X18:AB18),2)," ")</f>
        <v xml:space="preserve"> </v>
      </c>
      <c r="AD18" s="9"/>
      <c r="AE18" s="9"/>
      <c r="AF18" s="9"/>
      <c r="AG18" s="9"/>
      <c r="AH18" s="9"/>
      <c r="AI18" s="20" t="str">
        <f t="shared" ref="AI18:AI51" si="21">IFERROR(ROUND(AVERAGE(AD18:AH18),2)," ")</f>
        <v xml:space="preserve"> </v>
      </c>
      <c r="AJ18" s="9"/>
      <c r="AK18" s="9"/>
      <c r="AL18" s="9"/>
      <c r="AM18" s="9"/>
      <c r="AN18" s="9"/>
      <c r="AO18" s="20" t="str">
        <f t="shared" ref="AO18:AO51" si="22">IFERROR(ROUND(AVERAGE(AJ18:AN18),2)," ")</f>
        <v xml:space="preserve"> </v>
      </c>
      <c r="AP18" s="9"/>
      <c r="AQ18" s="9"/>
      <c r="AR18" s="9"/>
      <c r="AS18" s="9"/>
      <c r="AT18" s="9"/>
      <c r="AU18" s="20" t="str">
        <f t="shared" ref="AU18:AU51" si="23">IFERROR(ROUND(AVERAGE(AP18:AT18),2)," ")</f>
        <v xml:space="preserve"> </v>
      </c>
      <c r="AV18" s="9"/>
      <c r="AW18" s="9"/>
      <c r="AX18" s="9"/>
      <c r="AY18" s="9"/>
      <c r="AZ18" s="9"/>
      <c r="BA18" s="20" t="str">
        <f t="shared" ref="BA18:BA51" si="24">IFERROR(ROUND(AVERAGE(AV18:AZ18),2)," ")</f>
        <v xml:space="preserve"> </v>
      </c>
      <c r="BB18" s="9"/>
      <c r="BC18" s="9"/>
      <c r="BD18" s="9"/>
      <c r="BE18" s="9"/>
      <c r="BF18" s="9"/>
      <c r="BG18" s="20" t="str">
        <f t="shared" ref="BG18:BG51" si="25">IFERROR(ROUND(AVERAGE(BB18:BF18),2)," ")</f>
        <v xml:space="preserve"> </v>
      </c>
      <c r="BH18" s="9"/>
      <c r="BI18" s="9"/>
      <c r="BJ18" s="9"/>
      <c r="BK18" s="9"/>
      <c r="BL18" s="9"/>
      <c r="BM18" s="20" t="str">
        <f t="shared" ref="BM18:BM51" si="26">IFERROR(ROUND(AVERAGE(BH18:BL18),2)," ")</f>
        <v xml:space="preserve"> </v>
      </c>
      <c r="BN18" s="20">
        <f t="shared" ref="BN18:BN51" si="27">IFERROR(ROUND(AVERAGE(K18,Q18,W18,AC18,AI18,AO18,AU18,BA18,BG18,BM18),2)," ")</f>
        <v>85.34</v>
      </c>
      <c r="BO18" s="139">
        <v>85</v>
      </c>
      <c r="BP18" s="9"/>
      <c r="BQ18" s="9"/>
      <c r="BR18" s="9"/>
      <c r="BS18" s="21">
        <f t="shared" ref="BS18:BS51" si="28">IFERROR(ROUND(AVERAGE(BO18:BR18),2)," ")</f>
        <v>85</v>
      </c>
      <c r="BT18" s="140">
        <v>80</v>
      </c>
      <c r="BU18" s="10"/>
      <c r="BV18" s="22">
        <f t="shared" ref="BV18:BV51" si="29">IFERROR(ROUND(AVERAGE(BN18,BS18,BT18,BU18),2),"")</f>
        <v>83.45</v>
      </c>
      <c r="BW18" s="22">
        <f t="shared" si="13"/>
        <v>77</v>
      </c>
      <c r="BX18" s="23" t="str">
        <f t="shared" ref="BX18:BX51" si="30">IF(BV18="","",IF(BV18&gt;=BW18,"TUNTAS","TIDAK TUNTAS"))</f>
        <v>TUNTAS</v>
      </c>
      <c r="BY18" s="24" t="str">
        <f t="shared" ref="BY18:BY51" si="31">IFERROR("Menunjukkan penguasaan dalam "&amp;VLOOKUP(IF(CG18&gt;1,CG18+0,IF(CH18&gt;1,CH18+0,IF(CI18&gt;1,CI18+0,IF(CJ18&gt;1,CJ18+0,IF(CK18&gt;1,CK18+0,IF(CL18&gt;1,CL18+0,IF(CM18&gt;1,CM18+0,IF(CN18&gt;1,CN18+0,IF(CO18&gt;1,CO18+0,CP18+0))))))))),$L$56:$N$104,3,0)," ")</f>
        <v>Menunjukkan penguasaan dalam Peserta didik dapat menyebutkan organel beserta fungsinya dengan tepat</v>
      </c>
      <c r="BZ18" s="25" t="str">
        <f t="shared" ref="BZ18:BZ51" si="32">IFERROR("Memerlukan penguatan dalam "&amp;VLOOKUP(IF(CR18&gt;1,CR18+0,IF(CS18&gt;1,CS18+0,IF(CT18&gt;1,CT18+0,IF(CU18&gt;1,CU18+0,IF(CV18&gt;1,CV18+0,IF(CW18&gt;1,CW18+0,IF(CX18&gt;1,CX18+0,IF(CY18&gt;1,CY18+0,IF(CZ18&gt;1,CZ18+0,DA18+0))))))))),$L$56:$N$105,3,0)," ")</f>
        <v>Memerlukan penguatan dalam Peserta didik dapat mengetahui konsep tranpor membran dengan pengamatan kentan dan bubuk kopi</v>
      </c>
      <c r="CA18" s="54"/>
      <c r="CB18" s="54">
        <f t="shared" ref="CB18:CB51" si="33">IFERROR(MAX(K18,Q18,W18,AC18,AI18,AO18,AU18,BA18,BG18,BM18)," ")</f>
        <v>92.67</v>
      </c>
      <c r="CC18" s="54" t="str">
        <f t="shared" ref="CC18:CC51" si="34">IFERROR(VLOOKUP(INDEX($F$15:$BM$45,1,MATCH(IF(CB18=K18,MAX(F18:J18),IF(CB18=Q18,MAX(L18:P18),IF(CB18=W18,MAX(R18:V18),IF(CB18=AC18,MAX(X18:AB18),IF(CB18=AI18,MAX(AD18:AH18),IF(CB18=AO18,MAX(AJ18:AN18),IF(CB18=AU18,MAX(AP18:AT18),IF(CB18=BA18,MAX(AV18:AZ18),IF(CB18=BG18,MAX(BB18:BF18),MAX(BH18:BL18)))))))))),F18:BM18,0)),$L$56:$N$104,3,0)," ")</f>
        <v>Peserta didik dapat menyebutkan organel beserta fungsinya dengan tepat</v>
      </c>
      <c r="CD18" s="54">
        <f t="shared" ref="CD18:CD51" si="35">IFERROR(MIN(K18,Q18,W18,AC18,AI18,AO18,AU18,BA18,BG18,BM18)," ")</f>
        <v>78</v>
      </c>
      <c r="CE18" s="54"/>
      <c r="CF18" s="54"/>
      <c r="CG18" s="54">
        <f>IFERROR(INDEX($F$15:J18,1,MATCH(IF(CB18=K18,MAX(F18:J18)," "),F18:J18,0)),0)</f>
        <v>7</v>
      </c>
      <c r="CH18" s="54">
        <f>IFERROR(INDEX($L$15:P18,1,MATCH(IF(CB18=Q18,MAX(L18:P18)," "),L18:P18,0)),0)</f>
        <v>0</v>
      </c>
      <c r="CI18" s="54">
        <f>IFERROR(INDEX($R$15:V18,1,MATCH(IF(CB18=W18,MAX(R18:V18)," "),R18:V18,0)),0)</f>
        <v>0</v>
      </c>
      <c r="CJ18" s="54">
        <f>IFERROR(INDEX($X$15:AB18,1,MATCH(IF(CB18=AC18,MAX(X18:AB18)," "),X18:AB18,0)),0)</f>
        <v>0</v>
      </c>
      <c r="CK18" s="54">
        <f>IFERROR(INDEX($AD$15:AH18,1,MATCH(IF(CB18=AI18,MAX(AD18:AH18)," "),AD18:AH18,0)),0)</f>
        <v>0</v>
      </c>
      <c r="CL18" s="54">
        <f>IFERROR(INDEX($AJ$15:AN18,1,MATCH(IF(CB18=AO18,MAX(AJ18:AN18)," "),AJ18:AN18,0)),0)</f>
        <v>0</v>
      </c>
      <c r="CM18" s="54">
        <f>IFERROR(INDEX($AP$15:AT18,1,MATCH(IF(CB18=AU18,MAX(AP18:AT18)," "),AP18:AT18,0)),0)</f>
        <v>0</v>
      </c>
      <c r="CN18" s="54">
        <f>IFERROR(INDEX($AV$15:AZ18,1,MATCH(IF(CB18=BA18,MAX(AV18:AZ18)," "),AV18:AZ18,0)),0)</f>
        <v>0</v>
      </c>
      <c r="CO18" s="54">
        <f>IFERROR(INDEX($BB$15:BF18,1,MATCH(IF(CB18=BG18,MAX(BB18:BF18)," "),BB18:BF18,0)),0)</f>
        <v>0</v>
      </c>
      <c r="CP18" s="54">
        <f>IFERROR(INDEX($BH$15:BL18,1,MATCH(IF(CB18=BM18,MAX(BH18:BL18)," "),BH18:BL18,0)),0)</f>
        <v>0</v>
      </c>
      <c r="CQ18" s="54"/>
      <c r="CR18" s="54">
        <f>IFERROR(INDEX($F$15:J18,1,MATCH(IF(CD18=K18,MIN(F18:J18)," "),F18:J18,0)),0)</f>
        <v>0</v>
      </c>
      <c r="CS18" s="54">
        <f>IFERROR(INDEX($L$15:P18,1,MATCH(IF(CD18=Q18,MIN(L18:P18)," "),L18:P18,0)),0)</f>
        <v>12</v>
      </c>
      <c r="CT18" s="54">
        <f>IFERROR(INDEX($R$15:V18,1,MATCH(IF(CD18=W18,MIN(R18:V18)," "),R18:V18,0)),0)</f>
        <v>0</v>
      </c>
      <c r="CU18" s="54">
        <f>IFERROR(INDEX($X$15:AB18,1,MATCH(IF(CD18=AC18,MIN(X18:AB18)," "),X18:AB18,0)),0)</f>
        <v>0</v>
      </c>
      <c r="CV18" s="54">
        <f>IFERROR(INDEX($AD$15:AH18,1,MATCH(IF(CD18=AI18,MIN(AD18:AH18)," "),AD18:AH18,0)),0)</f>
        <v>0</v>
      </c>
      <c r="CW18" s="54">
        <f>IFERROR(INDEX($AJ$15:AN18,1,MATCH(IF(CD18=AO18,MIN(AJ18:AN18)," "),AJ18:AN18,0)),0)</f>
        <v>0</v>
      </c>
      <c r="CX18" s="54">
        <f>IFERROR(INDEX($AP$15:AT18,1,MATCH(IF(CD18=AU18,MIN(AP18:AY18)," "),AP18:AT18,0)),0)</f>
        <v>0</v>
      </c>
      <c r="CY18" s="54">
        <f>IFERROR(INDEX($AV$15:AZ18,1,MATCH(IF(CD18=BA18,MIN(AV18:AZ18)," "),AV18:AZ18,0)),0)</f>
        <v>0</v>
      </c>
      <c r="CZ18" s="54">
        <f>IFERROR(INDEX($BB$15:BF18,1,MATCH(IF(CD18=BG18,MIN(BB18:BF18)," "),BB18:BF18,0)),0)</f>
        <v>0</v>
      </c>
      <c r="DA18" s="54">
        <f>IFERROR(INDEX($BH$15:BL18,1,MATCH(IF(CD18=BM18,MIN(BH18:BL18)," "),BH18:BL18,0)),0)</f>
        <v>0</v>
      </c>
      <c r="DB18" s="54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  <c r="EF18" s="55"/>
      <c r="EG18" s="55"/>
      <c r="EH18" s="55"/>
      <c r="EI18" s="53"/>
      <c r="EJ18" s="53"/>
      <c r="EK18" s="53"/>
    </row>
    <row r="19" spans="1:141" ht="24.75" customHeight="1" x14ac:dyDescent="0.3">
      <c r="A19" s="14">
        <v>4</v>
      </c>
      <c r="B19" s="64" t="s">
        <v>48</v>
      </c>
      <c r="C19" s="15">
        <f>VLOOKUP(B19,'[1]DATA SISWA'!$E$1:$G$9999,2,0)</f>
        <v>0</v>
      </c>
      <c r="D19" s="15"/>
      <c r="E19" s="16" t="str">
        <f>VLOOKUP(B19,'[1]DATA SISWA'!$E$1:$G$9999,3,0)</f>
        <v>Annisa Firdausy Azzahra</v>
      </c>
      <c r="F19" s="133">
        <v>85</v>
      </c>
      <c r="G19" s="133">
        <v>90</v>
      </c>
      <c r="H19" s="133">
        <v>85</v>
      </c>
      <c r="I19" s="9"/>
      <c r="J19" s="9"/>
      <c r="K19" s="20">
        <f t="shared" si="17"/>
        <v>86.67</v>
      </c>
      <c r="L19" s="9">
        <v>80</v>
      </c>
      <c r="M19" s="133">
        <v>85</v>
      </c>
      <c r="N19" s="9"/>
      <c r="O19" s="9"/>
      <c r="P19" s="9"/>
      <c r="Q19" s="20">
        <f t="shared" si="18"/>
        <v>82.5</v>
      </c>
      <c r="R19" s="9"/>
      <c r="S19" s="9"/>
      <c r="T19" s="9"/>
      <c r="U19" s="9"/>
      <c r="V19" s="9"/>
      <c r="W19" s="20" t="str">
        <f t="shared" si="19"/>
        <v xml:space="preserve"> </v>
      </c>
      <c r="X19" s="9"/>
      <c r="Y19" s="9"/>
      <c r="Z19" s="9"/>
      <c r="AA19" s="9"/>
      <c r="AB19" s="9"/>
      <c r="AC19" s="20" t="str">
        <f t="shared" si="20"/>
        <v xml:space="preserve"> </v>
      </c>
      <c r="AD19" s="9"/>
      <c r="AE19" s="9"/>
      <c r="AF19" s="9"/>
      <c r="AG19" s="9"/>
      <c r="AH19" s="9"/>
      <c r="AI19" s="20" t="str">
        <f t="shared" si="21"/>
        <v xml:space="preserve"> </v>
      </c>
      <c r="AJ19" s="9"/>
      <c r="AK19" s="9"/>
      <c r="AL19" s="9"/>
      <c r="AM19" s="9"/>
      <c r="AN19" s="9"/>
      <c r="AO19" s="20" t="str">
        <f t="shared" si="22"/>
        <v xml:space="preserve"> </v>
      </c>
      <c r="AP19" s="9"/>
      <c r="AQ19" s="9"/>
      <c r="AR19" s="9"/>
      <c r="AS19" s="9"/>
      <c r="AT19" s="9"/>
      <c r="AU19" s="20" t="str">
        <f t="shared" si="23"/>
        <v xml:space="preserve"> </v>
      </c>
      <c r="AV19" s="9"/>
      <c r="AW19" s="9"/>
      <c r="AX19" s="9"/>
      <c r="AY19" s="9"/>
      <c r="AZ19" s="9"/>
      <c r="BA19" s="20" t="str">
        <f t="shared" si="24"/>
        <v xml:space="preserve"> </v>
      </c>
      <c r="BB19" s="9"/>
      <c r="BC19" s="9"/>
      <c r="BD19" s="9"/>
      <c r="BE19" s="9"/>
      <c r="BF19" s="9"/>
      <c r="BG19" s="20" t="str">
        <f t="shared" si="25"/>
        <v xml:space="preserve"> </v>
      </c>
      <c r="BH19" s="9"/>
      <c r="BI19" s="9"/>
      <c r="BJ19" s="9"/>
      <c r="BK19" s="9"/>
      <c r="BL19" s="9"/>
      <c r="BM19" s="20" t="str">
        <f t="shared" si="26"/>
        <v xml:space="preserve"> </v>
      </c>
      <c r="BN19" s="20">
        <f t="shared" si="27"/>
        <v>84.59</v>
      </c>
      <c r="BO19" s="139">
        <v>77</v>
      </c>
      <c r="BP19" s="9"/>
      <c r="BQ19" s="9"/>
      <c r="BR19" s="9"/>
      <c r="BS19" s="21">
        <f t="shared" si="28"/>
        <v>77</v>
      </c>
      <c r="BT19" s="140">
        <v>95</v>
      </c>
      <c r="BU19" s="10"/>
      <c r="BV19" s="22">
        <f t="shared" si="29"/>
        <v>85.53</v>
      </c>
      <c r="BW19" s="22">
        <f t="shared" si="13"/>
        <v>77</v>
      </c>
      <c r="BX19" s="23" t="str">
        <f t="shared" si="30"/>
        <v>TUNTAS</v>
      </c>
      <c r="BY19" s="24" t="str">
        <f t="shared" si="31"/>
        <v>Menunjukkan penguasaan dalam Peserta didik dapat menyebutkan organel beserta fungsinya dengan tepat</v>
      </c>
      <c r="BZ19" s="25" t="str">
        <f t="shared" si="32"/>
        <v>Memerlukan penguatan dalam Peserta didik dapat mengetahui konsep tranpor membran dengan pengamatan kentan dan bubuk kopi</v>
      </c>
      <c r="CA19" s="54"/>
      <c r="CB19" s="54">
        <f t="shared" si="33"/>
        <v>86.67</v>
      </c>
      <c r="CC19" s="54" t="str">
        <f t="shared" si="34"/>
        <v>Peserta didik dapat menyebutkan organel beserta fungsinya dengan tepat</v>
      </c>
      <c r="CD19" s="54">
        <f t="shared" si="35"/>
        <v>82.5</v>
      </c>
      <c r="CE19" s="54"/>
      <c r="CF19" s="54"/>
      <c r="CG19" s="54">
        <f>IFERROR(INDEX($F$15:J19,1,MATCH(IF(CB19=K19,MAX(F19:J19)," "),F19:J19,0)),0)</f>
        <v>7</v>
      </c>
      <c r="CH19" s="54">
        <f>IFERROR(INDEX($L$15:P19,1,MATCH(IF(CB19=Q19,MAX(L19:P19)," "),L19:P19,0)),0)</f>
        <v>0</v>
      </c>
      <c r="CI19" s="54">
        <f>IFERROR(INDEX($R$15:V19,1,MATCH(IF(CB19=W19,MAX(R19:V19)," "),R19:V19,0)),0)</f>
        <v>0</v>
      </c>
      <c r="CJ19" s="54">
        <f>IFERROR(INDEX($X$15:AB19,1,MATCH(IF(CB19=AC19,MAX(X19:AB19)," "),X19:AB19,0)),0)</f>
        <v>0</v>
      </c>
      <c r="CK19" s="54">
        <f>IFERROR(INDEX($AD$15:AH19,1,MATCH(IF(CB19=AI19,MAX(AD19:AH19)," "),AD19:AH19,0)),0)</f>
        <v>0</v>
      </c>
      <c r="CL19" s="54">
        <f>IFERROR(INDEX($AJ$15:AN19,1,MATCH(IF(CB19=AO19,MAX(AJ19:AN19)," "),AJ19:AN19,0)),0)</f>
        <v>0</v>
      </c>
      <c r="CM19" s="54">
        <f>IFERROR(INDEX($AP$15:AT19,1,MATCH(IF(CB19=AU19,MAX(AP19:AT19)," "),AP19:AT19,0)),0)</f>
        <v>0</v>
      </c>
      <c r="CN19" s="54">
        <f>IFERROR(INDEX($AV$15:AZ19,1,MATCH(IF(CB19=BA19,MAX(AV19:AZ19)," "),AV19:AZ19,0)),0)</f>
        <v>0</v>
      </c>
      <c r="CO19" s="54">
        <f>IFERROR(INDEX($BB$15:BF19,1,MATCH(IF(CB19=BG19,MAX(BB19:BF19)," "),BB19:BF19,0)),0)</f>
        <v>0</v>
      </c>
      <c r="CP19" s="54">
        <f>IFERROR(INDEX($BH$15:BL19,1,MATCH(IF(CB19=BM19,MAX(BH19:BL19)," "),BH19:BL19,0)),0)</f>
        <v>0</v>
      </c>
      <c r="CQ19" s="54"/>
      <c r="CR19" s="54">
        <f>IFERROR(INDEX($F$15:J19,1,MATCH(IF(CD19=K19,MIN(F19:J19)," "),F19:J19,0)),0)</f>
        <v>0</v>
      </c>
      <c r="CS19" s="54">
        <f>IFERROR(INDEX($L$15:P19,1,MATCH(IF(CD19=Q19,MIN(L19:P19)," "),L19:P19,0)),0)</f>
        <v>12</v>
      </c>
      <c r="CT19" s="54">
        <f>IFERROR(INDEX($R$15:V19,1,MATCH(IF(CD19=W19,MIN(R19:V19)," "),R19:V19,0)),0)</f>
        <v>0</v>
      </c>
      <c r="CU19" s="54">
        <f>IFERROR(INDEX($X$15:AB19,1,MATCH(IF(CD19=AC19,MIN(X19:AB19)," "),X19:AB19,0)),0)</f>
        <v>0</v>
      </c>
      <c r="CV19" s="54">
        <f>IFERROR(INDEX($AD$15:AH19,1,MATCH(IF(CD19=AI19,MIN(AD19:AH19)," "),AD19:AH19,0)),0)</f>
        <v>0</v>
      </c>
      <c r="CW19" s="54">
        <f>IFERROR(INDEX($AJ$15:AN19,1,MATCH(IF(CD19=AO19,MIN(AJ19:AN19)," "),AJ19:AN19,0)),0)</f>
        <v>0</v>
      </c>
      <c r="CX19" s="54">
        <f>IFERROR(INDEX($AP$15:AT19,1,MATCH(IF(CD19=AU19,MIN(AP19:AY19)," "),AP19:AT19,0)),0)</f>
        <v>0</v>
      </c>
      <c r="CY19" s="54">
        <f>IFERROR(INDEX($AV$15:AZ19,1,MATCH(IF(CD19=BA19,MIN(AV19:AZ19)," "),AV19:AZ19,0)),0)</f>
        <v>0</v>
      </c>
      <c r="CZ19" s="54">
        <f>IFERROR(INDEX($BB$15:BF19,1,MATCH(IF(CD19=BG19,MIN(BB19:BF19)," "),BB19:BF19,0)),0)</f>
        <v>0</v>
      </c>
      <c r="DA19" s="54">
        <f>IFERROR(INDEX($BH$15:BL19,1,MATCH(IF(CD19=BM19,MIN(BH19:BL19)," "),BH19:BL19,0)),0)</f>
        <v>0</v>
      </c>
      <c r="DB19" s="54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3"/>
      <c r="EJ19" s="53"/>
      <c r="EK19" s="53"/>
    </row>
    <row r="20" spans="1:141" ht="24.75" customHeight="1" x14ac:dyDescent="0.3">
      <c r="A20" s="14">
        <v>5</v>
      </c>
      <c r="B20" s="65" t="s">
        <v>49</v>
      </c>
      <c r="C20" s="15">
        <f>VLOOKUP(B20,'[1]DATA SISWA'!$E$1:$G$9999,2,0)</f>
        <v>0</v>
      </c>
      <c r="D20" s="17"/>
      <c r="E20" s="16" t="str">
        <f>VLOOKUP(B20,'[1]DATA SISWA'!$E$1:$G$9999,3,0)</f>
        <v>Ardila Ervista</v>
      </c>
      <c r="F20" s="133">
        <v>80</v>
      </c>
      <c r="G20" s="133">
        <v>85</v>
      </c>
      <c r="H20" s="133">
        <v>85</v>
      </c>
      <c r="I20" s="9"/>
      <c r="J20" s="9"/>
      <c r="K20" s="20">
        <f t="shared" si="17"/>
        <v>83.33</v>
      </c>
      <c r="L20" s="9">
        <v>80</v>
      </c>
      <c r="M20" s="133">
        <v>100</v>
      </c>
      <c r="N20" s="9"/>
      <c r="O20" s="9"/>
      <c r="P20" s="9"/>
      <c r="Q20" s="20">
        <f t="shared" si="18"/>
        <v>90</v>
      </c>
      <c r="R20" s="9"/>
      <c r="S20" s="9"/>
      <c r="T20" s="9"/>
      <c r="U20" s="9"/>
      <c r="V20" s="9"/>
      <c r="W20" s="20" t="str">
        <f t="shared" si="19"/>
        <v xml:space="preserve"> </v>
      </c>
      <c r="X20" s="9"/>
      <c r="Y20" s="9"/>
      <c r="Z20" s="9"/>
      <c r="AA20" s="9"/>
      <c r="AB20" s="9"/>
      <c r="AC20" s="20" t="str">
        <f t="shared" si="20"/>
        <v xml:space="preserve"> </v>
      </c>
      <c r="AD20" s="9"/>
      <c r="AE20" s="9"/>
      <c r="AF20" s="9"/>
      <c r="AG20" s="9"/>
      <c r="AH20" s="9"/>
      <c r="AI20" s="20" t="str">
        <f t="shared" si="21"/>
        <v xml:space="preserve"> </v>
      </c>
      <c r="AJ20" s="9"/>
      <c r="AK20" s="9"/>
      <c r="AL20" s="9"/>
      <c r="AM20" s="9"/>
      <c r="AN20" s="9"/>
      <c r="AO20" s="20" t="str">
        <f t="shared" si="22"/>
        <v xml:space="preserve"> </v>
      </c>
      <c r="AP20" s="9"/>
      <c r="AQ20" s="9"/>
      <c r="AR20" s="9"/>
      <c r="AS20" s="9"/>
      <c r="AT20" s="9"/>
      <c r="AU20" s="20" t="str">
        <f t="shared" si="23"/>
        <v xml:space="preserve"> </v>
      </c>
      <c r="AV20" s="9"/>
      <c r="AW20" s="9"/>
      <c r="AX20" s="9"/>
      <c r="AY20" s="9"/>
      <c r="AZ20" s="9"/>
      <c r="BA20" s="20" t="str">
        <f t="shared" si="24"/>
        <v xml:space="preserve"> </v>
      </c>
      <c r="BB20" s="9"/>
      <c r="BC20" s="9"/>
      <c r="BD20" s="9"/>
      <c r="BE20" s="9"/>
      <c r="BF20" s="9"/>
      <c r="BG20" s="20" t="str">
        <f t="shared" si="25"/>
        <v xml:space="preserve"> </v>
      </c>
      <c r="BH20" s="9"/>
      <c r="BI20" s="9"/>
      <c r="BJ20" s="9"/>
      <c r="BK20" s="9"/>
      <c r="BL20" s="9"/>
      <c r="BM20" s="20" t="str">
        <f t="shared" si="26"/>
        <v xml:space="preserve"> </v>
      </c>
      <c r="BN20" s="20">
        <f t="shared" si="27"/>
        <v>86.67</v>
      </c>
      <c r="BO20" s="139">
        <v>77</v>
      </c>
      <c r="BP20" s="9"/>
      <c r="BQ20" s="9"/>
      <c r="BR20" s="9"/>
      <c r="BS20" s="21">
        <f t="shared" si="28"/>
        <v>77</v>
      </c>
      <c r="BT20" s="140">
        <v>85</v>
      </c>
      <c r="BU20" s="10"/>
      <c r="BV20" s="22">
        <f t="shared" si="29"/>
        <v>82.89</v>
      </c>
      <c r="BW20" s="22">
        <f t="shared" si="13"/>
        <v>77</v>
      </c>
      <c r="BX20" s="23" t="str">
        <f t="shared" si="30"/>
        <v>TUNTAS</v>
      </c>
      <c r="BY20" s="24" t="str">
        <f t="shared" si="31"/>
        <v>Menunjukkan penguasaan dalam Peserta didik dapat mengetahui konsep osmosis pada sel hewan dan tumbuhan dengan tepat</v>
      </c>
      <c r="BZ20" s="25" t="str">
        <f t="shared" si="32"/>
        <v>Memerlukan penguatan dalam Peserta didik dapat mendeskripsikan sel beserta tokoh penemunya</v>
      </c>
      <c r="CA20" s="54"/>
      <c r="CB20" s="54">
        <f t="shared" si="33"/>
        <v>90</v>
      </c>
      <c r="CC20" s="54" t="str">
        <f t="shared" si="34"/>
        <v>Peserta didik dapat mengetahui konsep osmosis pada sel hewan dan tumbuhan dengan tepat</v>
      </c>
      <c r="CD20" s="54">
        <f t="shared" si="35"/>
        <v>83.33</v>
      </c>
      <c r="CE20" s="54"/>
      <c r="CF20" s="54"/>
      <c r="CG20" s="54">
        <f>IFERROR(INDEX($F$15:J20,1,MATCH(IF(CB20=K20,MAX(F20:J20)," "),F20:J20,0)),0)</f>
        <v>0</v>
      </c>
      <c r="CH20" s="54">
        <f>IFERROR(INDEX($L$15:P20,1,MATCH(IF(CB20=Q20,MAX(L20:P20)," "),L20:P20,0)),0)</f>
        <v>13</v>
      </c>
      <c r="CI20" s="54">
        <f>IFERROR(INDEX($R$15:V20,1,MATCH(IF(CB20=W20,MAX(R20:V20)," "),R20:V20,0)),0)</f>
        <v>0</v>
      </c>
      <c r="CJ20" s="54">
        <f>IFERROR(INDEX($X$15:AB20,1,MATCH(IF(CB20=AC20,MAX(X20:AB20)," "),X20:AB20,0)),0)</f>
        <v>0</v>
      </c>
      <c r="CK20" s="54">
        <f>IFERROR(INDEX($AD$15:AH20,1,MATCH(IF(CB20=AI20,MAX(AD20:AH20)," "),AD20:AH20,0)),0)</f>
        <v>0</v>
      </c>
      <c r="CL20" s="54">
        <f>IFERROR(INDEX($AJ$15:AN20,1,MATCH(IF(CB20=AO20,MAX(AJ20:AN20)," "),AJ20:AN20,0)),0)</f>
        <v>0</v>
      </c>
      <c r="CM20" s="54">
        <f>IFERROR(INDEX($AP$15:AT20,1,MATCH(IF(CB20=AU20,MAX(AP20:AT20)," "),AP20:AT20,0)),0)</f>
        <v>0</v>
      </c>
      <c r="CN20" s="54">
        <f>IFERROR(INDEX($AV$15:AZ20,1,MATCH(IF(CB20=BA20,MAX(AV20:AZ20)," "),AV20:AZ20,0)),0)</f>
        <v>0</v>
      </c>
      <c r="CO20" s="54">
        <f>IFERROR(INDEX($BB$15:BF20,1,MATCH(IF(CB20=BG20,MAX(BB20:BF20)," "),BB20:BF20,0)),0)</f>
        <v>0</v>
      </c>
      <c r="CP20" s="54">
        <f>IFERROR(INDEX($BH$15:BL20,1,MATCH(IF(CB20=BM20,MAX(BH20:BL20)," "),BH20:BL20,0)),0)</f>
        <v>0</v>
      </c>
      <c r="CQ20" s="54"/>
      <c r="CR20" s="54">
        <f>IFERROR(INDEX($F$15:J20,1,MATCH(IF(CD20=K20,MIN(F20:J20)," "),F20:J20,0)),0)</f>
        <v>6</v>
      </c>
      <c r="CS20" s="54">
        <f>IFERROR(INDEX($L$15:P20,1,MATCH(IF(CD20=Q20,MIN(L20:P20)," "),L20:P20,0)),0)</f>
        <v>0</v>
      </c>
      <c r="CT20" s="54">
        <f>IFERROR(INDEX($R$15:V20,1,MATCH(IF(CD20=W20,MIN(R20:V20)," "),R20:V20,0)),0)</f>
        <v>0</v>
      </c>
      <c r="CU20" s="54">
        <f>IFERROR(INDEX($X$15:AB20,1,MATCH(IF(CD20=AC20,MIN(X20:AB20)," "),X20:AB20,0)),0)</f>
        <v>0</v>
      </c>
      <c r="CV20" s="54">
        <f>IFERROR(INDEX($AD$15:AH20,1,MATCH(IF(CD20=AI20,MIN(AD20:AH20)," "),AD20:AH20,0)),0)</f>
        <v>0</v>
      </c>
      <c r="CW20" s="54">
        <f>IFERROR(INDEX($AJ$15:AN20,1,MATCH(IF(CD20=AO20,MIN(AJ20:AN20)," "),AJ20:AN20,0)),0)</f>
        <v>0</v>
      </c>
      <c r="CX20" s="54">
        <f>IFERROR(INDEX($AP$15:AT20,1,MATCH(IF(CD20=AU20,MIN(AP20:AY20)," "),AP20:AT20,0)),0)</f>
        <v>0</v>
      </c>
      <c r="CY20" s="54">
        <f>IFERROR(INDEX($AV$15:AZ20,1,MATCH(IF(CD20=BA20,MIN(AV20:AZ20)," "),AV20:AZ20,0)),0)</f>
        <v>0</v>
      </c>
      <c r="CZ20" s="54">
        <f>IFERROR(INDEX($BB$15:BF20,1,MATCH(IF(CD20=BG20,MIN(BB20:BF20)," "),BB20:BF20,0)),0)</f>
        <v>0</v>
      </c>
      <c r="DA20" s="54">
        <f>IFERROR(INDEX($BH$15:BL20,1,MATCH(IF(CD20=BM20,MIN(BH20:BL20)," "),BH20:BL20,0)),0)</f>
        <v>0</v>
      </c>
      <c r="DB20" s="54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3"/>
      <c r="EJ20" s="53"/>
      <c r="EK20" s="53"/>
    </row>
    <row r="21" spans="1:141" ht="18.75" customHeight="1" x14ac:dyDescent="0.3">
      <c r="A21" s="14">
        <v>6</v>
      </c>
      <c r="B21" s="65" t="s">
        <v>50</v>
      </c>
      <c r="C21" s="15">
        <f>VLOOKUP(B21,'[1]DATA SISWA'!$E$1:$G$9999,2,0)</f>
        <v>0</v>
      </c>
      <c r="D21" s="15"/>
      <c r="E21" s="16" t="str">
        <f>VLOOKUP(B21,'[1]DATA SISWA'!$E$1:$G$9999,3,0)</f>
        <v>Asri Elfatin Nahdah</v>
      </c>
      <c r="F21" s="133">
        <v>85</v>
      </c>
      <c r="G21" s="133">
        <v>85</v>
      </c>
      <c r="H21" s="133">
        <v>98</v>
      </c>
      <c r="I21" s="9"/>
      <c r="J21" s="9"/>
      <c r="K21" s="20">
        <f t="shared" si="17"/>
        <v>89.33</v>
      </c>
      <c r="L21" s="9">
        <v>80</v>
      </c>
      <c r="M21" s="133">
        <v>90</v>
      </c>
      <c r="N21" s="9"/>
      <c r="O21" s="9"/>
      <c r="P21" s="9"/>
      <c r="Q21" s="20">
        <f t="shared" si="18"/>
        <v>85</v>
      </c>
      <c r="R21" s="9"/>
      <c r="S21" s="9"/>
      <c r="T21" s="9"/>
      <c r="U21" s="9"/>
      <c r="V21" s="9"/>
      <c r="W21" s="20" t="str">
        <f t="shared" si="19"/>
        <v xml:space="preserve"> </v>
      </c>
      <c r="X21" s="9"/>
      <c r="Y21" s="9"/>
      <c r="Z21" s="9"/>
      <c r="AA21" s="9"/>
      <c r="AB21" s="9"/>
      <c r="AC21" s="20" t="str">
        <f t="shared" si="20"/>
        <v xml:space="preserve"> </v>
      </c>
      <c r="AD21" s="9"/>
      <c r="AE21" s="9"/>
      <c r="AF21" s="9"/>
      <c r="AG21" s="9"/>
      <c r="AH21" s="9"/>
      <c r="AI21" s="20" t="str">
        <f t="shared" si="21"/>
        <v xml:space="preserve"> </v>
      </c>
      <c r="AJ21" s="9"/>
      <c r="AK21" s="9"/>
      <c r="AL21" s="9"/>
      <c r="AM21" s="9"/>
      <c r="AN21" s="9"/>
      <c r="AO21" s="20" t="str">
        <f t="shared" si="22"/>
        <v xml:space="preserve"> </v>
      </c>
      <c r="AP21" s="9"/>
      <c r="AQ21" s="9"/>
      <c r="AR21" s="9"/>
      <c r="AS21" s="9"/>
      <c r="AT21" s="9"/>
      <c r="AU21" s="20" t="str">
        <f t="shared" si="23"/>
        <v xml:space="preserve"> </v>
      </c>
      <c r="AV21" s="9"/>
      <c r="AW21" s="9"/>
      <c r="AX21" s="9"/>
      <c r="AY21" s="9"/>
      <c r="AZ21" s="9"/>
      <c r="BA21" s="20" t="str">
        <f t="shared" si="24"/>
        <v xml:space="preserve"> </v>
      </c>
      <c r="BB21" s="9"/>
      <c r="BC21" s="9"/>
      <c r="BD21" s="9"/>
      <c r="BE21" s="9"/>
      <c r="BF21" s="9"/>
      <c r="BG21" s="20" t="str">
        <f t="shared" si="25"/>
        <v xml:space="preserve"> </v>
      </c>
      <c r="BH21" s="9"/>
      <c r="BI21" s="9"/>
      <c r="BJ21" s="9"/>
      <c r="BK21" s="9"/>
      <c r="BL21" s="9"/>
      <c r="BM21" s="20" t="str">
        <f t="shared" si="26"/>
        <v xml:space="preserve"> </v>
      </c>
      <c r="BN21" s="20">
        <f t="shared" si="27"/>
        <v>87.17</v>
      </c>
      <c r="BO21" s="139">
        <v>80</v>
      </c>
      <c r="BP21" s="9"/>
      <c r="BQ21" s="9"/>
      <c r="BR21" s="9"/>
      <c r="BS21" s="21">
        <f t="shared" si="28"/>
        <v>80</v>
      </c>
      <c r="BT21" s="140">
        <v>85</v>
      </c>
      <c r="BU21" s="10"/>
      <c r="BV21" s="22">
        <f t="shared" si="29"/>
        <v>84.06</v>
      </c>
      <c r="BW21" s="22">
        <f t="shared" si="13"/>
        <v>77</v>
      </c>
      <c r="BX21" s="23" t="str">
        <f t="shared" si="30"/>
        <v>TUNTAS</v>
      </c>
      <c r="BY21" s="24" t="str">
        <f t="shared" si="31"/>
        <v>Menunjukkan penguasaan dalam Peserta didik dapat menyebutkan bagian mikroskop beserta fungsinya dengan baik</v>
      </c>
      <c r="BZ21" s="25" t="str">
        <f t="shared" si="32"/>
        <v>Memerlukan penguatan dalam Peserta didik dapat mengetahui konsep tranpor membran dengan pengamatan kentan dan bubuk kopi</v>
      </c>
      <c r="CA21" s="54"/>
      <c r="CB21" s="54">
        <f t="shared" si="33"/>
        <v>89.33</v>
      </c>
      <c r="CC21" s="54" t="str">
        <f t="shared" si="34"/>
        <v>Peserta didik dapat menyebutkan bagian mikroskop beserta fungsinya dengan baik</v>
      </c>
      <c r="CD21" s="54">
        <f t="shared" si="35"/>
        <v>85</v>
      </c>
      <c r="CE21" s="54"/>
      <c r="CF21" s="54"/>
      <c r="CG21" s="54">
        <f>IFERROR(INDEX($F$15:J21,1,MATCH(IF(CB21=K21,MAX(F21:J21)," "),F21:J21,0)),0)</f>
        <v>8</v>
      </c>
      <c r="CH21" s="54">
        <f>IFERROR(INDEX($L$15:P21,1,MATCH(IF(CB21=Q21,MAX(L21:P21)," "),L21:P21,0)),0)</f>
        <v>0</v>
      </c>
      <c r="CI21" s="54">
        <f>IFERROR(INDEX($R$15:V21,1,MATCH(IF(CB21=W21,MAX(R21:V21)," "),R21:V21,0)),0)</f>
        <v>0</v>
      </c>
      <c r="CJ21" s="54">
        <f>IFERROR(INDEX($X$15:AB21,1,MATCH(IF(CB21=AC21,MAX(X21:AB21)," "),X21:AB21,0)),0)</f>
        <v>0</v>
      </c>
      <c r="CK21" s="54">
        <f>IFERROR(INDEX($AD$15:AH21,1,MATCH(IF(CB21=AI21,MAX(AD21:AH21)," "),AD21:AH21,0)),0)</f>
        <v>0</v>
      </c>
      <c r="CL21" s="54">
        <f>IFERROR(INDEX($AJ$15:AN21,1,MATCH(IF(CB21=AO21,MAX(AJ21:AN21)," "),AJ21:AN21,0)),0)</f>
        <v>0</v>
      </c>
      <c r="CM21" s="54">
        <f>IFERROR(INDEX($AP$15:AT21,1,MATCH(IF(CB21=AU21,MAX(AP21:AT21)," "),AP21:AT21,0)),0)</f>
        <v>0</v>
      </c>
      <c r="CN21" s="54">
        <f>IFERROR(INDEX($AV$15:AZ21,1,MATCH(IF(CB21=BA21,MAX(AV21:AZ21)," "),AV21:AZ21,0)),0)</f>
        <v>0</v>
      </c>
      <c r="CO21" s="54">
        <f>IFERROR(INDEX($BB$15:BF21,1,MATCH(IF(CB21=BG21,MAX(BB21:BF21)," "),BB21:BF21,0)),0)</f>
        <v>0</v>
      </c>
      <c r="CP21" s="54">
        <f>IFERROR(INDEX($BH$15:BL21,1,MATCH(IF(CB21=BM21,MAX(BH21:BL21)," "),BH21:BL21,0)),0)</f>
        <v>0</v>
      </c>
      <c r="CQ21" s="54"/>
      <c r="CR21" s="54">
        <f>IFERROR(INDEX($F$15:J21,1,MATCH(IF(CD21=K21,MIN(F21:J21)," "),F21:J21,0)),0)</f>
        <v>0</v>
      </c>
      <c r="CS21" s="54">
        <f>IFERROR(INDEX($L$15:P21,1,MATCH(IF(CD21=Q21,MIN(L21:P21)," "),L21:P21,0)),0)</f>
        <v>12</v>
      </c>
      <c r="CT21" s="54">
        <f>IFERROR(INDEX($R$15:V21,1,MATCH(IF(CD21=W21,MIN(R21:V21)," "),R21:V21,0)),0)</f>
        <v>0</v>
      </c>
      <c r="CU21" s="54">
        <f>IFERROR(INDEX($X$15:AB21,1,MATCH(IF(CD21=AC21,MIN(X21:AB21)," "),X21:AB21,0)),0)</f>
        <v>0</v>
      </c>
      <c r="CV21" s="54">
        <f>IFERROR(INDEX($AD$15:AH21,1,MATCH(IF(CD21=AI21,MIN(AD21:AH21)," "),AD21:AH21,0)),0)</f>
        <v>0</v>
      </c>
      <c r="CW21" s="54">
        <f>IFERROR(INDEX($AJ$15:AN21,1,MATCH(IF(CD21=AO21,MIN(AJ21:AN21)," "),AJ21:AN21,0)),0)</f>
        <v>0</v>
      </c>
      <c r="CX21" s="54">
        <f>IFERROR(INDEX($AP$15:AT21,1,MATCH(IF(CD21=AU21,MIN(AP21:AY21)," "),AP21:AT21,0)),0)</f>
        <v>0</v>
      </c>
      <c r="CY21" s="54">
        <f>IFERROR(INDEX($AV$15:AZ21,1,MATCH(IF(CD21=BA21,MIN(AV21:AZ21)," "),AV21:AZ21,0)),0)</f>
        <v>0</v>
      </c>
      <c r="CZ21" s="54">
        <f>IFERROR(INDEX($BB$15:BF21,1,MATCH(IF(CD21=BG21,MIN(BB21:BF21)," "),BB21:BF21,0)),0)</f>
        <v>0</v>
      </c>
      <c r="DA21" s="54">
        <f>IFERROR(INDEX($BH$15:BL21,1,MATCH(IF(CD21=BM21,MIN(BH21:BL21)," "),BH21:BL21,0)),0)</f>
        <v>0</v>
      </c>
      <c r="DB21" s="54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3"/>
      <c r="EJ21" s="53"/>
      <c r="EK21" s="53"/>
    </row>
    <row r="22" spans="1:141" ht="18.75" customHeight="1" x14ac:dyDescent="0.3">
      <c r="A22" s="14">
        <v>7</v>
      </c>
      <c r="B22" s="64" t="s">
        <v>51</v>
      </c>
      <c r="C22" s="15">
        <f>VLOOKUP(B22,'[1]DATA SISWA'!$E$1:$G$9999,2,0)</f>
        <v>0</v>
      </c>
      <c r="D22" s="15"/>
      <c r="E22" s="16" t="str">
        <f>VLOOKUP(B22,'[1]DATA SISWA'!$E$1:$G$9999,3,0)</f>
        <v>Elvino Sulthon Athailah</v>
      </c>
      <c r="F22" s="133">
        <v>85</v>
      </c>
      <c r="G22" s="133">
        <v>90</v>
      </c>
      <c r="H22" s="133">
        <v>100</v>
      </c>
      <c r="I22" s="9"/>
      <c r="J22" s="9"/>
      <c r="K22" s="20">
        <f t="shared" si="17"/>
        <v>91.67</v>
      </c>
      <c r="L22" s="9">
        <v>78</v>
      </c>
      <c r="M22" s="133">
        <v>100</v>
      </c>
      <c r="N22" s="9"/>
      <c r="O22" s="9"/>
      <c r="P22" s="9"/>
      <c r="Q22" s="20">
        <f t="shared" si="18"/>
        <v>89</v>
      </c>
      <c r="R22" s="9"/>
      <c r="S22" s="9"/>
      <c r="T22" s="9"/>
      <c r="U22" s="9"/>
      <c r="V22" s="9"/>
      <c r="W22" s="20" t="str">
        <f t="shared" si="19"/>
        <v xml:space="preserve"> </v>
      </c>
      <c r="X22" s="9"/>
      <c r="Y22" s="9"/>
      <c r="Z22" s="9"/>
      <c r="AA22" s="9"/>
      <c r="AB22" s="9"/>
      <c r="AC22" s="20" t="str">
        <f t="shared" si="20"/>
        <v xml:space="preserve"> </v>
      </c>
      <c r="AD22" s="9"/>
      <c r="AE22" s="9"/>
      <c r="AF22" s="9"/>
      <c r="AG22" s="9"/>
      <c r="AH22" s="9"/>
      <c r="AI22" s="20" t="str">
        <f t="shared" si="21"/>
        <v xml:space="preserve"> </v>
      </c>
      <c r="AJ22" s="9"/>
      <c r="AK22" s="9"/>
      <c r="AL22" s="9"/>
      <c r="AM22" s="9"/>
      <c r="AN22" s="9"/>
      <c r="AO22" s="20" t="str">
        <f t="shared" si="22"/>
        <v xml:space="preserve"> </v>
      </c>
      <c r="AP22" s="9"/>
      <c r="AQ22" s="9"/>
      <c r="AR22" s="9"/>
      <c r="AS22" s="9"/>
      <c r="AT22" s="9"/>
      <c r="AU22" s="20" t="str">
        <f t="shared" si="23"/>
        <v xml:space="preserve"> </v>
      </c>
      <c r="AV22" s="9"/>
      <c r="AW22" s="9"/>
      <c r="AX22" s="9"/>
      <c r="AY22" s="9"/>
      <c r="AZ22" s="9"/>
      <c r="BA22" s="20" t="str">
        <f t="shared" si="24"/>
        <v xml:space="preserve"> </v>
      </c>
      <c r="BB22" s="9"/>
      <c r="BC22" s="9"/>
      <c r="BD22" s="9"/>
      <c r="BE22" s="9"/>
      <c r="BF22" s="9"/>
      <c r="BG22" s="20" t="str">
        <f t="shared" si="25"/>
        <v xml:space="preserve"> </v>
      </c>
      <c r="BH22" s="9"/>
      <c r="BI22" s="9"/>
      <c r="BJ22" s="9"/>
      <c r="BK22" s="9"/>
      <c r="BL22" s="9"/>
      <c r="BM22" s="20" t="str">
        <f t="shared" si="26"/>
        <v xml:space="preserve"> </v>
      </c>
      <c r="BN22" s="20">
        <f t="shared" si="27"/>
        <v>90.34</v>
      </c>
      <c r="BO22" s="139">
        <v>77</v>
      </c>
      <c r="BP22" s="9"/>
      <c r="BQ22" s="9"/>
      <c r="BR22" s="9"/>
      <c r="BS22" s="21">
        <f t="shared" si="28"/>
        <v>77</v>
      </c>
      <c r="BT22" s="140">
        <v>77</v>
      </c>
      <c r="BU22" s="10"/>
      <c r="BV22" s="22">
        <f t="shared" si="29"/>
        <v>81.45</v>
      </c>
      <c r="BW22" s="22">
        <f t="shared" si="13"/>
        <v>77</v>
      </c>
      <c r="BX22" s="23" t="str">
        <f t="shared" si="30"/>
        <v>TUNTAS</v>
      </c>
      <c r="BY22" s="24" t="str">
        <f t="shared" si="31"/>
        <v>Menunjukkan penguasaan dalam Peserta didik dapat menyebutkan bagian mikroskop beserta fungsinya dengan baik</v>
      </c>
      <c r="BZ22" s="25" t="str">
        <f t="shared" si="32"/>
        <v>Memerlukan penguatan dalam Peserta didik dapat mengetahui konsep tranpor membran dengan pengamatan kentan dan bubuk kopi</v>
      </c>
      <c r="CA22" s="54"/>
      <c r="CB22" s="54">
        <f t="shared" si="33"/>
        <v>91.67</v>
      </c>
      <c r="CC22" s="54" t="str">
        <f t="shared" si="34"/>
        <v>Peserta didik dapat menyebutkan bagian mikroskop beserta fungsinya dengan baik</v>
      </c>
      <c r="CD22" s="54">
        <f t="shared" si="35"/>
        <v>89</v>
      </c>
      <c r="CE22" s="54"/>
      <c r="CF22" s="54"/>
      <c r="CG22" s="54">
        <f>IFERROR(INDEX($F$15:J22,1,MATCH(IF(CB22=K22,MAX(F22:J22)," "),F22:J22,0)),0)</f>
        <v>8</v>
      </c>
      <c r="CH22" s="54">
        <f>IFERROR(INDEX($L$15:P22,1,MATCH(IF(CB22=Q22,MAX(L22:P22)," "),L22:P22,0)),0)</f>
        <v>0</v>
      </c>
      <c r="CI22" s="54">
        <f>IFERROR(INDEX($R$15:V22,1,MATCH(IF(CB22=W22,MAX(R22:V22)," "),R22:V22,0)),0)</f>
        <v>0</v>
      </c>
      <c r="CJ22" s="54">
        <f>IFERROR(INDEX($X$15:AB22,1,MATCH(IF(CB22=AC22,MAX(X22:AB22)," "),X22:AB22,0)),0)</f>
        <v>0</v>
      </c>
      <c r="CK22" s="54">
        <f>IFERROR(INDEX($AD$15:AH22,1,MATCH(IF(CB22=AI22,MAX(AD22:AH22)," "),AD22:AH22,0)),0)</f>
        <v>0</v>
      </c>
      <c r="CL22" s="54">
        <f>IFERROR(INDEX($AJ$15:AN22,1,MATCH(IF(CB22=AO22,MAX(AJ22:AN22)," "),AJ22:AN22,0)),0)</f>
        <v>0</v>
      </c>
      <c r="CM22" s="54">
        <f>IFERROR(INDEX($AP$15:AT22,1,MATCH(IF(CB22=AU22,MAX(AP22:AT22)," "),AP22:AT22,0)),0)</f>
        <v>0</v>
      </c>
      <c r="CN22" s="54">
        <f>IFERROR(INDEX($AV$15:AZ22,1,MATCH(IF(CB22=BA22,MAX(AV22:AZ22)," "),AV22:AZ22,0)),0)</f>
        <v>0</v>
      </c>
      <c r="CO22" s="54">
        <f>IFERROR(INDEX($BB$15:BF22,1,MATCH(IF(CB22=BG22,MAX(BB22:BF22)," "),BB22:BF22,0)),0)</f>
        <v>0</v>
      </c>
      <c r="CP22" s="54">
        <f>IFERROR(INDEX($BH$15:BL22,1,MATCH(IF(CB22=BM22,MAX(BH22:BL22)," "),BH22:BL22,0)),0)</f>
        <v>0</v>
      </c>
      <c r="CQ22" s="54"/>
      <c r="CR22" s="54">
        <f>IFERROR(INDEX($F$15:J22,1,MATCH(IF(CD22=K22,MIN(F22:J22)," "),F22:J22,0)),0)</f>
        <v>0</v>
      </c>
      <c r="CS22" s="54">
        <f>IFERROR(INDEX($L$15:P22,1,MATCH(IF(CD22=Q22,MIN(L22:P22)," "),L22:P22,0)),0)</f>
        <v>12</v>
      </c>
      <c r="CT22" s="54">
        <f>IFERROR(INDEX($R$15:V22,1,MATCH(IF(CD22=W22,MIN(R22:V22)," "),R22:V22,0)),0)</f>
        <v>0</v>
      </c>
      <c r="CU22" s="54">
        <f>IFERROR(INDEX($X$15:AB22,1,MATCH(IF(CD22=AC22,MIN(X22:AB22)," "),X22:AB22,0)),0)</f>
        <v>0</v>
      </c>
      <c r="CV22" s="54">
        <f>IFERROR(INDEX($AD$15:AH22,1,MATCH(IF(CD22=AI22,MIN(AD22:AH22)," "),AD22:AH22,0)),0)</f>
        <v>0</v>
      </c>
      <c r="CW22" s="54">
        <f>IFERROR(INDEX($AJ$15:AN22,1,MATCH(IF(CD22=AO22,MIN(AJ22:AN22)," "),AJ22:AN22,0)),0)</f>
        <v>0</v>
      </c>
      <c r="CX22" s="54">
        <f>IFERROR(INDEX($AP$15:AT22,1,MATCH(IF(CD22=AU22,MIN(AP22:AY22)," "),AP22:AT22,0)),0)</f>
        <v>0</v>
      </c>
      <c r="CY22" s="54">
        <f>IFERROR(INDEX($AV$15:AZ22,1,MATCH(IF(CD22=BA22,MIN(AV22:AZ22)," "),AV22:AZ22,0)),0)</f>
        <v>0</v>
      </c>
      <c r="CZ22" s="54">
        <f>IFERROR(INDEX($BB$15:BF22,1,MATCH(IF(CD22=BG22,MIN(BB22:BF22)," "),BB22:BF22,0)),0)</f>
        <v>0</v>
      </c>
      <c r="DA22" s="54">
        <f>IFERROR(INDEX($BH$15:BL22,1,MATCH(IF(CD22=BM22,MIN(BH22:BL22)," "),BH22:BL22,0)),0)</f>
        <v>0</v>
      </c>
      <c r="DB22" s="54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3"/>
      <c r="EJ22" s="53"/>
      <c r="EK22" s="53"/>
    </row>
    <row r="23" spans="1:141" ht="19.5" customHeight="1" x14ac:dyDescent="0.3">
      <c r="A23" s="14">
        <v>8</v>
      </c>
      <c r="B23" s="64" t="s">
        <v>52</v>
      </c>
      <c r="C23" s="15">
        <f>VLOOKUP(B23,'[1]DATA SISWA'!$E$1:$G$9999,2,0)</f>
        <v>0</v>
      </c>
      <c r="D23" s="15"/>
      <c r="E23" s="16" t="str">
        <f>VLOOKUP(B23,'[1]DATA SISWA'!$E$1:$G$9999,3,0)</f>
        <v>Gevyra Annastasya</v>
      </c>
      <c r="F23" s="133">
        <v>85</v>
      </c>
      <c r="G23" s="133">
        <v>85</v>
      </c>
      <c r="H23" s="133">
        <v>85</v>
      </c>
      <c r="I23" s="9"/>
      <c r="J23" s="9"/>
      <c r="K23" s="20">
        <f t="shared" si="17"/>
        <v>85</v>
      </c>
      <c r="L23" s="9">
        <v>80</v>
      </c>
      <c r="M23" s="133">
        <v>100</v>
      </c>
      <c r="N23" s="9"/>
      <c r="O23" s="9"/>
      <c r="P23" s="9"/>
      <c r="Q23" s="20">
        <f t="shared" si="18"/>
        <v>90</v>
      </c>
      <c r="R23" s="9"/>
      <c r="S23" s="9"/>
      <c r="T23" s="9"/>
      <c r="U23" s="9"/>
      <c r="V23" s="9"/>
      <c r="W23" s="20" t="str">
        <f t="shared" si="19"/>
        <v xml:space="preserve"> </v>
      </c>
      <c r="X23" s="9"/>
      <c r="Y23" s="9"/>
      <c r="Z23" s="9"/>
      <c r="AA23" s="9"/>
      <c r="AB23" s="9"/>
      <c r="AC23" s="20" t="str">
        <f t="shared" si="20"/>
        <v xml:space="preserve"> </v>
      </c>
      <c r="AD23" s="9"/>
      <c r="AE23" s="9"/>
      <c r="AF23" s="9"/>
      <c r="AG23" s="9"/>
      <c r="AH23" s="9"/>
      <c r="AI23" s="20" t="str">
        <f t="shared" si="21"/>
        <v xml:space="preserve"> </v>
      </c>
      <c r="AJ23" s="9"/>
      <c r="AK23" s="9"/>
      <c r="AL23" s="9"/>
      <c r="AM23" s="9"/>
      <c r="AN23" s="9"/>
      <c r="AO23" s="20" t="str">
        <f t="shared" si="22"/>
        <v xml:space="preserve"> </v>
      </c>
      <c r="AP23" s="9"/>
      <c r="AQ23" s="9"/>
      <c r="AR23" s="9"/>
      <c r="AS23" s="9"/>
      <c r="AT23" s="9"/>
      <c r="AU23" s="20" t="str">
        <f t="shared" si="23"/>
        <v xml:space="preserve"> </v>
      </c>
      <c r="AV23" s="9"/>
      <c r="AW23" s="9"/>
      <c r="AX23" s="9"/>
      <c r="AY23" s="9"/>
      <c r="AZ23" s="9"/>
      <c r="BA23" s="20" t="str">
        <f t="shared" si="24"/>
        <v xml:space="preserve"> </v>
      </c>
      <c r="BB23" s="9"/>
      <c r="BC23" s="9"/>
      <c r="BD23" s="9"/>
      <c r="BE23" s="9"/>
      <c r="BF23" s="9"/>
      <c r="BG23" s="20" t="str">
        <f t="shared" si="25"/>
        <v xml:space="preserve"> </v>
      </c>
      <c r="BH23" s="9"/>
      <c r="BI23" s="9"/>
      <c r="BJ23" s="9"/>
      <c r="BK23" s="9"/>
      <c r="BL23" s="9"/>
      <c r="BM23" s="20" t="str">
        <f t="shared" si="26"/>
        <v xml:space="preserve"> </v>
      </c>
      <c r="BN23" s="20">
        <f t="shared" si="27"/>
        <v>87.5</v>
      </c>
      <c r="BO23" s="139">
        <v>77</v>
      </c>
      <c r="BP23" s="9"/>
      <c r="BQ23" s="9"/>
      <c r="BR23" s="9"/>
      <c r="BS23" s="21">
        <f t="shared" si="28"/>
        <v>77</v>
      </c>
      <c r="BT23" s="140">
        <v>90</v>
      </c>
      <c r="BU23" s="10"/>
      <c r="BV23" s="22">
        <f t="shared" si="29"/>
        <v>84.83</v>
      </c>
      <c r="BW23" s="22">
        <f t="shared" si="13"/>
        <v>77</v>
      </c>
      <c r="BX23" s="23" t="str">
        <f t="shared" si="30"/>
        <v>TUNTAS</v>
      </c>
      <c r="BY23" s="24" t="str">
        <f t="shared" si="31"/>
        <v>Menunjukkan penguasaan dalam Peserta didik dapat mengetahui konsep osmosis pada sel hewan dan tumbuhan dengan tepat</v>
      </c>
      <c r="BZ23" s="25" t="str">
        <f t="shared" si="32"/>
        <v>Memerlukan penguatan dalam Peserta didik dapat mendeskripsikan sel beserta tokoh penemunya</v>
      </c>
      <c r="CA23" s="54"/>
      <c r="CB23" s="54">
        <f t="shared" si="33"/>
        <v>90</v>
      </c>
      <c r="CC23" s="54" t="str">
        <f t="shared" si="34"/>
        <v>Peserta didik dapat mengetahui konsep osmosis pada sel hewan dan tumbuhan dengan tepat</v>
      </c>
      <c r="CD23" s="54">
        <f t="shared" si="35"/>
        <v>85</v>
      </c>
      <c r="CE23" s="54"/>
      <c r="CF23" s="54"/>
      <c r="CG23" s="54">
        <f>IFERROR(INDEX($F$15:J23,1,MATCH(IF(CB23=K23,MAX(F23:J23)," "),F23:J23,0)),0)</f>
        <v>0</v>
      </c>
      <c r="CH23" s="54">
        <f>IFERROR(INDEX($L$15:P23,1,MATCH(IF(CB23=Q23,MAX(L23:P23)," "),L23:P23,0)),0)</f>
        <v>13</v>
      </c>
      <c r="CI23" s="54">
        <f>IFERROR(INDEX($R$15:V23,1,MATCH(IF(CB23=W23,MAX(R23:V23)," "),R23:V23,0)),0)</f>
        <v>0</v>
      </c>
      <c r="CJ23" s="54">
        <f>IFERROR(INDEX($X$15:AB23,1,MATCH(IF(CB23=AC23,MAX(X23:AB23)," "),X23:AB23,0)),0)</f>
        <v>0</v>
      </c>
      <c r="CK23" s="54">
        <f>IFERROR(INDEX($AD$15:AH23,1,MATCH(IF(CB23=AI23,MAX(AD23:AH23)," "),AD23:AH23,0)),0)</f>
        <v>0</v>
      </c>
      <c r="CL23" s="54">
        <f>IFERROR(INDEX($AJ$15:AN23,1,MATCH(IF(CB23=AO23,MAX(AJ23:AN23)," "),AJ23:AN23,0)),0)</f>
        <v>0</v>
      </c>
      <c r="CM23" s="54">
        <f>IFERROR(INDEX($AP$15:AT23,1,MATCH(IF(CB23=AU23,MAX(AP23:AT23)," "),AP23:AT23,0)),0)</f>
        <v>0</v>
      </c>
      <c r="CN23" s="54">
        <f>IFERROR(INDEX($AV$15:AZ23,1,MATCH(IF(CB23=BA23,MAX(AV23:AZ23)," "),AV23:AZ23,0)),0)</f>
        <v>0</v>
      </c>
      <c r="CO23" s="54">
        <f>IFERROR(INDEX($BB$15:BF23,1,MATCH(IF(CB23=BG23,MAX(BB23:BF23)," "),BB23:BF23,0)),0)</f>
        <v>0</v>
      </c>
      <c r="CP23" s="54">
        <f>IFERROR(INDEX($BH$15:BL23,1,MATCH(IF(CB23=BM23,MAX(BH23:BL23)," "),BH23:BL23,0)),0)</f>
        <v>0</v>
      </c>
      <c r="CQ23" s="54"/>
      <c r="CR23" s="54">
        <f>IFERROR(INDEX($F$15:J23,1,MATCH(IF(CD23=K23,MIN(F23:J23)," "),F23:J23,0)),0)</f>
        <v>6</v>
      </c>
      <c r="CS23" s="54">
        <f>IFERROR(INDEX($L$15:P23,1,MATCH(IF(CD23=Q23,MIN(L23:P23)," "),L23:P23,0)),0)</f>
        <v>0</v>
      </c>
      <c r="CT23" s="54">
        <f>IFERROR(INDEX($R$15:V23,1,MATCH(IF(CD23=W23,MIN(R23:V23)," "),R23:V23,0)),0)</f>
        <v>0</v>
      </c>
      <c r="CU23" s="54">
        <f>IFERROR(INDEX($X$15:AB23,1,MATCH(IF(CD23=AC23,MIN(X23:AB23)," "),X23:AB23,0)),0)</f>
        <v>0</v>
      </c>
      <c r="CV23" s="54">
        <f>IFERROR(INDEX($AD$15:AH23,1,MATCH(IF(CD23=AI23,MIN(AD23:AH23)," "),AD23:AH23,0)),0)</f>
        <v>0</v>
      </c>
      <c r="CW23" s="54">
        <f>IFERROR(INDEX($AJ$15:AN23,1,MATCH(IF(CD23=AO23,MIN(AJ23:AN23)," "),AJ23:AN23,0)),0)</f>
        <v>0</v>
      </c>
      <c r="CX23" s="54">
        <f>IFERROR(INDEX($AP$15:AT23,1,MATCH(IF(CD23=AU23,MIN(AP23:AY23)," "),AP23:AT23,0)),0)</f>
        <v>0</v>
      </c>
      <c r="CY23" s="54">
        <f>IFERROR(INDEX($AV$15:AZ23,1,MATCH(IF(CD23=BA23,MIN(AV23:AZ23)," "),AV23:AZ23,0)),0)</f>
        <v>0</v>
      </c>
      <c r="CZ23" s="54">
        <f>IFERROR(INDEX($BB$15:BF23,1,MATCH(IF(CD23=BG23,MIN(BB23:BF23)," "),BB23:BF23,0)),0)</f>
        <v>0</v>
      </c>
      <c r="DA23" s="54">
        <f>IFERROR(INDEX($BH$15:BL23,1,MATCH(IF(CD23=BM23,MIN(BH23:BL23)," "),BH23:BL23,0)),0)</f>
        <v>0</v>
      </c>
      <c r="DB23" s="54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3"/>
      <c r="EJ23" s="53"/>
      <c r="EK23" s="53"/>
    </row>
    <row r="24" spans="1:141" ht="18.75" customHeight="1" x14ac:dyDescent="0.3">
      <c r="A24" s="14">
        <v>9</v>
      </c>
      <c r="B24" s="64" t="s">
        <v>53</v>
      </c>
      <c r="C24" s="15">
        <f>VLOOKUP(B24,'[1]DATA SISWA'!$E$1:$G$9999,2,0)</f>
        <v>0</v>
      </c>
      <c r="D24" s="15"/>
      <c r="E24" s="16" t="str">
        <f>VLOOKUP(B24,'[1]DATA SISWA'!$E$1:$G$9999,3,0)</f>
        <v>Ghein Al Azril Hermawan Putra</v>
      </c>
      <c r="F24" s="133">
        <v>85</v>
      </c>
      <c r="G24" s="133">
        <v>100</v>
      </c>
      <c r="H24" s="133">
        <v>100</v>
      </c>
      <c r="I24" s="9"/>
      <c r="J24" s="9"/>
      <c r="K24" s="20">
        <f t="shared" si="17"/>
        <v>95</v>
      </c>
      <c r="L24" s="9">
        <v>78</v>
      </c>
      <c r="M24" s="133">
        <v>100</v>
      </c>
      <c r="N24" s="9"/>
      <c r="O24" s="9"/>
      <c r="P24" s="9"/>
      <c r="Q24" s="20">
        <f t="shared" si="18"/>
        <v>89</v>
      </c>
      <c r="R24" s="9"/>
      <c r="S24" s="9"/>
      <c r="T24" s="9"/>
      <c r="U24" s="9"/>
      <c r="V24" s="9"/>
      <c r="W24" s="20" t="str">
        <f t="shared" si="19"/>
        <v xml:space="preserve"> </v>
      </c>
      <c r="X24" s="9"/>
      <c r="Y24" s="9"/>
      <c r="Z24" s="9"/>
      <c r="AA24" s="9"/>
      <c r="AB24" s="9"/>
      <c r="AC24" s="20" t="str">
        <f t="shared" si="20"/>
        <v xml:space="preserve"> </v>
      </c>
      <c r="AD24" s="9"/>
      <c r="AE24" s="9"/>
      <c r="AF24" s="9"/>
      <c r="AG24" s="9"/>
      <c r="AH24" s="9"/>
      <c r="AI24" s="20" t="str">
        <f t="shared" si="21"/>
        <v xml:space="preserve"> </v>
      </c>
      <c r="AJ24" s="9"/>
      <c r="AK24" s="9"/>
      <c r="AL24" s="9"/>
      <c r="AM24" s="9"/>
      <c r="AN24" s="9"/>
      <c r="AO24" s="20" t="str">
        <f t="shared" si="22"/>
        <v xml:space="preserve"> </v>
      </c>
      <c r="AP24" s="9"/>
      <c r="AQ24" s="9"/>
      <c r="AR24" s="9"/>
      <c r="AS24" s="9"/>
      <c r="AT24" s="9"/>
      <c r="AU24" s="20" t="str">
        <f t="shared" si="23"/>
        <v xml:space="preserve"> </v>
      </c>
      <c r="AV24" s="9"/>
      <c r="AW24" s="9"/>
      <c r="AX24" s="9"/>
      <c r="AY24" s="9"/>
      <c r="AZ24" s="9"/>
      <c r="BA24" s="20" t="str">
        <f t="shared" si="24"/>
        <v xml:space="preserve"> </v>
      </c>
      <c r="BB24" s="9"/>
      <c r="BC24" s="9"/>
      <c r="BD24" s="9"/>
      <c r="BE24" s="9"/>
      <c r="BF24" s="9"/>
      <c r="BG24" s="20" t="str">
        <f t="shared" si="25"/>
        <v xml:space="preserve"> </v>
      </c>
      <c r="BH24" s="9"/>
      <c r="BI24" s="9"/>
      <c r="BJ24" s="9"/>
      <c r="BK24" s="9"/>
      <c r="BL24" s="9"/>
      <c r="BM24" s="20" t="str">
        <f t="shared" si="26"/>
        <v xml:space="preserve"> </v>
      </c>
      <c r="BN24" s="20">
        <f t="shared" si="27"/>
        <v>92</v>
      </c>
      <c r="BO24" s="139">
        <v>77</v>
      </c>
      <c r="BP24" s="9"/>
      <c r="BQ24" s="9"/>
      <c r="BR24" s="9"/>
      <c r="BS24" s="21">
        <f t="shared" si="28"/>
        <v>77</v>
      </c>
      <c r="BT24" s="140">
        <v>90</v>
      </c>
      <c r="BU24" s="10"/>
      <c r="BV24" s="22">
        <f t="shared" si="29"/>
        <v>86.33</v>
      </c>
      <c r="BW24" s="22">
        <f t="shared" si="13"/>
        <v>77</v>
      </c>
      <c r="BX24" s="23" t="str">
        <f t="shared" si="30"/>
        <v>TUNTAS</v>
      </c>
      <c r="BY24" s="24" t="str">
        <f t="shared" si="31"/>
        <v>Menunjukkan penguasaan dalam Peserta didik dapat menyebutkan organel beserta fungsinya dengan tepat</v>
      </c>
      <c r="BZ24" s="25" t="str">
        <f t="shared" si="32"/>
        <v>Memerlukan penguatan dalam Peserta didik dapat mengetahui konsep tranpor membran dengan pengamatan kentan dan bubuk kopi</v>
      </c>
      <c r="CA24" s="54"/>
      <c r="CB24" s="54">
        <f t="shared" si="33"/>
        <v>95</v>
      </c>
      <c r="CC24" s="54" t="str">
        <f t="shared" si="34"/>
        <v>Peserta didik dapat menyebutkan organel beserta fungsinya dengan tepat</v>
      </c>
      <c r="CD24" s="54">
        <f t="shared" si="35"/>
        <v>89</v>
      </c>
      <c r="CE24" s="54"/>
      <c r="CF24" s="54"/>
      <c r="CG24" s="54">
        <f>IFERROR(INDEX($F$15:J24,1,MATCH(IF(CB24=K24,MAX(F24:J24)," "),F24:J24,0)),0)</f>
        <v>7</v>
      </c>
      <c r="CH24" s="54">
        <f>IFERROR(INDEX($L$15:P24,1,MATCH(IF(CB24=Q24,MAX(L24:P24)," "),L24:P24,0)),0)</f>
        <v>0</v>
      </c>
      <c r="CI24" s="54">
        <f>IFERROR(INDEX($R$15:V24,1,MATCH(IF(CB24=W24,MAX(R24:V24)," "),R24:V24,0)),0)</f>
        <v>0</v>
      </c>
      <c r="CJ24" s="54">
        <f>IFERROR(INDEX($X$15:AB24,1,MATCH(IF(CB24=AC24,MAX(X24:AB24)," "),X24:AB24,0)),0)</f>
        <v>0</v>
      </c>
      <c r="CK24" s="54">
        <f>IFERROR(INDEX($AD$15:AH24,1,MATCH(IF(CB24=AI24,MAX(AD24:AH24)," "),AD24:AH24,0)),0)</f>
        <v>0</v>
      </c>
      <c r="CL24" s="54">
        <f>IFERROR(INDEX($AJ$15:AN24,1,MATCH(IF(CB24=AO24,MAX(AJ24:AN24)," "),AJ24:AN24,0)),0)</f>
        <v>0</v>
      </c>
      <c r="CM24" s="54">
        <f>IFERROR(INDEX($AP$15:AT24,1,MATCH(IF(CB24=AU24,MAX(AP24:AT24)," "),AP24:AT24,0)),0)</f>
        <v>0</v>
      </c>
      <c r="CN24" s="54">
        <f>IFERROR(INDEX($AV$15:AZ24,1,MATCH(IF(CB24=BA24,MAX(AV24:AZ24)," "),AV24:AZ24,0)),0)</f>
        <v>0</v>
      </c>
      <c r="CO24" s="54">
        <f>IFERROR(INDEX($BB$15:BF24,1,MATCH(IF(CB24=BG24,MAX(BB24:BF24)," "),BB24:BF24,0)),0)</f>
        <v>0</v>
      </c>
      <c r="CP24" s="54">
        <f>IFERROR(INDEX($BH$15:BL24,1,MATCH(IF(CB24=BM24,MAX(BH24:BL24)," "),BH24:BL24,0)),0)</f>
        <v>0</v>
      </c>
      <c r="CQ24" s="54"/>
      <c r="CR24" s="54">
        <f>IFERROR(INDEX($F$15:J24,1,MATCH(IF(CD24=K24,MIN(F24:J24)," "),F24:J24,0)),0)</f>
        <v>0</v>
      </c>
      <c r="CS24" s="54">
        <f>IFERROR(INDEX($L$15:P24,1,MATCH(IF(CD24=Q24,MIN(L24:P24)," "),L24:P24,0)),0)</f>
        <v>12</v>
      </c>
      <c r="CT24" s="54">
        <f>IFERROR(INDEX($R$15:V24,1,MATCH(IF(CD24=W24,MIN(R24:V24)," "),R24:V24,0)),0)</f>
        <v>0</v>
      </c>
      <c r="CU24" s="54">
        <f>IFERROR(INDEX($X$15:AB24,1,MATCH(IF(CD24=AC24,MIN(X24:AB24)," "),X24:AB24,0)),0)</f>
        <v>0</v>
      </c>
      <c r="CV24" s="54">
        <f>IFERROR(INDEX($AD$15:AH24,1,MATCH(IF(CD24=AI24,MIN(AD24:AH24)," "),AD24:AH24,0)),0)</f>
        <v>0</v>
      </c>
      <c r="CW24" s="54">
        <f>IFERROR(INDEX($AJ$15:AN24,1,MATCH(IF(CD24=AO24,MIN(AJ24:AN24)," "),AJ24:AN24,0)),0)</f>
        <v>0</v>
      </c>
      <c r="CX24" s="54">
        <f>IFERROR(INDEX($AP$15:AT24,1,MATCH(IF(CD24=AU24,MIN(AP24:AY24)," "),AP24:AT24,0)),0)</f>
        <v>0</v>
      </c>
      <c r="CY24" s="54">
        <f>IFERROR(INDEX($AV$15:AZ24,1,MATCH(IF(CD24=BA24,MIN(AV24:AZ24)," "),AV24:AZ24,0)),0)</f>
        <v>0</v>
      </c>
      <c r="CZ24" s="54">
        <f>IFERROR(INDEX($BB$15:BF24,1,MATCH(IF(CD24=BG24,MIN(BB24:BF24)," "),BB24:BF24,0)),0)</f>
        <v>0</v>
      </c>
      <c r="DA24" s="54">
        <f>IFERROR(INDEX($BH$15:BL24,1,MATCH(IF(CD24=BM24,MIN(BH24:BL24)," "),BH24:BL24,0)),0)</f>
        <v>0</v>
      </c>
      <c r="DB24" s="54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3"/>
      <c r="EJ24" s="53"/>
      <c r="EK24" s="53"/>
    </row>
    <row r="25" spans="1:141" ht="18.75" customHeight="1" x14ac:dyDescent="0.3">
      <c r="A25" s="14">
        <v>10</v>
      </c>
      <c r="B25" s="64" t="s">
        <v>54</v>
      </c>
      <c r="C25" s="15">
        <f>VLOOKUP(B25,'[1]DATA SISWA'!$E$1:$G$9999,2,0)</f>
        <v>0</v>
      </c>
      <c r="D25" s="15"/>
      <c r="E25" s="16" t="str">
        <f>VLOOKUP(B25,'[1]DATA SISWA'!$E$1:$G$9999,3,0)</f>
        <v>Jebica Jeans</v>
      </c>
      <c r="F25" s="133">
        <v>85</v>
      </c>
      <c r="G25" s="133">
        <v>80</v>
      </c>
      <c r="H25" s="133">
        <v>100</v>
      </c>
      <c r="I25" s="9"/>
      <c r="J25" s="9"/>
      <c r="K25" s="20">
        <f t="shared" si="17"/>
        <v>88.33</v>
      </c>
      <c r="L25" s="9">
        <v>80</v>
      </c>
      <c r="M25" s="133">
        <v>85</v>
      </c>
      <c r="N25" s="9"/>
      <c r="O25" s="9"/>
      <c r="P25" s="9"/>
      <c r="Q25" s="20">
        <f t="shared" si="18"/>
        <v>82.5</v>
      </c>
      <c r="R25" s="9"/>
      <c r="S25" s="9"/>
      <c r="T25" s="9"/>
      <c r="U25" s="9"/>
      <c r="V25" s="9"/>
      <c r="W25" s="20" t="str">
        <f t="shared" si="19"/>
        <v xml:space="preserve"> </v>
      </c>
      <c r="X25" s="9"/>
      <c r="Y25" s="9"/>
      <c r="Z25" s="9"/>
      <c r="AA25" s="9"/>
      <c r="AB25" s="9"/>
      <c r="AC25" s="20" t="str">
        <f t="shared" si="20"/>
        <v xml:space="preserve"> </v>
      </c>
      <c r="AD25" s="9"/>
      <c r="AE25" s="9"/>
      <c r="AF25" s="9"/>
      <c r="AG25" s="9"/>
      <c r="AH25" s="9"/>
      <c r="AI25" s="20" t="str">
        <f t="shared" si="21"/>
        <v xml:space="preserve"> </v>
      </c>
      <c r="AJ25" s="9"/>
      <c r="AK25" s="9"/>
      <c r="AL25" s="9"/>
      <c r="AM25" s="9"/>
      <c r="AN25" s="9"/>
      <c r="AO25" s="20" t="str">
        <f t="shared" si="22"/>
        <v xml:space="preserve"> </v>
      </c>
      <c r="AP25" s="9"/>
      <c r="AQ25" s="9"/>
      <c r="AR25" s="9"/>
      <c r="AS25" s="9"/>
      <c r="AT25" s="9"/>
      <c r="AU25" s="20" t="str">
        <f t="shared" si="23"/>
        <v xml:space="preserve"> </v>
      </c>
      <c r="AV25" s="9"/>
      <c r="AW25" s="9"/>
      <c r="AX25" s="9"/>
      <c r="AY25" s="9"/>
      <c r="AZ25" s="9"/>
      <c r="BA25" s="20" t="str">
        <f t="shared" si="24"/>
        <v xml:space="preserve"> </v>
      </c>
      <c r="BB25" s="9"/>
      <c r="BC25" s="9"/>
      <c r="BD25" s="9"/>
      <c r="BE25" s="9"/>
      <c r="BF25" s="9"/>
      <c r="BG25" s="20" t="str">
        <f t="shared" si="25"/>
        <v xml:space="preserve"> </v>
      </c>
      <c r="BH25" s="9"/>
      <c r="BI25" s="9"/>
      <c r="BJ25" s="9"/>
      <c r="BK25" s="9"/>
      <c r="BL25" s="9"/>
      <c r="BM25" s="20" t="str">
        <f t="shared" si="26"/>
        <v xml:space="preserve"> </v>
      </c>
      <c r="BN25" s="20">
        <f t="shared" si="27"/>
        <v>85.42</v>
      </c>
      <c r="BO25" s="139">
        <v>77</v>
      </c>
      <c r="BP25" s="9"/>
      <c r="BQ25" s="9"/>
      <c r="BR25" s="9"/>
      <c r="BS25" s="21">
        <f t="shared" si="28"/>
        <v>77</v>
      </c>
      <c r="BT25" s="140">
        <v>95</v>
      </c>
      <c r="BU25" s="10"/>
      <c r="BV25" s="22">
        <f t="shared" si="29"/>
        <v>85.81</v>
      </c>
      <c r="BW25" s="22">
        <f t="shared" si="13"/>
        <v>77</v>
      </c>
      <c r="BX25" s="23" t="str">
        <f t="shared" si="30"/>
        <v>TUNTAS</v>
      </c>
      <c r="BY25" s="24" t="str">
        <f t="shared" si="31"/>
        <v>Menunjukkan penguasaan dalam Peserta didik dapat menyebutkan bagian mikroskop beserta fungsinya dengan baik</v>
      </c>
      <c r="BZ25" s="25" t="str">
        <f t="shared" si="32"/>
        <v>Memerlukan penguatan dalam Peserta didik dapat mengetahui konsep tranpor membran dengan pengamatan kentan dan bubuk kopi</v>
      </c>
      <c r="CA25" s="54"/>
      <c r="CB25" s="54">
        <f t="shared" si="33"/>
        <v>88.33</v>
      </c>
      <c r="CC25" s="54" t="str">
        <f t="shared" si="34"/>
        <v>Peserta didik dapat menyebutkan bagian mikroskop beserta fungsinya dengan baik</v>
      </c>
      <c r="CD25" s="54">
        <f t="shared" si="35"/>
        <v>82.5</v>
      </c>
      <c r="CE25" s="54"/>
      <c r="CF25" s="54"/>
      <c r="CG25" s="54">
        <f>IFERROR(INDEX($F$15:J25,1,MATCH(IF(CB25=K25,MAX(F25:J25)," "),F25:J25,0)),0)</f>
        <v>8</v>
      </c>
      <c r="CH25" s="54">
        <f>IFERROR(INDEX($L$15:P25,1,MATCH(IF(CB25=Q25,MAX(L25:P25)," "),L25:P25,0)),0)</f>
        <v>0</v>
      </c>
      <c r="CI25" s="54">
        <f>IFERROR(INDEX($R$15:V25,1,MATCH(IF(CB25=W25,MAX(R25:V25)," "),R25:V25,0)),0)</f>
        <v>0</v>
      </c>
      <c r="CJ25" s="54">
        <f>IFERROR(INDEX($X$15:AB25,1,MATCH(IF(CB25=AC25,MAX(X25:AB25)," "),X25:AB25,0)),0)</f>
        <v>0</v>
      </c>
      <c r="CK25" s="54">
        <f>IFERROR(INDEX($AD$15:AH25,1,MATCH(IF(CB25=AI25,MAX(AD25:AH25)," "),AD25:AH25,0)),0)</f>
        <v>0</v>
      </c>
      <c r="CL25" s="54">
        <f>IFERROR(INDEX($AJ$15:AN25,1,MATCH(IF(CB25=AO25,MAX(AJ25:AN25)," "),AJ25:AN25,0)),0)</f>
        <v>0</v>
      </c>
      <c r="CM25" s="54">
        <f>IFERROR(INDEX($AP$15:AT25,1,MATCH(IF(CB25=AU25,MAX(AP25:AT25)," "),AP25:AT25,0)),0)</f>
        <v>0</v>
      </c>
      <c r="CN25" s="54">
        <f>IFERROR(INDEX($AV$15:AZ25,1,MATCH(IF(CB25=BA25,MAX(AV25:AZ25)," "),AV25:AZ25,0)),0)</f>
        <v>0</v>
      </c>
      <c r="CO25" s="54">
        <f>IFERROR(INDEX($BB$15:BF25,1,MATCH(IF(CB25=BG25,MAX(BB25:BF25)," "),BB25:BF25,0)),0)</f>
        <v>0</v>
      </c>
      <c r="CP25" s="54">
        <f>IFERROR(INDEX($BH$15:BL25,1,MATCH(IF(CB25=BM25,MAX(BH25:BL25)," "),BH25:BL25,0)),0)</f>
        <v>0</v>
      </c>
      <c r="CQ25" s="54"/>
      <c r="CR25" s="54">
        <f>IFERROR(INDEX($F$15:J25,1,MATCH(IF(CD25=K25,MIN(F25:J25)," "),F25:J25,0)),0)</f>
        <v>0</v>
      </c>
      <c r="CS25" s="54">
        <f>IFERROR(INDEX($L$15:P25,1,MATCH(IF(CD25=Q25,MIN(L25:P25)," "),L25:P25,0)),0)</f>
        <v>12</v>
      </c>
      <c r="CT25" s="54">
        <f>IFERROR(INDEX($R$15:V25,1,MATCH(IF(CD25=W25,MIN(R25:V25)," "),R25:V25,0)),0)</f>
        <v>0</v>
      </c>
      <c r="CU25" s="54">
        <f>IFERROR(INDEX($X$15:AB25,1,MATCH(IF(CD25=AC25,MIN(X25:AB25)," "),X25:AB25,0)),0)</f>
        <v>0</v>
      </c>
      <c r="CV25" s="54">
        <f>IFERROR(INDEX($AD$15:AH25,1,MATCH(IF(CD25=AI25,MIN(AD25:AH25)," "),AD25:AH25,0)),0)</f>
        <v>0</v>
      </c>
      <c r="CW25" s="54">
        <f>IFERROR(INDEX($AJ$15:AN25,1,MATCH(IF(CD25=AO25,MIN(AJ25:AN25)," "),AJ25:AN25,0)),0)</f>
        <v>0</v>
      </c>
      <c r="CX25" s="54">
        <f>IFERROR(INDEX($AP$15:AT25,1,MATCH(IF(CD25=AU25,MIN(AP25:AY25)," "),AP25:AT25,0)),0)</f>
        <v>0</v>
      </c>
      <c r="CY25" s="54">
        <f>IFERROR(INDEX($AV$15:AZ25,1,MATCH(IF(CD25=BA25,MIN(AV25:AZ25)," "),AV25:AZ25,0)),0)</f>
        <v>0</v>
      </c>
      <c r="CZ25" s="54">
        <f>IFERROR(INDEX($BB$15:BF25,1,MATCH(IF(CD25=BG25,MIN(BB25:BF25)," "),BB25:BF25,0)),0)</f>
        <v>0</v>
      </c>
      <c r="DA25" s="54">
        <f>IFERROR(INDEX($BH$15:BL25,1,MATCH(IF(CD25=BM25,MIN(BH25:BL25)," "),BH25:BL25,0)),0)</f>
        <v>0</v>
      </c>
      <c r="DB25" s="54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3"/>
      <c r="EJ25" s="53"/>
      <c r="EK25" s="53"/>
    </row>
    <row r="26" spans="1:141" ht="19.5" customHeight="1" x14ac:dyDescent="0.3">
      <c r="A26" s="14">
        <v>11</v>
      </c>
      <c r="B26" s="64" t="s">
        <v>55</v>
      </c>
      <c r="C26" s="15">
        <f>VLOOKUP(B26,'[1]DATA SISWA'!$E$1:$G$9999,2,0)</f>
        <v>0</v>
      </c>
      <c r="D26" s="15"/>
      <c r="E26" s="16" t="str">
        <f>VLOOKUP(B26,'[1]DATA SISWA'!$E$1:$G$9999,3,0)</f>
        <v>Keisha Destiana Ardelin</v>
      </c>
      <c r="F26" s="133">
        <v>85</v>
      </c>
      <c r="G26" s="133">
        <v>80</v>
      </c>
      <c r="H26" s="133">
        <v>85</v>
      </c>
      <c r="I26" s="9"/>
      <c r="J26" s="9"/>
      <c r="K26" s="20">
        <f t="shared" si="17"/>
        <v>83.33</v>
      </c>
      <c r="L26" s="9">
        <v>80</v>
      </c>
      <c r="M26" s="133">
        <v>98</v>
      </c>
      <c r="N26" s="9"/>
      <c r="O26" s="9"/>
      <c r="P26" s="9"/>
      <c r="Q26" s="20">
        <f t="shared" si="18"/>
        <v>89</v>
      </c>
      <c r="R26" s="9"/>
      <c r="S26" s="9"/>
      <c r="T26" s="9"/>
      <c r="U26" s="9"/>
      <c r="V26" s="9"/>
      <c r="W26" s="20" t="str">
        <f t="shared" si="19"/>
        <v xml:space="preserve"> </v>
      </c>
      <c r="X26" s="9"/>
      <c r="Y26" s="9"/>
      <c r="Z26" s="9"/>
      <c r="AA26" s="9"/>
      <c r="AB26" s="9"/>
      <c r="AC26" s="20" t="str">
        <f t="shared" si="20"/>
        <v xml:space="preserve"> </v>
      </c>
      <c r="AD26" s="9"/>
      <c r="AE26" s="9"/>
      <c r="AF26" s="9"/>
      <c r="AG26" s="9"/>
      <c r="AH26" s="9"/>
      <c r="AI26" s="20" t="str">
        <f t="shared" si="21"/>
        <v xml:space="preserve"> </v>
      </c>
      <c r="AJ26" s="9"/>
      <c r="AK26" s="9"/>
      <c r="AL26" s="9"/>
      <c r="AM26" s="9"/>
      <c r="AN26" s="9"/>
      <c r="AO26" s="20" t="str">
        <f t="shared" si="22"/>
        <v xml:space="preserve"> </v>
      </c>
      <c r="AP26" s="9"/>
      <c r="AQ26" s="9"/>
      <c r="AR26" s="9"/>
      <c r="AS26" s="9"/>
      <c r="AT26" s="9"/>
      <c r="AU26" s="20" t="str">
        <f t="shared" si="23"/>
        <v xml:space="preserve"> </v>
      </c>
      <c r="AV26" s="9"/>
      <c r="AW26" s="9"/>
      <c r="AX26" s="9"/>
      <c r="AY26" s="9"/>
      <c r="AZ26" s="9"/>
      <c r="BA26" s="20" t="str">
        <f t="shared" si="24"/>
        <v xml:space="preserve"> </v>
      </c>
      <c r="BB26" s="9"/>
      <c r="BC26" s="9"/>
      <c r="BD26" s="9"/>
      <c r="BE26" s="9"/>
      <c r="BF26" s="9"/>
      <c r="BG26" s="20" t="str">
        <f t="shared" si="25"/>
        <v xml:space="preserve"> </v>
      </c>
      <c r="BH26" s="9"/>
      <c r="BI26" s="9"/>
      <c r="BJ26" s="9"/>
      <c r="BK26" s="9"/>
      <c r="BL26" s="9"/>
      <c r="BM26" s="20" t="str">
        <f t="shared" si="26"/>
        <v xml:space="preserve"> </v>
      </c>
      <c r="BN26" s="20">
        <f t="shared" si="27"/>
        <v>86.17</v>
      </c>
      <c r="BO26" s="139">
        <v>77</v>
      </c>
      <c r="BP26" s="9"/>
      <c r="BQ26" s="9"/>
      <c r="BR26" s="9"/>
      <c r="BS26" s="21">
        <f t="shared" si="28"/>
        <v>77</v>
      </c>
      <c r="BT26" s="140">
        <v>90</v>
      </c>
      <c r="BU26" s="10"/>
      <c r="BV26" s="22">
        <f t="shared" si="29"/>
        <v>84.39</v>
      </c>
      <c r="BW26" s="22">
        <f t="shared" si="13"/>
        <v>77</v>
      </c>
      <c r="BX26" s="23" t="str">
        <f t="shared" si="30"/>
        <v>TUNTAS</v>
      </c>
      <c r="BY26" s="24" t="str">
        <f t="shared" si="31"/>
        <v>Menunjukkan penguasaan dalam Peserta didik dapat mengetahui konsep osmosis pada sel hewan dan tumbuhan dengan tepat</v>
      </c>
      <c r="BZ26" s="25" t="str">
        <f t="shared" si="32"/>
        <v>Memerlukan penguatan dalam Peserta didik dapat menyebutkan organel beserta fungsinya dengan tepat</v>
      </c>
      <c r="CA26" s="54"/>
      <c r="CB26" s="54">
        <f t="shared" si="33"/>
        <v>89</v>
      </c>
      <c r="CC26" s="54" t="str">
        <f t="shared" si="34"/>
        <v>Peserta didik dapat mengetahui konsep osmosis pada sel hewan dan tumbuhan dengan tepat</v>
      </c>
      <c r="CD26" s="54">
        <f t="shared" si="35"/>
        <v>83.33</v>
      </c>
      <c r="CE26" s="54"/>
      <c r="CF26" s="54"/>
      <c r="CG26" s="54">
        <f>IFERROR(INDEX($F$15:J26,1,MATCH(IF(CB26=K26,MAX(F26:J26)," "),F26:J26,0)),0)</f>
        <v>0</v>
      </c>
      <c r="CH26" s="54">
        <f>IFERROR(INDEX($L$15:P26,1,MATCH(IF(CB26=Q26,MAX(L26:P26)," "),L26:P26,0)),0)</f>
        <v>13</v>
      </c>
      <c r="CI26" s="54">
        <f>IFERROR(INDEX($R$15:V26,1,MATCH(IF(CB26=W26,MAX(R26:V26)," "),R26:V26,0)),0)</f>
        <v>0</v>
      </c>
      <c r="CJ26" s="54">
        <f>IFERROR(INDEX($X$15:AB26,1,MATCH(IF(CB26=AC26,MAX(X26:AB26)," "),X26:AB26,0)),0)</f>
        <v>0</v>
      </c>
      <c r="CK26" s="54">
        <f>IFERROR(INDEX($AD$15:AH26,1,MATCH(IF(CB26=AI26,MAX(AD26:AH26)," "),AD26:AH26,0)),0)</f>
        <v>0</v>
      </c>
      <c r="CL26" s="54">
        <f>IFERROR(INDEX($AJ$15:AN26,1,MATCH(IF(CB26=AO26,MAX(AJ26:AN26)," "),AJ26:AN26,0)),0)</f>
        <v>0</v>
      </c>
      <c r="CM26" s="54">
        <f>IFERROR(INDEX($AP$15:AT26,1,MATCH(IF(CB26=AU26,MAX(AP26:AT26)," "),AP26:AT26,0)),0)</f>
        <v>0</v>
      </c>
      <c r="CN26" s="54">
        <f>IFERROR(INDEX($AV$15:AZ26,1,MATCH(IF(CB26=BA26,MAX(AV26:AZ26)," "),AV26:AZ26,0)),0)</f>
        <v>0</v>
      </c>
      <c r="CO26" s="54">
        <f>IFERROR(INDEX($BB$15:BF26,1,MATCH(IF(CB26=BG26,MAX(BB26:BF26)," "),BB26:BF26,0)),0)</f>
        <v>0</v>
      </c>
      <c r="CP26" s="54">
        <f>IFERROR(INDEX($BH$15:BL26,1,MATCH(IF(CB26=BM26,MAX(BH26:BL26)," "),BH26:BL26,0)),0)</f>
        <v>0</v>
      </c>
      <c r="CQ26" s="54"/>
      <c r="CR26" s="54">
        <f>IFERROR(INDEX($F$15:J26,1,MATCH(IF(CD26=K26,MIN(F26:J26)," "),F26:J26,0)),0)</f>
        <v>7</v>
      </c>
      <c r="CS26" s="54">
        <f>IFERROR(INDEX($L$15:P26,1,MATCH(IF(CD26=Q26,MIN(L26:P26)," "),L26:P26,0)),0)</f>
        <v>0</v>
      </c>
      <c r="CT26" s="54">
        <f>IFERROR(INDEX($R$15:V26,1,MATCH(IF(CD26=W26,MIN(R26:V26)," "),R26:V26,0)),0)</f>
        <v>0</v>
      </c>
      <c r="CU26" s="54">
        <f>IFERROR(INDEX($X$15:AB26,1,MATCH(IF(CD26=AC26,MIN(X26:AB26)," "),X26:AB26,0)),0)</f>
        <v>0</v>
      </c>
      <c r="CV26" s="54">
        <f>IFERROR(INDEX($AD$15:AH26,1,MATCH(IF(CD26=AI26,MIN(AD26:AH26)," "),AD26:AH26,0)),0)</f>
        <v>0</v>
      </c>
      <c r="CW26" s="54">
        <f>IFERROR(INDEX($AJ$15:AN26,1,MATCH(IF(CD26=AO26,MIN(AJ26:AN26)," "),AJ26:AN26,0)),0)</f>
        <v>0</v>
      </c>
      <c r="CX26" s="54">
        <f>IFERROR(INDEX($AP$15:AT26,1,MATCH(IF(CD26=AU26,MIN(AP26:AY26)," "),AP26:AT26,0)),0)</f>
        <v>0</v>
      </c>
      <c r="CY26" s="54">
        <f>IFERROR(INDEX($AV$15:AZ26,1,MATCH(IF(CD26=BA26,MIN(AV26:AZ26)," "),AV26:AZ26,0)),0)</f>
        <v>0</v>
      </c>
      <c r="CZ26" s="54">
        <f>IFERROR(INDEX($BB$15:BF26,1,MATCH(IF(CD26=BG26,MIN(BB26:BF26)," "),BB26:BF26,0)),0)</f>
        <v>0</v>
      </c>
      <c r="DA26" s="54">
        <f>IFERROR(INDEX($BH$15:BL26,1,MATCH(IF(CD26=BM26,MIN(BH26:BL26)," "),BH26:BL26,0)),0)</f>
        <v>0</v>
      </c>
      <c r="DB26" s="54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3"/>
      <c r="EJ26" s="53"/>
      <c r="EK26" s="53"/>
    </row>
    <row r="27" spans="1:141" ht="19.5" customHeight="1" x14ac:dyDescent="0.3">
      <c r="A27" s="14">
        <v>12</v>
      </c>
      <c r="B27" s="65" t="s">
        <v>56</v>
      </c>
      <c r="C27" s="15">
        <f>VLOOKUP(B27,'[1]DATA SISWA'!$E$1:$G$9999,2,0)</f>
        <v>0</v>
      </c>
      <c r="D27" s="15"/>
      <c r="E27" s="16" t="str">
        <f>VLOOKUP(B27,'[1]DATA SISWA'!$E$1:$G$9999,3,0)</f>
        <v>Keysha Shafa Kamila</v>
      </c>
      <c r="F27" s="133">
        <v>86</v>
      </c>
      <c r="G27" s="133">
        <v>85</v>
      </c>
      <c r="H27" s="133">
        <v>80</v>
      </c>
      <c r="I27" s="9"/>
      <c r="J27" s="9"/>
      <c r="K27" s="20">
        <f t="shared" si="17"/>
        <v>83.67</v>
      </c>
      <c r="L27" s="9">
        <v>80</v>
      </c>
      <c r="M27" s="133">
        <v>90</v>
      </c>
      <c r="N27" s="9"/>
      <c r="O27" s="9"/>
      <c r="P27" s="9"/>
      <c r="Q27" s="20">
        <f t="shared" si="18"/>
        <v>85</v>
      </c>
      <c r="R27" s="9"/>
      <c r="S27" s="9"/>
      <c r="T27" s="9"/>
      <c r="U27" s="9"/>
      <c r="V27" s="9"/>
      <c r="W27" s="20" t="str">
        <f t="shared" si="19"/>
        <v xml:space="preserve"> </v>
      </c>
      <c r="X27" s="9"/>
      <c r="Y27" s="9"/>
      <c r="Z27" s="9"/>
      <c r="AA27" s="9"/>
      <c r="AB27" s="9"/>
      <c r="AC27" s="20" t="str">
        <f t="shared" si="20"/>
        <v xml:space="preserve"> </v>
      </c>
      <c r="AD27" s="9"/>
      <c r="AE27" s="9"/>
      <c r="AF27" s="9"/>
      <c r="AG27" s="9"/>
      <c r="AH27" s="9"/>
      <c r="AI27" s="20" t="str">
        <f t="shared" si="21"/>
        <v xml:space="preserve"> </v>
      </c>
      <c r="AJ27" s="9"/>
      <c r="AK27" s="9"/>
      <c r="AL27" s="9"/>
      <c r="AM27" s="9"/>
      <c r="AN27" s="9"/>
      <c r="AO27" s="20" t="str">
        <f t="shared" si="22"/>
        <v xml:space="preserve"> </v>
      </c>
      <c r="AP27" s="9"/>
      <c r="AQ27" s="9"/>
      <c r="AR27" s="9"/>
      <c r="AS27" s="9"/>
      <c r="AT27" s="9"/>
      <c r="AU27" s="20" t="str">
        <f t="shared" si="23"/>
        <v xml:space="preserve"> </v>
      </c>
      <c r="AV27" s="9"/>
      <c r="AW27" s="9"/>
      <c r="AX27" s="9"/>
      <c r="AY27" s="9"/>
      <c r="AZ27" s="9"/>
      <c r="BA27" s="20" t="str">
        <f t="shared" si="24"/>
        <v xml:space="preserve"> </v>
      </c>
      <c r="BB27" s="9"/>
      <c r="BC27" s="9"/>
      <c r="BD27" s="9"/>
      <c r="BE27" s="9"/>
      <c r="BF27" s="9"/>
      <c r="BG27" s="20" t="str">
        <f t="shared" si="25"/>
        <v xml:space="preserve"> </v>
      </c>
      <c r="BH27" s="9"/>
      <c r="BI27" s="9"/>
      <c r="BJ27" s="9"/>
      <c r="BK27" s="9"/>
      <c r="BL27" s="9"/>
      <c r="BM27" s="20" t="str">
        <f t="shared" si="26"/>
        <v xml:space="preserve"> </v>
      </c>
      <c r="BN27" s="20">
        <f t="shared" si="27"/>
        <v>84.34</v>
      </c>
      <c r="BO27" s="139">
        <v>77</v>
      </c>
      <c r="BP27" s="9"/>
      <c r="BQ27" s="9"/>
      <c r="BR27" s="9"/>
      <c r="BS27" s="21">
        <f t="shared" si="28"/>
        <v>77</v>
      </c>
      <c r="BT27" s="140">
        <v>90</v>
      </c>
      <c r="BU27" s="10"/>
      <c r="BV27" s="22">
        <f t="shared" si="29"/>
        <v>83.78</v>
      </c>
      <c r="BW27" s="22">
        <f t="shared" si="13"/>
        <v>77</v>
      </c>
      <c r="BX27" s="23" t="str">
        <f t="shared" si="30"/>
        <v>TUNTAS</v>
      </c>
      <c r="BY27" s="24" t="str">
        <f t="shared" si="31"/>
        <v>Menunjukkan penguasaan dalam Peserta didik dapat mengetahui konsep osmosis pada sel hewan dan tumbuhan dengan tepat</v>
      </c>
      <c r="BZ27" s="25" t="str">
        <f t="shared" si="32"/>
        <v>Memerlukan penguatan dalam Peserta didik dapat menyebutkan bagian mikroskop beserta fungsinya dengan baik</v>
      </c>
      <c r="CA27" s="54"/>
      <c r="CB27" s="54">
        <f t="shared" si="33"/>
        <v>85</v>
      </c>
      <c r="CC27" s="54" t="str">
        <f t="shared" si="34"/>
        <v>Peserta didik dapat mengetahui konsep osmosis pada sel hewan dan tumbuhan dengan tepat</v>
      </c>
      <c r="CD27" s="54">
        <f t="shared" si="35"/>
        <v>83.67</v>
      </c>
      <c r="CE27" s="54"/>
      <c r="CF27" s="54"/>
      <c r="CG27" s="54">
        <f>IFERROR(INDEX($F$15:J27,1,MATCH(IF(CB27=K27,MAX(F27:J27)," "),F27:J27,0)),0)</f>
        <v>0</v>
      </c>
      <c r="CH27" s="54">
        <f>IFERROR(INDEX($L$15:P27,1,MATCH(IF(CB27=Q27,MAX(L27:P27)," "),L27:P27,0)),0)</f>
        <v>13</v>
      </c>
      <c r="CI27" s="54">
        <f>IFERROR(INDEX($R$15:V27,1,MATCH(IF(CB27=W27,MAX(R27:V27)," "),R27:V27,0)),0)</f>
        <v>0</v>
      </c>
      <c r="CJ27" s="54">
        <f>IFERROR(INDEX($X$15:AB27,1,MATCH(IF(CB27=AC27,MAX(X27:AB27)," "),X27:AB27,0)),0)</f>
        <v>0</v>
      </c>
      <c r="CK27" s="54">
        <f>IFERROR(INDEX($AD$15:AH27,1,MATCH(IF(CB27=AI27,MAX(AD27:AH27)," "),AD27:AH27,0)),0)</f>
        <v>0</v>
      </c>
      <c r="CL27" s="54">
        <f>IFERROR(INDEX($AJ$15:AN27,1,MATCH(IF(CB27=AO27,MAX(AJ27:AN27)," "),AJ27:AN27,0)),0)</f>
        <v>0</v>
      </c>
      <c r="CM27" s="54">
        <f>IFERROR(INDEX($AP$15:AT27,1,MATCH(IF(CB27=AU27,MAX(AP27:AT27)," "),AP27:AT27,0)),0)</f>
        <v>0</v>
      </c>
      <c r="CN27" s="54">
        <f>IFERROR(INDEX($AV$15:AZ27,1,MATCH(IF(CB27=BA27,MAX(AV27:AZ27)," "),AV27:AZ27,0)),0)</f>
        <v>0</v>
      </c>
      <c r="CO27" s="54">
        <f>IFERROR(INDEX($BB$15:BF27,1,MATCH(IF(CB27=BG27,MAX(BB27:BF27)," "),BB27:BF27,0)),0)</f>
        <v>0</v>
      </c>
      <c r="CP27" s="54">
        <f>IFERROR(INDEX($BH$15:BL27,1,MATCH(IF(CB27=BM27,MAX(BH27:BL27)," "),BH27:BL27,0)),0)</f>
        <v>0</v>
      </c>
      <c r="CQ27" s="54"/>
      <c r="CR27" s="54">
        <f>IFERROR(INDEX($F$15:J27,1,MATCH(IF(CD27=K27,MIN(F27:J27)," "),F27:J27,0)),0)</f>
        <v>8</v>
      </c>
      <c r="CS27" s="54">
        <f>IFERROR(INDEX($L$15:P27,1,MATCH(IF(CD27=Q27,MIN(L27:P27)," "),L27:P27,0)),0)</f>
        <v>0</v>
      </c>
      <c r="CT27" s="54">
        <f>IFERROR(INDEX($R$15:V27,1,MATCH(IF(CD27=W27,MIN(R27:V27)," "),R27:V27,0)),0)</f>
        <v>0</v>
      </c>
      <c r="CU27" s="54">
        <f>IFERROR(INDEX($X$15:AB27,1,MATCH(IF(CD27=AC27,MIN(X27:AB27)," "),X27:AB27,0)),0)</f>
        <v>0</v>
      </c>
      <c r="CV27" s="54">
        <f>IFERROR(INDEX($AD$15:AH27,1,MATCH(IF(CD27=AI27,MIN(AD27:AH27)," "),AD27:AH27,0)),0)</f>
        <v>0</v>
      </c>
      <c r="CW27" s="54">
        <f>IFERROR(INDEX($AJ$15:AN27,1,MATCH(IF(CD27=AO27,MIN(AJ27:AN27)," "),AJ27:AN27,0)),0)</f>
        <v>0</v>
      </c>
      <c r="CX27" s="54">
        <f>IFERROR(INDEX($AP$15:AT27,1,MATCH(IF(CD27=AU27,MIN(AP27:AY27)," "),AP27:AT27,0)),0)</f>
        <v>0</v>
      </c>
      <c r="CY27" s="54">
        <f>IFERROR(INDEX($AV$15:AZ27,1,MATCH(IF(CD27=BA27,MIN(AV27:AZ27)," "),AV27:AZ27,0)),0)</f>
        <v>0</v>
      </c>
      <c r="CZ27" s="54">
        <f>IFERROR(INDEX($BB$15:BF27,1,MATCH(IF(CD27=BG27,MIN(BB27:BF27)," "),BB27:BF27,0)),0)</f>
        <v>0</v>
      </c>
      <c r="DA27" s="54">
        <f>IFERROR(INDEX($BH$15:BL27,1,MATCH(IF(CD27=BM27,MIN(BH27:BL27)," "),BH27:BL27,0)),0)</f>
        <v>0</v>
      </c>
      <c r="DB27" s="54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3"/>
      <c r="EJ27" s="53"/>
      <c r="EK27" s="53"/>
    </row>
    <row r="28" spans="1:141" ht="18.75" customHeight="1" x14ac:dyDescent="0.3">
      <c r="A28" s="14">
        <v>13</v>
      </c>
      <c r="B28" s="65" t="s">
        <v>57</v>
      </c>
      <c r="C28" s="15">
        <f>VLOOKUP(B28,'[1]DATA SISWA'!$E$1:$G$9999,2,0)</f>
        <v>0</v>
      </c>
      <c r="D28" s="15"/>
      <c r="E28" s="16" t="str">
        <f>VLOOKUP(B28,'[1]DATA SISWA'!$E$1:$G$9999,3,0)</f>
        <v>Launah Dza Khilyah</v>
      </c>
      <c r="F28" s="133">
        <v>80</v>
      </c>
      <c r="G28" s="133"/>
      <c r="H28" s="133">
        <v>90</v>
      </c>
      <c r="I28" s="9"/>
      <c r="J28" s="9"/>
      <c r="K28" s="20">
        <f t="shared" si="17"/>
        <v>85</v>
      </c>
      <c r="L28" s="9">
        <v>80</v>
      </c>
      <c r="M28" s="133"/>
      <c r="N28" s="9"/>
      <c r="O28" s="9"/>
      <c r="P28" s="9"/>
      <c r="Q28" s="20">
        <f t="shared" si="18"/>
        <v>80</v>
      </c>
      <c r="R28" s="9"/>
      <c r="S28" s="9"/>
      <c r="T28" s="9"/>
      <c r="U28" s="9"/>
      <c r="V28" s="9"/>
      <c r="W28" s="20" t="str">
        <f t="shared" si="19"/>
        <v xml:space="preserve"> </v>
      </c>
      <c r="X28" s="9"/>
      <c r="Y28" s="9"/>
      <c r="Z28" s="9"/>
      <c r="AA28" s="9"/>
      <c r="AB28" s="9"/>
      <c r="AC28" s="20" t="str">
        <f t="shared" si="20"/>
        <v xml:space="preserve"> </v>
      </c>
      <c r="AD28" s="9"/>
      <c r="AE28" s="9"/>
      <c r="AF28" s="9"/>
      <c r="AG28" s="9"/>
      <c r="AH28" s="9"/>
      <c r="AI28" s="20" t="str">
        <f t="shared" si="21"/>
        <v xml:space="preserve"> </v>
      </c>
      <c r="AJ28" s="9"/>
      <c r="AK28" s="9"/>
      <c r="AL28" s="9"/>
      <c r="AM28" s="9"/>
      <c r="AN28" s="9"/>
      <c r="AO28" s="20" t="str">
        <f t="shared" si="22"/>
        <v xml:space="preserve"> </v>
      </c>
      <c r="AP28" s="9"/>
      <c r="AQ28" s="9"/>
      <c r="AR28" s="9"/>
      <c r="AS28" s="9"/>
      <c r="AT28" s="9"/>
      <c r="AU28" s="20" t="str">
        <f t="shared" si="23"/>
        <v xml:space="preserve"> </v>
      </c>
      <c r="AV28" s="9"/>
      <c r="AW28" s="9"/>
      <c r="AX28" s="9"/>
      <c r="AY28" s="9"/>
      <c r="AZ28" s="9"/>
      <c r="BA28" s="20" t="str">
        <f t="shared" si="24"/>
        <v xml:space="preserve"> </v>
      </c>
      <c r="BB28" s="9"/>
      <c r="BC28" s="9"/>
      <c r="BD28" s="9"/>
      <c r="BE28" s="9"/>
      <c r="BF28" s="9"/>
      <c r="BG28" s="20" t="str">
        <f t="shared" si="25"/>
        <v xml:space="preserve"> </v>
      </c>
      <c r="BH28" s="9"/>
      <c r="BI28" s="9"/>
      <c r="BJ28" s="9"/>
      <c r="BK28" s="9"/>
      <c r="BL28" s="9"/>
      <c r="BM28" s="20" t="str">
        <f t="shared" si="26"/>
        <v xml:space="preserve"> </v>
      </c>
      <c r="BN28" s="20">
        <f t="shared" si="27"/>
        <v>82.5</v>
      </c>
      <c r="BO28" s="139">
        <v>77</v>
      </c>
      <c r="BP28" s="9"/>
      <c r="BQ28" s="9"/>
      <c r="BR28" s="9"/>
      <c r="BS28" s="21">
        <f t="shared" si="28"/>
        <v>77</v>
      </c>
      <c r="BT28" s="140">
        <v>77</v>
      </c>
      <c r="BU28" s="10"/>
      <c r="BV28" s="22">
        <f t="shared" si="29"/>
        <v>78.83</v>
      </c>
      <c r="BW28" s="22">
        <f t="shared" si="13"/>
        <v>77</v>
      </c>
      <c r="BX28" s="23" t="str">
        <f t="shared" si="30"/>
        <v>TUNTAS</v>
      </c>
      <c r="BY28" s="24" t="str">
        <f t="shared" si="31"/>
        <v>Menunjukkan penguasaan dalam Peserta didik dapat menyebutkan bagian mikroskop beserta fungsinya dengan baik</v>
      </c>
      <c r="BZ28" s="25" t="str">
        <f t="shared" si="32"/>
        <v>Memerlukan penguatan dalam Peserta didik dapat mengetahui konsep tranpor membran dengan pengamatan kentan dan bubuk kopi</v>
      </c>
      <c r="CA28" s="54"/>
      <c r="CB28" s="54">
        <f t="shared" si="33"/>
        <v>85</v>
      </c>
      <c r="CC28" s="54" t="str">
        <f t="shared" si="34"/>
        <v>Peserta didik dapat menyebutkan bagian mikroskop beserta fungsinya dengan baik</v>
      </c>
      <c r="CD28" s="54">
        <f t="shared" si="35"/>
        <v>80</v>
      </c>
      <c r="CE28" s="54"/>
      <c r="CF28" s="54"/>
      <c r="CG28" s="54">
        <f>IFERROR(INDEX($F$15:J28,1,MATCH(IF(CB28=K28,MAX(F28:J28)," "),F28:J28,0)),0)</f>
        <v>8</v>
      </c>
      <c r="CH28" s="54">
        <f>IFERROR(INDEX($L$15:P28,1,MATCH(IF(CB28=Q28,MAX(L28:P28)," "),L28:P28,0)),0)</f>
        <v>0</v>
      </c>
      <c r="CI28" s="54">
        <f>IFERROR(INDEX($R$15:V28,1,MATCH(IF(CB28=W28,MAX(R28:V28)," "),R28:V28,0)),0)</f>
        <v>0</v>
      </c>
      <c r="CJ28" s="54">
        <f>IFERROR(INDEX($X$15:AB28,1,MATCH(IF(CB28=AC28,MAX(X28:AB28)," "),X28:AB28,0)),0)</f>
        <v>0</v>
      </c>
      <c r="CK28" s="54">
        <f>IFERROR(INDEX($AD$15:AH28,1,MATCH(IF(CB28=AI28,MAX(AD28:AH28)," "),AD28:AH28,0)),0)</f>
        <v>0</v>
      </c>
      <c r="CL28" s="54">
        <f>IFERROR(INDEX($AJ$15:AN28,1,MATCH(IF(CB28=AO28,MAX(AJ28:AN28)," "),AJ28:AN28,0)),0)</f>
        <v>0</v>
      </c>
      <c r="CM28" s="54">
        <f>IFERROR(INDEX($AP$15:AT28,1,MATCH(IF(CB28=AU28,MAX(AP28:AT28)," "),AP28:AT28,0)),0)</f>
        <v>0</v>
      </c>
      <c r="CN28" s="54">
        <f>IFERROR(INDEX($AV$15:AZ28,1,MATCH(IF(CB28=BA28,MAX(AV28:AZ28)," "),AV28:AZ28,0)),0)</f>
        <v>0</v>
      </c>
      <c r="CO28" s="54">
        <f>IFERROR(INDEX($BB$15:BF28,1,MATCH(IF(CB28=BG28,MAX(BB28:BF28)," "),BB28:BF28,0)),0)</f>
        <v>0</v>
      </c>
      <c r="CP28" s="54">
        <f>IFERROR(INDEX($BH$15:BL28,1,MATCH(IF(CB28=BM28,MAX(BH28:BL28)," "),BH28:BL28,0)),0)</f>
        <v>0</v>
      </c>
      <c r="CQ28" s="54"/>
      <c r="CR28" s="54">
        <f>IFERROR(INDEX($F$15:J28,1,MATCH(IF(CD28=K28,MIN(F28:J28)," "),F28:J28,0)),0)</f>
        <v>0</v>
      </c>
      <c r="CS28" s="54">
        <f>IFERROR(INDEX($L$15:P28,1,MATCH(IF(CD28=Q28,MIN(L28:P28)," "),L28:P28,0)),0)</f>
        <v>12</v>
      </c>
      <c r="CT28" s="54">
        <f>IFERROR(INDEX($R$15:V28,1,MATCH(IF(CD28=W28,MIN(R28:V28)," "),R28:V28,0)),0)</f>
        <v>0</v>
      </c>
      <c r="CU28" s="54">
        <f>IFERROR(INDEX($X$15:AB28,1,MATCH(IF(CD28=AC28,MIN(X28:AB28)," "),X28:AB28,0)),0)</f>
        <v>0</v>
      </c>
      <c r="CV28" s="54">
        <f>IFERROR(INDEX($AD$15:AH28,1,MATCH(IF(CD28=AI28,MIN(AD28:AH28)," "),AD28:AH28,0)),0)</f>
        <v>0</v>
      </c>
      <c r="CW28" s="54">
        <f>IFERROR(INDEX($AJ$15:AN28,1,MATCH(IF(CD28=AO28,MIN(AJ28:AN28)," "),AJ28:AN28,0)),0)</f>
        <v>0</v>
      </c>
      <c r="CX28" s="54">
        <f>IFERROR(INDEX($AP$15:AT28,1,MATCH(IF(CD28=AU28,MIN(AP28:AY28)," "),AP28:AT28,0)),0)</f>
        <v>0</v>
      </c>
      <c r="CY28" s="54">
        <f>IFERROR(INDEX($AV$15:AZ28,1,MATCH(IF(CD28=BA28,MIN(AV28:AZ28)," "),AV28:AZ28,0)),0)</f>
        <v>0</v>
      </c>
      <c r="CZ28" s="54">
        <f>IFERROR(INDEX($BB$15:BF28,1,MATCH(IF(CD28=BG28,MIN(BB28:BF28)," "),BB28:BF28,0)),0)</f>
        <v>0</v>
      </c>
      <c r="DA28" s="54">
        <f>IFERROR(INDEX($BH$15:BL28,1,MATCH(IF(CD28=BM28,MIN(BH28:BL28)," "),BH28:BL28,0)),0)</f>
        <v>0</v>
      </c>
      <c r="DB28" s="54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3"/>
      <c r="EJ28" s="53"/>
      <c r="EK28" s="53"/>
    </row>
    <row r="29" spans="1:141" ht="18.75" customHeight="1" x14ac:dyDescent="0.3">
      <c r="A29" s="14">
        <v>14</v>
      </c>
      <c r="B29" s="65" t="s">
        <v>58</v>
      </c>
      <c r="C29" s="15">
        <f>VLOOKUP(B29,'[1]DATA SISWA'!$E$1:$G$9999,2,0)</f>
        <v>0</v>
      </c>
      <c r="D29" s="15"/>
      <c r="E29" s="16" t="str">
        <f>VLOOKUP(B29,'[1]DATA SISWA'!$E$1:$G$9999,3,0)</f>
        <v>Lutfi Aziz Azhar</v>
      </c>
      <c r="F29" s="133">
        <v>85</v>
      </c>
      <c r="G29" s="133">
        <v>90</v>
      </c>
      <c r="H29" s="133">
        <v>98</v>
      </c>
      <c r="I29" s="9"/>
      <c r="J29" s="9"/>
      <c r="K29" s="20">
        <f t="shared" si="17"/>
        <v>91</v>
      </c>
      <c r="L29" s="9">
        <v>78</v>
      </c>
      <c r="M29" s="133">
        <v>90</v>
      </c>
      <c r="N29" s="9"/>
      <c r="O29" s="9"/>
      <c r="P29" s="9"/>
      <c r="Q29" s="20">
        <f t="shared" si="18"/>
        <v>84</v>
      </c>
      <c r="R29" s="9"/>
      <c r="S29" s="9"/>
      <c r="T29" s="9"/>
      <c r="U29" s="9"/>
      <c r="V29" s="9"/>
      <c r="W29" s="20" t="str">
        <f t="shared" si="19"/>
        <v xml:space="preserve"> </v>
      </c>
      <c r="X29" s="9"/>
      <c r="Y29" s="9"/>
      <c r="Z29" s="9"/>
      <c r="AA29" s="9"/>
      <c r="AB29" s="9"/>
      <c r="AC29" s="20" t="str">
        <f t="shared" si="20"/>
        <v xml:space="preserve"> </v>
      </c>
      <c r="AD29" s="9"/>
      <c r="AE29" s="9"/>
      <c r="AF29" s="9"/>
      <c r="AG29" s="9"/>
      <c r="AH29" s="9"/>
      <c r="AI29" s="20" t="str">
        <f t="shared" si="21"/>
        <v xml:space="preserve"> </v>
      </c>
      <c r="AJ29" s="9"/>
      <c r="AK29" s="9"/>
      <c r="AL29" s="9"/>
      <c r="AM29" s="9"/>
      <c r="AN29" s="9"/>
      <c r="AO29" s="20" t="str">
        <f t="shared" si="22"/>
        <v xml:space="preserve"> </v>
      </c>
      <c r="AP29" s="9"/>
      <c r="AQ29" s="9"/>
      <c r="AR29" s="9"/>
      <c r="AS29" s="9"/>
      <c r="AT29" s="9"/>
      <c r="AU29" s="20" t="str">
        <f t="shared" si="23"/>
        <v xml:space="preserve"> </v>
      </c>
      <c r="AV29" s="9"/>
      <c r="AW29" s="9"/>
      <c r="AX29" s="9"/>
      <c r="AY29" s="9"/>
      <c r="AZ29" s="9"/>
      <c r="BA29" s="20" t="str">
        <f t="shared" si="24"/>
        <v xml:space="preserve"> </v>
      </c>
      <c r="BB29" s="9"/>
      <c r="BC29" s="9"/>
      <c r="BD29" s="9"/>
      <c r="BE29" s="9"/>
      <c r="BF29" s="9"/>
      <c r="BG29" s="20" t="str">
        <f t="shared" si="25"/>
        <v xml:space="preserve"> </v>
      </c>
      <c r="BH29" s="9"/>
      <c r="BI29" s="9"/>
      <c r="BJ29" s="9"/>
      <c r="BK29" s="9"/>
      <c r="BL29" s="9"/>
      <c r="BM29" s="20" t="str">
        <f t="shared" si="26"/>
        <v xml:space="preserve"> </v>
      </c>
      <c r="BN29" s="20">
        <f t="shared" si="27"/>
        <v>87.5</v>
      </c>
      <c r="BO29" s="139">
        <v>77</v>
      </c>
      <c r="BP29" s="9"/>
      <c r="BQ29" s="9"/>
      <c r="BR29" s="9"/>
      <c r="BS29" s="21">
        <f t="shared" si="28"/>
        <v>77</v>
      </c>
      <c r="BT29" s="140">
        <v>77</v>
      </c>
      <c r="BU29" s="10"/>
      <c r="BV29" s="22">
        <f t="shared" si="29"/>
        <v>80.5</v>
      </c>
      <c r="BW29" s="22">
        <f t="shared" si="13"/>
        <v>77</v>
      </c>
      <c r="BX29" s="23" t="str">
        <f t="shared" si="30"/>
        <v>TUNTAS</v>
      </c>
      <c r="BY29" s="24" t="str">
        <f t="shared" si="31"/>
        <v>Menunjukkan penguasaan dalam Peserta didik dapat menyebutkan bagian mikroskop beserta fungsinya dengan baik</v>
      </c>
      <c r="BZ29" s="25" t="str">
        <f t="shared" si="32"/>
        <v>Memerlukan penguatan dalam Peserta didik dapat mengetahui konsep tranpor membran dengan pengamatan kentan dan bubuk kopi</v>
      </c>
      <c r="CA29" s="54"/>
      <c r="CB29" s="54">
        <f t="shared" si="33"/>
        <v>91</v>
      </c>
      <c r="CC29" s="54" t="str">
        <f t="shared" si="34"/>
        <v>Peserta didik dapat menyebutkan bagian mikroskop beserta fungsinya dengan baik</v>
      </c>
      <c r="CD29" s="54">
        <f t="shared" si="35"/>
        <v>84</v>
      </c>
      <c r="CE29" s="54"/>
      <c r="CF29" s="54"/>
      <c r="CG29" s="54">
        <f>IFERROR(INDEX($F$15:J29,1,MATCH(IF(CB29=K29,MAX(F29:J29)," "),F29:J29,0)),0)</f>
        <v>8</v>
      </c>
      <c r="CH29" s="54">
        <f>IFERROR(INDEX($L$15:P29,1,MATCH(IF(CB29=Q29,MAX(L29:P29)," "),L29:P29,0)),0)</f>
        <v>0</v>
      </c>
      <c r="CI29" s="54">
        <f>IFERROR(INDEX($R$15:V29,1,MATCH(IF(CB29=W29,MAX(R29:V29)," "),R29:V29,0)),0)</f>
        <v>0</v>
      </c>
      <c r="CJ29" s="54">
        <f>IFERROR(INDEX($X$15:AB29,1,MATCH(IF(CB29=AC29,MAX(X29:AB29)," "),X29:AB29,0)),0)</f>
        <v>0</v>
      </c>
      <c r="CK29" s="54">
        <f>IFERROR(INDEX($AD$15:AH29,1,MATCH(IF(CB29=AI29,MAX(AD29:AH29)," "),AD29:AH29,0)),0)</f>
        <v>0</v>
      </c>
      <c r="CL29" s="54">
        <f>IFERROR(INDEX($AJ$15:AN29,1,MATCH(IF(CB29=AO29,MAX(AJ29:AN29)," "),AJ29:AN29,0)),0)</f>
        <v>0</v>
      </c>
      <c r="CM29" s="54">
        <f>IFERROR(INDEX($AP$15:AT29,1,MATCH(IF(CB29=AU29,MAX(AP29:AT29)," "),AP29:AT29,0)),0)</f>
        <v>0</v>
      </c>
      <c r="CN29" s="54">
        <f>IFERROR(INDEX($AV$15:AZ29,1,MATCH(IF(CB29=BA29,MAX(AV29:AZ29)," "),AV29:AZ29,0)),0)</f>
        <v>0</v>
      </c>
      <c r="CO29" s="54">
        <f>IFERROR(INDEX($BB$15:BF29,1,MATCH(IF(CB29=BG29,MAX(BB29:BF29)," "),BB29:BF29,0)),0)</f>
        <v>0</v>
      </c>
      <c r="CP29" s="54">
        <f>IFERROR(INDEX($BH$15:BL29,1,MATCH(IF(CB29=BM29,MAX(BH29:BL29)," "),BH29:BL29,0)),0)</f>
        <v>0</v>
      </c>
      <c r="CQ29" s="54"/>
      <c r="CR29" s="54">
        <f>IFERROR(INDEX($F$15:J29,1,MATCH(IF(CD29=K29,MIN(F29:J29)," "),F29:J29,0)),0)</f>
        <v>0</v>
      </c>
      <c r="CS29" s="54">
        <f>IFERROR(INDEX($L$15:P29,1,MATCH(IF(CD29=Q29,MIN(L29:P29)," "),L29:P29,0)),0)</f>
        <v>12</v>
      </c>
      <c r="CT29" s="54">
        <f>IFERROR(INDEX($R$15:V29,1,MATCH(IF(CD29=W29,MIN(R29:V29)," "),R29:V29,0)),0)</f>
        <v>0</v>
      </c>
      <c r="CU29" s="54">
        <f>IFERROR(INDEX($X$15:AB29,1,MATCH(IF(CD29=AC29,MIN(X29:AB29)," "),X29:AB29,0)),0)</f>
        <v>0</v>
      </c>
      <c r="CV29" s="54">
        <f>IFERROR(INDEX($AD$15:AH29,1,MATCH(IF(CD29=AI29,MIN(AD29:AH29)," "),AD29:AH29,0)),0)</f>
        <v>0</v>
      </c>
      <c r="CW29" s="54">
        <f>IFERROR(INDEX($AJ$15:AN29,1,MATCH(IF(CD29=AO29,MIN(AJ29:AN29)," "),AJ29:AN29,0)),0)</f>
        <v>0</v>
      </c>
      <c r="CX29" s="54">
        <f>IFERROR(INDEX($AP$15:AT29,1,MATCH(IF(CD29=AU29,MIN(AP29:AY29)," "),AP29:AT29,0)),0)</f>
        <v>0</v>
      </c>
      <c r="CY29" s="54">
        <f>IFERROR(INDEX($AV$15:AZ29,1,MATCH(IF(CD29=BA29,MIN(AV29:AZ29)," "),AV29:AZ29,0)),0)</f>
        <v>0</v>
      </c>
      <c r="CZ29" s="54">
        <f>IFERROR(INDEX($BB$15:BF29,1,MATCH(IF(CD29=BG29,MIN(BB29:BF29)," "),BB29:BF29,0)),0)</f>
        <v>0</v>
      </c>
      <c r="DA29" s="54">
        <f>IFERROR(INDEX($BH$15:BL29,1,MATCH(IF(CD29=BM29,MIN(BH29:BL29)," "),BH29:BL29,0)),0)</f>
        <v>0</v>
      </c>
      <c r="DB29" s="54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3"/>
      <c r="EJ29" s="53"/>
      <c r="EK29" s="53"/>
    </row>
    <row r="30" spans="1:141" ht="20.25" customHeight="1" x14ac:dyDescent="0.3">
      <c r="A30" s="14">
        <v>15</v>
      </c>
      <c r="B30" s="65" t="s">
        <v>59</v>
      </c>
      <c r="C30" s="15">
        <f>VLOOKUP(B30,'[1]DATA SISWA'!$E$1:$G$9999,2,0)</f>
        <v>0</v>
      </c>
      <c r="D30" s="15"/>
      <c r="E30" s="16" t="str">
        <f>VLOOKUP(B30,'[1]DATA SISWA'!$E$1:$G$9999,3,0)</f>
        <v>Muhammad Favian Firjatullah</v>
      </c>
      <c r="F30" s="133">
        <v>85</v>
      </c>
      <c r="G30" s="133">
        <v>85</v>
      </c>
      <c r="H30" s="133">
        <v>98</v>
      </c>
      <c r="I30" s="9"/>
      <c r="J30" s="9"/>
      <c r="K30" s="20">
        <f t="shared" si="17"/>
        <v>89.33</v>
      </c>
      <c r="L30" s="9">
        <v>78</v>
      </c>
      <c r="M30" s="133">
        <v>85</v>
      </c>
      <c r="N30" s="9"/>
      <c r="O30" s="9"/>
      <c r="P30" s="9"/>
      <c r="Q30" s="20">
        <f t="shared" si="18"/>
        <v>81.5</v>
      </c>
      <c r="R30" s="9"/>
      <c r="S30" s="9"/>
      <c r="T30" s="9"/>
      <c r="U30" s="9"/>
      <c r="V30" s="9"/>
      <c r="W30" s="20" t="str">
        <f t="shared" si="19"/>
        <v xml:space="preserve"> </v>
      </c>
      <c r="X30" s="9"/>
      <c r="Y30" s="9"/>
      <c r="Z30" s="9"/>
      <c r="AA30" s="9"/>
      <c r="AB30" s="9"/>
      <c r="AC30" s="20" t="str">
        <f t="shared" si="20"/>
        <v xml:space="preserve"> </v>
      </c>
      <c r="AD30" s="9"/>
      <c r="AE30" s="9"/>
      <c r="AF30" s="9"/>
      <c r="AG30" s="9"/>
      <c r="AH30" s="9"/>
      <c r="AI30" s="20" t="str">
        <f t="shared" si="21"/>
        <v xml:space="preserve"> </v>
      </c>
      <c r="AJ30" s="9"/>
      <c r="AK30" s="9"/>
      <c r="AL30" s="9"/>
      <c r="AM30" s="9"/>
      <c r="AN30" s="9"/>
      <c r="AO30" s="20" t="str">
        <f t="shared" si="22"/>
        <v xml:space="preserve"> </v>
      </c>
      <c r="AP30" s="9"/>
      <c r="AQ30" s="9"/>
      <c r="AR30" s="9"/>
      <c r="AS30" s="9"/>
      <c r="AT30" s="9"/>
      <c r="AU30" s="20" t="str">
        <f t="shared" si="23"/>
        <v xml:space="preserve"> </v>
      </c>
      <c r="AV30" s="9"/>
      <c r="AW30" s="9"/>
      <c r="AX30" s="9"/>
      <c r="AY30" s="9"/>
      <c r="AZ30" s="9"/>
      <c r="BA30" s="20" t="str">
        <f t="shared" si="24"/>
        <v xml:space="preserve"> </v>
      </c>
      <c r="BB30" s="9"/>
      <c r="BC30" s="9"/>
      <c r="BD30" s="9"/>
      <c r="BE30" s="9"/>
      <c r="BF30" s="9"/>
      <c r="BG30" s="20" t="str">
        <f t="shared" si="25"/>
        <v xml:space="preserve"> </v>
      </c>
      <c r="BH30" s="9"/>
      <c r="BI30" s="9"/>
      <c r="BJ30" s="9"/>
      <c r="BK30" s="9"/>
      <c r="BL30" s="9"/>
      <c r="BM30" s="20" t="str">
        <f t="shared" si="26"/>
        <v xml:space="preserve"> </v>
      </c>
      <c r="BN30" s="20">
        <f t="shared" si="27"/>
        <v>85.42</v>
      </c>
      <c r="BO30" s="139">
        <v>77</v>
      </c>
      <c r="BP30" s="9"/>
      <c r="BQ30" s="9"/>
      <c r="BR30" s="9"/>
      <c r="BS30" s="21">
        <f t="shared" si="28"/>
        <v>77</v>
      </c>
      <c r="BT30" s="140">
        <v>77</v>
      </c>
      <c r="BU30" s="10"/>
      <c r="BV30" s="22">
        <f t="shared" si="29"/>
        <v>79.81</v>
      </c>
      <c r="BW30" s="22">
        <f t="shared" si="13"/>
        <v>77</v>
      </c>
      <c r="BX30" s="23" t="str">
        <f t="shared" si="30"/>
        <v>TUNTAS</v>
      </c>
      <c r="BY30" s="24" t="str">
        <f t="shared" si="31"/>
        <v>Menunjukkan penguasaan dalam Peserta didik dapat menyebutkan bagian mikroskop beserta fungsinya dengan baik</v>
      </c>
      <c r="BZ30" s="25" t="str">
        <f t="shared" si="32"/>
        <v>Memerlukan penguatan dalam Peserta didik dapat mengetahui konsep tranpor membran dengan pengamatan kentan dan bubuk kopi</v>
      </c>
      <c r="CA30" s="54"/>
      <c r="CB30" s="54">
        <f t="shared" si="33"/>
        <v>89.33</v>
      </c>
      <c r="CC30" s="54" t="str">
        <f t="shared" si="34"/>
        <v>Peserta didik dapat menyebutkan bagian mikroskop beserta fungsinya dengan baik</v>
      </c>
      <c r="CD30" s="54">
        <f t="shared" si="35"/>
        <v>81.5</v>
      </c>
      <c r="CE30" s="54"/>
      <c r="CF30" s="54"/>
      <c r="CG30" s="54">
        <f>IFERROR(INDEX($F$15:J30,1,MATCH(IF(CB30=K30,MAX(F30:J30)," "),F30:J30,0)),0)</f>
        <v>8</v>
      </c>
      <c r="CH30" s="54">
        <f>IFERROR(INDEX($L$15:P30,1,MATCH(IF(CB30=Q30,MAX(L30:P30)," "),L30:P30,0)),0)</f>
        <v>0</v>
      </c>
      <c r="CI30" s="54">
        <f>IFERROR(INDEX($R$15:V30,1,MATCH(IF(CB30=W30,MAX(R30:V30)," "),R30:V30,0)),0)</f>
        <v>0</v>
      </c>
      <c r="CJ30" s="54">
        <f>IFERROR(INDEX($X$15:AB30,1,MATCH(IF(CB30=AC30,MAX(X30:AB30)," "),X30:AB30,0)),0)</f>
        <v>0</v>
      </c>
      <c r="CK30" s="54">
        <f>IFERROR(INDEX($AD$15:AH30,1,MATCH(IF(CB30=AI30,MAX(AD30:AH30)," "),AD30:AH30,0)),0)</f>
        <v>0</v>
      </c>
      <c r="CL30" s="54">
        <f>IFERROR(INDEX($AJ$15:AN30,1,MATCH(IF(CB30=AO30,MAX(AJ30:AN30)," "),AJ30:AN30,0)),0)</f>
        <v>0</v>
      </c>
      <c r="CM30" s="54">
        <f>IFERROR(INDEX($AP$15:AT30,1,MATCH(IF(CB30=AU30,MAX(AP30:AT30)," "),AP30:AT30,0)),0)</f>
        <v>0</v>
      </c>
      <c r="CN30" s="54">
        <f>IFERROR(INDEX($AV$15:AZ30,1,MATCH(IF(CB30=BA30,MAX(AV30:AZ30)," "),AV30:AZ30,0)),0)</f>
        <v>0</v>
      </c>
      <c r="CO30" s="54">
        <f>IFERROR(INDEX($BB$15:BF30,1,MATCH(IF(CB30=BG30,MAX(BB30:BF30)," "),BB30:BF30,0)),0)</f>
        <v>0</v>
      </c>
      <c r="CP30" s="54">
        <f>IFERROR(INDEX($BH$15:BL30,1,MATCH(IF(CB30=BM30,MAX(BH30:BL30)," "),BH30:BL30,0)),0)</f>
        <v>0</v>
      </c>
      <c r="CQ30" s="54"/>
      <c r="CR30" s="54">
        <f>IFERROR(INDEX($F$15:J30,1,MATCH(IF(CD30=K30,MIN(F30:J30)," "),F30:J30,0)),0)</f>
        <v>0</v>
      </c>
      <c r="CS30" s="54">
        <f>IFERROR(INDEX($L$15:P30,1,MATCH(IF(CD30=Q30,MIN(L30:P30)," "),L30:P30,0)),0)</f>
        <v>12</v>
      </c>
      <c r="CT30" s="54">
        <f>IFERROR(INDEX($R$15:V30,1,MATCH(IF(CD30=W30,MIN(R30:V30)," "),R30:V30,0)),0)</f>
        <v>0</v>
      </c>
      <c r="CU30" s="54">
        <f>IFERROR(INDEX($X$15:AB30,1,MATCH(IF(CD30=AC30,MIN(X30:AB30)," "),X30:AB30,0)),0)</f>
        <v>0</v>
      </c>
      <c r="CV30" s="54">
        <f>IFERROR(INDEX($AD$15:AH30,1,MATCH(IF(CD30=AI30,MIN(AD30:AH30)," "),AD30:AH30,0)),0)</f>
        <v>0</v>
      </c>
      <c r="CW30" s="54">
        <f>IFERROR(INDEX($AJ$15:AN30,1,MATCH(IF(CD30=AO30,MIN(AJ30:AN30)," "),AJ30:AN30,0)),0)</f>
        <v>0</v>
      </c>
      <c r="CX30" s="54">
        <f>IFERROR(INDEX($AP$15:AT30,1,MATCH(IF(CD30=AU30,MIN(AP30:AY30)," "),AP30:AT30,0)),0)</f>
        <v>0</v>
      </c>
      <c r="CY30" s="54">
        <f>IFERROR(INDEX($AV$15:AZ30,1,MATCH(IF(CD30=BA30,MIN(AV30:AZ30)," "),AV30:AZ30,0)),0)</f>
        <v>0</v>
      </c>
      <c r="CZ30" s="54">
        <f>IFERROR(INDEX($BB$15:BF30,1,MATCH(IF(CD30=BG30,MIN(BB30:BF30)," "),BB30:BF30,0)),0)</f>
        <v>0</v>
      </c>
      <c r="DA30" s="54">
        <f>IFERROR(INDEX($BH$15:BL30,1,MATCH(IF(CD30=BM30,MIN(BH30:BL30)," "),BH30:BL30,0)),0)</f>
        <v>0</v>
      </c>
      <c r="DB30" s="54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3"/>
      <c r="EJ30" s="53"/>
      <c r="EK30" s="53"/>
    </row>
    <row r="31" spans="1:141" ht="18.75" customHeight="1" x14ac:dyDescent="0.3">
      <c r="A31" s="14">
        <v>16</v>
      </c>
      <c r="B31" s="65" t="s">
        <v>60</v>
      </c>
      <c r="C31" s="15">
        <f>VLOOKUP(B31,'[1]DATA SISWA'!$E$1:$G$9999,2,0)</f>
        <v>0</v>
      </c>
      <c r="D31" s="15"/>
      <c r="E31" s="16" t="str">
        <f>VLOOKUP(B31,'[1]DATA SISWA'!$E$1:$G$9999,3,0)</f>
        <v>Mohammad Al Fayer</v>
      </c>
      <c r="F31" s="133">
        <v>85</v>
      </c>
      <c r="G31" s="133">
        <v>90</v>
      </c>
      <c r="H31" s="133">
        <v>100</v>
      </c>
      <c r="I31" s="9"/>
      <c r="J31" s="9"/>
      <c r="K31" s="20">
        <f t="shared" si="17"/>
        <v>91.67</v>
      </c>
      <c r="L31" s="9">
        <v>78</v>
      </c>
      <c r="M31" s="133">
        <v>100</v>
      </c>
      <c r="N31" s="9"/>
      <c r="O31" s="9"/>
      <c r="P31" s="9"/>
      <c r="Q31" s="20">
        <f t="shared" si="18"/>
        <v>89</v>
      </c>
      <c r="R31" s="9"/>
      <c r="S31" s="9"/>
      <c r="T31" s="9"/>
      <c r="U31" s="9"/>
      <c r="V31" s="9"/>
      <c r="W31" s="20" t="str">
        <f t="shared" si="19"/>
        <v xml:space="preserve"> </v>
      </c>
      <c r="X31" s="9"/>
      <c r="Y31" s="9"/>
      <c r="Z31" s="9"/>
      <c r="AA31" s="9"/>
      <c r="AB31" s="9"/>
      <c r="AC31" s="20" t="str">
        <f t="shared" si="20"/>
        <v xml:space="preserve"> </v>
      </c>
      <c r="AD31" s="9"/>
      <c r="AE31" s="9"/>
      <c r="AF31" s="9"/>
      <c r="AG31" s="9"/>
      <c r="AH31" s="9"/>
      <c r="AI31" s="20" t="str">
        <f t="shared" si="21"/>
        <v xml:space="preserve"> </v>
      </c>
      <c r="AJ31" s="9"/>
      <c r="AK31" s="9"/>
      <c r="AL31" s="9"/>
      <c r="AM31" s="9"/>
      <c r="AN31" s="9"/>
      <c r="AO31" s="20" t="str">
        <f t="shared" si="22"/>
        <v xml:space="preserve"> </v>
      </c>
      <c r="AP31" s="9"/>
      <c r="AQ31" s="9"/>
      <c r="AR31" s="9"/>
      <c r="AS31" s="9"/>
      <c r="AT31" s="9"/>
      <c r="AU31" s="20" t="str">
        <f t="shared" si="23"/>
        <v xml:space="preserve"> </v>
      </c>
      <c r="AV31" s="9"/>
      <c r="AW31" s="9"/>
      <c r="AX31" s="9"/>
      <c r="AY31" s="9"/>
      <c r="AZ31" s="9"/>
      <c r="BA31" s="20" t="str">
        <f t="shared" si="24"/>
        <v xml:space="preserve"> </v>
      </c>
      <c r="BB31" s="9"/>
      <c r="BC31" s="9"/>
      <c r="BD31" s="9"/>
      <c r="BE31" s="9"/>
      <c r="BF31" s="9"/>
      <c r="BG31" s="20" t="str">
        <f t="shared" si="25"/>
        <v xml:space="preserve"> </v>
      </c>
      <c r="BH31" s="9"/>
      <c r="BI31" s="9"/>
      <c r="BJ31" s="9"/>
      <c r="BK31" s="9"/>
      <c r="BL31" s="9"/>
      <c r="BM31" s="20" t="str">
        <f t="shared" si="26"/>
        <v xml:space="preserve"> </v>
      </c>
      <c r="BN31" s="20">
        <f t="shared" si="27"/>
        <v>90.34</v>
      </c>
      <c r="BO31" s="139">
        <v>77</v>
      </c>
      <c r="BP31" s="9"/>
      <c r="BQ31" s="9"/>
      <c r="BR31" s="9"/>
      <c r="BS31" s="21">
        <f t="shared" si="28"/>
        <v>77</v>
      </c>
      <c r="BT31" s="140">
        <v>80</v>
      </c>
      <c r="BU31" s="10"/>
      <c r="BV31" s="22">
        <f t="shared" si="29"/>
        <v>82.45</v>
      </c>
      <c r="BW31" s="22">
        <f t="shared" si="13"/>
        <v>77</v>
      </c>
      <c r="BX31" s="23" t="str">
        <f t="shared" si="30"/>
        <v>TUNTAS</v>
      </c>
      <c r="BY31" s="24" t="str">
        <f t="shared" si="31"/>
        <v>Menunjukkan penguasaan dalam Peserta didik dapat menyebutkan bagian mikroskop beserta fungsinya dengan baik</v>
      </c>
      <c r="BZ31" s="25" t="str">
        <f t="shared" si="32"/>
        <v>Memerlukan penguatan dalam Peserta didik dapat mengetahui konsep tranpor membran dengan pengamatan kentan dan bubuk kopi</v>
      </c>
      <c r="CA31" s="54"/>
      <c r="CB31" s="54">
        <f t="shared" si="33"/>
        <v>91.67</v>
      </c>
      <c r="CC31" s="54" t="str">
        <f t="shared" si="34"/>
        <v>Peserta didik dapat menyebutkan bagian mikroskop beserta fungsinya dengan baik</v>
      </c>
      <c r="CD31" s="54">
        <f t="shared" si="35"/>
        <v>89</v>
      </c>
      <c r="CE31" s="54"/>
      <c r="CF31" s="54"/>
      <c r="CG31" s="54">
        <f>IFERROR(INDEX($F$15:J31,1,MATCH(IF(CB31=K31,MAX(F31:J31)," "),F31:J31,0)),0)</f>
        <v>8</v>
      </c>
      <c r="CH31" s="54">
        <f>IFERROR(INDEX($L$15:P31,1,MATCH(IF(CB31=Q31,MAX(L31:P31)," "),L31:P31,0)),0)</f>
        <v>0</v>
      </c>
      <c r="CI31" s="54">
        <f>IFERROR(INDEX($R$15:V31,1,MATCH(IF(CB31=W31,MAX(R31:V31)," "),R31:V31,0)),0)</f>
        <v>0</v>
      </c>
      <c r="CJ31" s="54">
        <f>IFERROR(INDEX($X$15:AB31,1,MATCH(IF(CB31=AC31,MAX(X31:AB31)," "),X31:AB31,0)),0)</f>
        <v>0</v>
      </c>
      <c r="CK31" s="54">
        <f>IFERROR(INDEX($AD$15:AH31,1,MATCH(IF(CB31=AI31,MAX(AD31:AH31)," "),AD31:AH31,0)),0)</f>
        <v>0</v>
      </c>
      <c r="CL31" s="54">
        <f>IFERROR(INDEX($AJ$15:AN31,1,MATCH(IF(CB31=AO31,MAX(AJ31:AN31)," "),AJ31:AN31,0)),0)</f>
        <v>0</v>
      </c>
      <c r="CM31" s="54">
        <f>IFERROR(INDEX($AP$15:AT31,1,MATCH(IF(CB31=AU31,MAX(AP31:AT31)," "),AP31:AT31,0)),0)</f>
        <v>0</v>
      </c>
      <c r="CN31" s="54">
        <f>IFERROR(INDEX($AV$15:AZ31,1,MATCH(IF(CB31=BA31,MAX(AV31:AZ31)," "),AV31:AZ31,0)),0)</f>
        <v>0</v>
      </c>
      <c r="CO31" s="54">
        <f>IFERROR(INDEX($BB$15:BF31,1,MATCH(IF(CB31=BG31,MAX(BB31:BF31)," "),BB31:BF31,0)),0)</f>
        <v>0</v>
      </c>
      <c r="CP31" s="54">
        <f>IFERROR(INDEX($BH$15:BL31,1,MATCH(IF(CB31=BM31,MAX(BH31:BL31)," "),BH31:BL31,0)),0)</f>
        <v>0</v>
      </c>
      <c r="CQ31" s="54"/>
      <c r="CR31" s="54">
        <f>IFERROR(INDEX($F$15:J31,1,MATCH(IF(CD31=K31,MIN(F31:J31)," "),F31:J31,0)),0)</f>
        <v>0</v>
      </c>
      <c r="CS31" s="54">
        <f>IFERROR(INDEX($L$15:P31,1,MATCH(IF(CD31=Q31,MIN(L31:P31)," "),L31:P31,0)),0)</f>
        <v>12</v>
      </c>
      <c r="CT31" s="54">
        <f>IFERROR(INDEX($R$15:V31,1,MATCH(IF(CD31=W31,MIN(R31:V31)," "),R31:V31,0)),0)</f>
        <v>0</v>
      </c>
      <c r="CU31" s="54">
        <f>IFERROR(INDEX($X$15:AB31,1,MATCH(IF(CD31=AC31,MIN(X31:AB31)," "),X31:AB31,0)),0)</f>
        <v>0</v>
      </c>
      <c r="CV31" s="54">
        <f>IFERROR(INDEX($AD$15:AH31,1,MATCH(IF(CD31=AI31,MIN(AD31:AH31)," "),AD31:AH31,0)),0)</f>
        <v>0</v>
      </c>
      <c r="CW31" s="54">
        <f>IFERROR(INDEX($AJ$15:AN31,1,MATCH(IF(CD31=AO31,MIN(AJ31:AN31)," "),AJ31:AN31,0)),0)</f>
        <v>0</v>
      </c>
      <c r="CX31" s="54">
        <f>IFERROR(INDEX($AP$15:AT31,1,MATCH(IF(CD31=AU31,MIN(AP31:AY31)," "),AP31:AT31,0)),0)</f>
        <v>0</v>
      </c>
      <c r="CY31" s="54">
        <f>IFERROR(INDEX($AV$15:AZ31,1,MATCH(IF(CD31=BA31,MIN(AV31:AZ31)," "),AV31:AZ31,0)),0)</f>
        <v>0</v>
      </c>
      <c r="CZ31" s="54">
        <f>IFERROR(INDEX($BB$15:BF31,1,MATCH(IF(CD31=BG31,MIN(BB31:BF31)," "),BB31:BF31,0)),0)</f>
        <v>0</v>
      </c>
      <c r="DA31" s="54">
        <f>IFERROR(INDEX($BH$15:BL31,1,MATCH(IF(CD31=BM31,MIN(BH31:BL31)," "),BH31:BL31,0)),0)</f>
        <v>0</v>
      </c>
      <c r="DB31" s="54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3"/>
      <c r="EJ31" s="53"/>
      <c r="EK31" s="53"/>
    </row>
    <row r="32" spans="1:141" ht="20.25" customHeight="1" x14ac:dyDescent="0.3">
      <c r="A32" s="14">
        <v>17</v>
      </c>
      <c r="B32" s="65" t="s">
        <v>61</v>
      </c>
      <c r="C32" s="15">
        <f>VLOOKUP(B32,'[1]DATA SISWA'!$E$1:$G$9999,2,0)</f>
        <v>0</v>
      </c>
      <c r="D32" s="15"/>
      <c r="E32" s="16" t="str">
        <f>VLOOKUP(B32,'[1]DATA SISWA'!$E$1:$G$9999,3,0)</f>
        <v>Muhammad Rizky Kurniawan</v>
      </c>
      <c r="F32" s="133">
        <v>85</v>
      </c>
      <c r="G32" s="133">
        <v>90</v>
      </c>
      <c r="H32" s="133">
        <v>95</v>
      </c>
      <c r="I32" s="9"/>
      <c r="J32" s="9"/>
      <c r="K32" s="20">
        <f t="shared" si="17"/>
        <v>90</v>
      </c>
      <c r="L32" s="9">
        <v>78</v>
      </c>
      <c r="M32" s="133">
        <v>90</v>
      </c>
      <c r="N32" s="9"/>
      <c r="O32" s="9"/>
      <c r="P32" s="9"/>
      <c r="Q32" s="20">
        <f t="shared" si="18"/>
        <v>84</v>
      </c>
      <c r="R32" s="9"/>
      <c r="S32" s="9"/>
      <c r="T32" s="9"/>
      <c r="U32" s="9"/>
      <c r="V32" s="9"/>
      <c r="W32" s="20" t="str">
        <f t="shared" si="19"/>
        <v xml:space="preserve"> </v>
      </c>
      <c r="X32" s="9"/>
      <c r="Y32" s="9"/>
      <c r="Z32" s="9"/>
      <c r="AA32" s="9"/>
      <c r="AB32" s="9"/>
      <c r="AC32" s="20" t="str">
        <f t="shared" si="20"/>
        <v xml:space="preserve"> </v>
      </c>
      <c r="AD32" s="9"/>
      <c r="AE32" s="9"/>
      <c r="AF32" s="9"/>
      <c r="AG32" s="9"/>
      <c r="AH32" s="9"/>
      <c r="AI32" s="20" t="str">
        <f t="shared" si="21"/>
        <v xml:space="preserve"> </v>
      </c>
      <c r="AJ32" s="9"/>
      <c r="AK32" s="9"/>
      <c r="AL32" s="9"/>
      <c r="AM32" s="9"/>
      <c r="AN32" s="9"/>
      <c r="AO32" s="20" t="str">
        <f t="shared" si="22"/>
        <v xml:space="preserve"> </v>
      </c>
      <c r="AP32" s="9"/>
      <c r="AQ32" s="9"/>
      <c r="AR32" s="9"/>
      <c r="AS32" s="9"/>
      <c r="AT32" s="9"/>
      <c r="AU32" s="20" t="str">
        <f t="shared" si="23"/>
        <v xml:space="preserve"> </v>
      </c>
      <c r="AV32" s="9"/>
      <c r="AW32" s="9"/>
      <c r="AX32" s="9"/>
      <c r="AY32" s="9"/>
      <c r="AZ32" s="9"/>
      <c r="BA32" s="20" t="str">
        <f t="shared" si="24"/>
        <v xml:space="preserve"> </v>
      </c>
      <c r="BB32" s="9"/>
      <c r="BC32" s="9"/>
      <c r="BD32" s="9"/>
      <c r="BE32" s="9"/>
      <c r="BF32" s="9"/>
      <c r="BG32" s="20" t="str">
        <f t="shared" si="25"/>
        <v xml:space="preserve"> </v>
      </c>
      <c r="BH32" s="9"/>
      <c r="BI32" s="9"/>
      <c r="BJ32" s="9"/>
      <c r="BK32" s="9"/>
      <c r="BL32" s="9"/>
      <c r="BM32" s="20" t="str">
        <f t="shared" si="26"/>
        <v xml:space="preserve"> </v>
      </c>
      <c r="BN32" s="20">
        <f t="shared" si="27"/>
        <v>87</v>
      </c>
      <c r="BO32" s="139">
        <v>77</v>
      </c>
      <c r="BP32" s="9"/>
      <c r="BQ32" s="9"/>
      <c r="BR32" s="9"/>
      <c r="BS32" s="21">
        <f t="shared" si="28"/>
        <v>77</v>
      </c>
      <c r="BT32" s="140">
        <v>77</v>
      </c>
      <c r="BU32" s="10"/>
      <c r="BV32" s="22">
        <f t="shared" si="29"/>
        <v>80.33</v>
      </c>
      <c r="BW32" s="22">
        <f t="shared" si="13"/>
        <v>77</v>
      </c>
      <c r="BX32" s="23" t="str">
        <f t="shared" si="30"/>
        <v>TUNTAS</v>
      </c>
      <c r="BY32" s="24" t="str">
        <f t="shared" si="31"/>
        <v>Menunjukkan penguasaan dalam Peserta didik dapat menyebutkan bagian mikroskop beserta fungsinya dengan baik</v>
      </c>
      <c r="BZ32" s="25" t="str">
        <f t="shared" si="32"/>
        <v>Memerlukan penguatan dalam Peserta didik dapat mengetahui konsep tranpor membran dengan pengamatan kentan dan bubuk kopi</v>
      </c>
      <c r="CA32" s="54"/>
      <c r="CB32" s="54">
        <f t="shared" si="33"/>
        <v>90</v>
      </c>
      <c r="CC32" s="54" t="str">
        <f t="shared" si="34"/>
        <v>Peserta didik dapat menyebutkan bagian mikroskop beserta fungsinya dengan baik</v>
      </c>
      <c r="CD32" s="54">
        <f t="shared" si="35"/>
        <v>84</v>
      </c>
      <c r="CE32" s="54"/>
      <c r="CF32" s="54"/>
      <c r="CG32" s="54">
        <f>IFERROR(INDEX($F$15:J32,1,MATCH(IF(CB32=K32,MAX(F32:J32)," "),F32:J32,0)),0)</f>
        <v>8</v>
      </c>
      <c r="CH32" s="54">
        <f>IFERROR(INDEX($L$15:P32,1,MATCH(IF(CB32=Q32,MAX(L32:P32)," "),L32:P32,0)),0)</f>
        <v>0</v>
      </c>
      <c r="CI32" s="54">
        <f>IFERROR(INDEX($R$15:V32,1,MATCH(IF(CB32=W32,MAX(R32:V32)," "),R32:V32,0)),0)</f>
        <v>0</v>
      </c>
      <c r="CJ32" s="54">
        <f>IFERROR(INDEX($X$15:AB32,1,MATCH(IF(CB32=AC32,MAX(X32:AB32)," "),X32:AB32,0)),0)</f>
        <v>0</v>
      </c>
      <c r="CK32" s="54">
        <f>IFERROR(INDEX($AD$15:AH32,1,MATCH(IF(CB32=AI32,MAX(AD32:AH32)," "),AD32:AH32,0)),0)</f>
        <v>0</v>
      </c>
      <c r="CL32" s="54">
        <f>IFERROR(INDEX($AJ$15:AN32,1,MATCH(IF(CB32=AO32,MAX(AJ32:AN32)," "),AJ32:AN32,0)),0)</f>
        <v>0</v>
      </c>
      <c r="CM32" s="54">
        <f>IFERROR(INDEX($AP$15:AT32,1,MATCH(IF(CB32=AU32,MAX(AP32:AT32)," "),AP32:AT32,0)),0)</f>
        <v>0</v>
      </c>
      <c r="CN32" s="54">
        <f>IFERROR(INDEX($AV$15:AZ32,1,MATCH(IF(CB32=BA32,MAX(AV32:AZ32)," "),AV32:AZ32,0)),0)</f>
        <v>0</v>
      </c>
      <c r="CO32" s="54">
        <f>IFERROR(INDEX($BB$15:BF32,1,MATCH(IF(CB32=BG32,MAX(BB32:BF32)," "),BB32:BF32,0)),0)</f>
        <v>0</v>
      </c>
      <c r="CP32" s="54">
        <f>IFERROR(INDEX($BH$15:BL32,1,MATCH(IF(CB32=BM32,MAX(BH32:BL32)," "),BH32:BL32,0)),0)</f>
        <v>0</v>
      </c>
      <c r="CQ32" s="54"/>
      <c r="CR32" s="54">
        <f>IFERROR(INDEX($F$15:J32,1,MATCH(IF(CD32=K32,MIN(F32:J32)," "),F32:J32,0)),0)</f>
        <v>0</v>
      </c>
      <c r="CS32" s="54">
        <f>IFERROR(INDEX($L$15:P32,1,MATCH(IF(CD32=Q32,MIN(L32:P32)," "),L32:P32,0)),0)</f>
        <v>12</v>
      </c>
      <c r="CT32" s="54">
        <f>IFERROR(INDEX($R$15:V32,1,MATCH(IF(CD32=W32,MIN(R32:V32)," "),R32:V32,0)),0)</f>
        <v>0</v>
      </c>
      <c r="CU32" s="54">
        <f>IFERROR(INDEX($X$15:AB32,1,MATCH(IF(CD32=AC32,MIN(X32:AB32)," "),X32:AB32,0)),0)</f>
        <v>0</v>
      </c>
      <c r="CV32" s="54">
        <f>IFERROR(INDEX($AD$15:AH32,1,MATCH(IF(CD32=AI32,MIN(AD32:AH32)," "),AD32:AH32,0)),0)</f>
        <v>0</v>
      </c>
      <c r="CW32" s="54">
        <f>IFERROR(INDEX($AJ$15:AN32,1,MATCH(IF(CD32=AO32,MIN(AJ32:AN32)," "),AJ32:AN32,0)),0)</f>
        <v>0</v>
      </c>
      <c r="CX32" s="54">
        <f>IFERROR(INDEX($AP$15:AT32,1,MATCH(IF(CD32=AU32,MIN(AP32:AY32)," "),AP32:AT32,0)),0)</f>
        <v>0</v>
      </c>
      <c r="CY32" s="54">
        <f>IFERROR(INDEX($AV$15:AZ32,1,MATCH(IF(CD32=BA32,MIN(AV32:AZ32)," "),AV32:AZ32,0)),0)</f>
        <v>0</v>
      </c>
      <c r="CZ32" s="54">
        <f>IFERROR(INDEX($BB$15:BF32,1,MATCH(IF(CD32=BG32,MIN(BB32:BF32)," "),BB32:BF32,0)),0)</f>
        <v>0</v>
      </c>
      <c r="DA32" s="54">
        <f>IFERROR(INDEX($BH$15:BL32,1,MATCH(IF(CD32=BM32,MIN(BH32:BL32)," "),BH32:BL32,0)),0)</f>
        <v>0</v>
      </c>
      <c r="DB32" s="54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3"/>
      <c r="EJ32" s="53"/>
      <c r="EK32" s="53"/>
    </row>
    <row r="33" spans="1:141" ht="18" customHeight="1" x14ac:dyDescent="0.3">
      <c r="A33" s="14">
        <v>18</v>
      </c>
      <c r="B33" s="66" t="s">
        <v>62</v>
      </c>
      <c r="C33" s="15">
        <f>VLOOKUP(B33,'[1]DATA SISWA'!$E$1:$G$9999,2,0)</f>
        <v>0</v>
      </c>
      <c r="D33" s="18"/>
      <c r="E33" s="16" t="str">
        <f>VLOOKUP(B33,'[1]DATA SISWA'!$E$1:$G$9999,3,0)</f>
        <v>Muhammad Yoga Al Amin</v>
      </c>
      <c r="F33" s="133">
        <v>85</v>
      </c>
      <c r="G33" s="133">
        <v>90</v>
      </c>
      <c r="H33" s="133">
        <v>98</v>
      </c>
      <c r="I33" s="9"/>
      <c r="J33" s="9"/>
      <c r="K33" s="20">
        <f t="shared" si="17"/>
        <v>91</v>
      </c>
      <c r="L33" s="9">
        <v>80</v>
      </c>
      <c r="M33" s="133">
        <v>80</v>
      </c>
      <c r="N33" s="9"/>
      <c r="O33" s="9"/>
      <c r="P33" s="9"/>
      <c r="Q33" s="20">
        <f t="shared" si="18"/>
        <v>80</v>
      </c>
      <c r="R33" s="9"/>
      <c r="S33" s="9"/>
      <c r="T33" s="9"/>
      <c r="U33" s="9"/>
      <c r="V33" s="9"/>
      <c r="W33" s="20" t="str">
        <f t="shared" si="19"/>
        <v xml:space="preserve"> </v>
      </c>
      <c r="X33" s="9"/>
      <c r="Y33" s="9"/>
      <c r="Z33" s="9"/>
      <c r="AA33" s="9"/>
      <c r="AB33" s="9"/>
      <c r="AC33" s="20" t="str">
        <f t="shared" si="20"/>
        <v xml:space="preserve"> </v>
      </c>
      <c r="AD33" s="9"/>
      <c r="AE33" s="9"/>
      <c r="AF33" s="9"/>
      <c r="AG33" s="9"/>
      <c r="AH33" s="9"/>
      <c r="AI33" s="20" t="str">
        <f t="shared" si="21"/>
        <v xml:space="preserve"> </v>
      </c>
      <c r="AJ33" s="9"/>
      <c r="AK33" s="9"/>
      <c r="AL33" s="9"/>
      <c r="AM33" s="9"/>
      <c r="AN33" s="9"/>
      <c r="AO33" s="20" t="str">
        <f t="shared" si="22"/>
        <v xml:space="preserve"> </v>
      </c>
      <c r="AP33" s="9"/>
      <c r="AQ33" s="9"/>
      <c r="AR33" s="9"/>
      <c r="AS33" s="9"/>
      <c r="AT33" s="9"/>
      <c r="AU33" s="20" t="str">
        <f t="shared" si="23"/>
        <v xml:space="preserve"> </v>
      </c>
      <c r="AV33" s="9"/>
      <c r="AW33" s="9"/>
      <c r="AX33" s="9"/>
      <c r="AY33" s="9"/>
      <c r="AZ33" s="9"/>
      <c r="BA33" s="20" t="str">
        <f t="shared" si="24"/>
        <v xml:space="preserve"> </v>
      </c>
      <c r="BB33" s="9"/>
      <c r="BC33" s="9"/>
      <c r="BD33" s="9"/>
      <c r="BE33" s="9"/>
      <c r="BF33" s="9"/>
      <c r="BG33" s="20" t="str">
        <f t="shared" si="25"/>
        <v xml:space="preserve"> </v>
      </c>
      <c r="BH33" s="9"/>
      <c r="BI33" s="9"/>
      <c r="BJ33" s="9"/>
      <c r="BK33" s="9"/>
      <c r="BL33" s="9"/>
      <c r="BM33" s="20" t="str">
        <f t="shared" si="26"/>
        <v xml:space="preserve"> </v>
      </c>
      <c r="BN33" s="20">
        <f t="shared" si="27"/>
        <v>85.5</v>
      </c>
      <c r="BO33" s="139">
        <v>77</v>
      </c>
      <c r="BP33" s="9"/>
      <c r="BQ33" s="9"/>
      <c r="BR33" s="9"/>
      <c r="BS33" s="21">
        <f t="shared" si="28"/>
        <v>77</v>
      </c>
      <c r="BT33" s="140">
        <v>77</v>
      </c>
      <c r="BU33" s="10"/>
      <c r="BV33" s="22">
        <f t="shared" si="29"/>
        <v>79.83</v>
      </c>
      <c r="BW33" s="22">
        <f t="shared" si="13"/>
        <v>77</v>
      </c>
      <c r="BX33" s="23" t="str">
        <f t="shared" si="30"/>
        <v>TUNTAS</v>
      </c>
      <c r="BY33" s="24" t="str">
        <f t="shared" si="31"/>
        <v>Menunjukkan penguasaan dalam Peserta didik dapat menyebutkan bagian mikroskop beserta fungsinya dengan baik</v>
      </c>
      <c r="BZ33" s="25" t="str">
        <f t="shared" si="32"/>
        <v>Memerlukan penguatan dalam Peserta didik dapat mengetahui konsep tranpor membran dengan pengamatan kentan dan bubuk kopi</v>
      </c>
      <c r="CA33" s="54"/>
      <c r="CB33" s="54">
        <f t="shared" si="33"/>
        <v>91</v>
      </c>
      <c r="CC33" s="54" t="str">
        <f t="shared" si="34"/>
        <v>Peserta didik dapat menyebutkan bagian mikroskop beserta fungsinya dengan baik</v>
      </c>
      <c r="CD33" s="54">
        <f t="shared" si="35"/>
        <v>80</v>
      </c>
      <c r="CE33" s="54"/>
      <c r="CF33" s="54"/>
      <c r="CG33" s="54">
        <f>IFERROR(INDEX($F$15:J33,1,MATCH(IF(CB33=K33,MAX(F33:J33)," "),F33:J33,0)),0)</f>
        <v>8</v>
      </c>
      <c r="CH33" s="54">
        <f>IFERROR(INDEX($L$15:P33,1,MATCH(IF(CB33=Q33,MAX(L33:P33)," "),L33:P33,0)),0)</f>
        <v>0</v>
      </c>
      <c r="CI33" s="54">
        <f>IFERROR(INDEX($R$15:V33,1,MATCH(IF(CB33=W33,MAX(R33:V33)," "),R33:V33,0)),0)</f>
        <v>0</v>
      </c>
      <c r="CJ33" s="54">
        <f>IFERROR(INDEX($X$15:AB33,1,MATCH(IF(CB33=AC33,MAX(X33:AB33)," "),X33:AB33,0)),0)</f>
        <v>0</v>
      </c>
      <c r="CK33" s="54">
        <f>IFERROR(INDEX($AD$15:AH33,1,MATCH(IF(CB33=AI33,MAX(AD33:AH33)," "),AD33:AH33,0)),0)</f>
        <v>0</v>
      </c>
      <c r="CL33" s="54">
        <f>IFERROR(INDEX($AJ$15:AN33,1,MATCH(IF(CB33=AO33,MAX(AJ33:AN33)," "),AJ33:AN33,0)),0)</f>
        <v>0</v>
      </c>
      <c r="CM33" s="54">
        <f>IFERROR(INDEX($AP$15:AT33,1,MATCH(IF(CB33=AU33,MAX(AP33:AT33)," "),AP33:AT33,0)),0)</f>
        <v>0</v>
      </c>
      <c r="CN33" s="54">
        <f>IFERROR(INDEX($AV$15:AZ33,1,MATCH(IF(CB33=BA33,MAX(AV33:AZ33)," "),AV33:AZ33,0)),0)</f>
        <v>0</v>
      </c>
      <c r="CO33" s="54">
        <f>IFERROR(INDEX($BB$15:BF33,1,MATCH(IF(CB33=BG33,MAX(BB33:BF33)," "),BB33:BF33,0)),0)</f>
        <v>0</v>
      </c>
      <c r="CP33" s="54">
        <f>IFERROR(INDEX($BH$15:BL33,1,MATCH(IF(CB33=BM33,MAX(BH33:BL33)," "),BH33:BL33,0)),0)</f>
        <v>0</v>
      </c>
      <c r="CQ33" s="54"/>
      <c r="CR33" s="54">
        <f>IFERROR(INDEX($F$15:J33,1,MATCH(IF(CD33=K33,MIN(F33:J33)," "),F33:J33,0)),0)</f>
        <v>0</v>
      </c>
      <c r="CS33" s="54">
        <f>IFERROR(INDEX($L$15:P33,1,MATCH(IF(CD33=Q33,MIN(L33:P33)," "),L33:P33,0)),0)</f>
        <v>12</v>
      </c>
      <c r="CT33" s="54">
        <f>IFERROR(INDEX($R$15:V33,1,MATCH(IF(CD33=W33,MIN(R33:V33)," "),R33:V33,0)),0)</f>
        <v>0</v>
      </c>
      <c r="CU33" s="54">
        <f>IFERROR(INDEX($X$15:AB33,1,MATCH(IF(CD33=AC33,MIN(X33:AB33)," "),X33:AB33,0)),0)</f>
        <v>0</v>
      </c>
      <c r="CV33" s="54">
        <f>IFERROR(INDEX($AD$15:AH33,1,MATCH(IF(CD33=AI33,MIN(AD33:AH33)," "),AD33:AH33,0)),0)</f>
        <v>0</v>
      </c>
      <c r="CW33" s="54">
        <f>IFERROR(INDEX($AJ$15:AN33,1,MATCH(IF(CD33=AO33,MIN(AJ33:AN33)," "),AJ33:AN33,0)),0)</f>
        <v>0</v>
      </c>
      <c r="CX33" s="54">
        <f>IFERROR(INDEX($AP$15:AT33,1,MATCH(IF(CD33=AU33,MIN(AP33:AY33)," "),AP33:AT33,0)),0)</f>
        <v>0</v>
      </c>
      <c r="CY33" s="54">
        <f>IFERROR(INDEX($AV$15:AZ33,1,MATCH(IF(CD33=BA33,MIN(AV33:AZ33)," "),AV33:AZ33,0)),0)</f>
        <v>0</v>
      </c>
      <c r="CZ33" s="54">
        <f>IFERROR(INDEX($BB$15:BF33,1,MATCH(IF(CD33=BG33,MIN(BB33:BF33)," "),BB33:BF33,0)),0)</f>
        <v>0</v>
      </c>
      <c r="DA33" s="54">
        <f>IFERROR(INDEX($BH$15:BL33,1,MATCH(IF(CD33=BM33,MIN(BH33:BL33)," "),BH33:BL33,0)),0)</f>
        <v>0</v>
      </c>
      <c r="DB33" s="54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3"/>
      <c r="EJ33" s="53"/>
      <c r="EK33" s="53"/>
    </row>
    <row r="34" spans="1:141" ht="18.75" customHeight="1" x14ac:dyDescent="0.3">
      <c r="A34" s="14">
        <v>19</v>
      </c>
      <c r="B34" s="65" t="s">
        <v>56</v>
      </c>
      <c r="C34" s="15">
        <f>VLOOKUP(B34,'[1]DATA SISWA'!$E$1:$G$9999,2,0)</f>
        <v>0</v>
      </c>
      <c r="D34" s="15"/>
      <c r="E34" s="16" t="str">
        <f>VLOOKUP(B34,'[1]DATA SISWA'!$E$1:$G$9999,3,0)</f>
        <v>Keysha Shafa Kamila</v>
      </c>
      <c r="F34" s="133">
        <v>85</v>
      </c>
      <c r="G34" s="133">
        <v>100</v>
      </c>
      <c r="H34" s="133">
        <v>98</v>
      </c>
      <c r="I34" s="9"/>
      <c r="J34" s="9"/>
      <c r="K34" s="20">
        <f t="shared" si="17"/>
        <v>94.33</v>
      </c>
      <c r="L34" s="9">
        <v>80</v>
      </c>
      <c r="M34" s="133">
        <v>100</v>
      </c>
      <c r="N34" s="9"/>
      <c r="O34" s="9"/>
      <c r="P34" s="9"/>
      <c r="Q34" s="20">
        <f t="shared" si="18"/>
        <v>90</v>
      </c>
      <c r="R34" s="9"/>
      <c r="S34" s="9"/>
      <c r="T34" s="9"/>
      <c r="U34" s="9"/>
      <c r="V34" s="9"/>
      <c r="W34" s="20" t="str">
        <f t="shared" si="19"/>
        <v xml:space="preserve"> </v>
      </c>
      <c r="X34" s="9"/>
      <c r="Y34" s="9"/>
      <c r="Z34" s="9"/>
      <c r="AA34" s="9"/>
      <c r="AB34" s="9"/>
      <c r="AC34" s="20" t="str">
        <f t="shared" si="20"/>
        <v xml:space="preserve"> </v>
      </c>
      <c r="AD34" s="9"/>
      <c r="AE34" s="9"/>
      <c r="AF34" s="9"/>
      <c r="AG34" s="9"/>
      <c r="AH34" s="9"/>
      <c r="AI34" s="20" t="str">
        <f t="shared" si="21"/>
        <v xml:space="preserve"> </v>
      </c>
      <c r="AJ34" s="9"/>
      <c r="AK34" s="9"/>
      <c r="AL34" s="9"/>
      <c r="AM34" s="9"/>
      <c r="AN34" s="9"/>
      <c r="AO34" s="20" t="str">
        <f t="shared" si="22"/>
        <v xml:space="preserve"> </v>
      </c>
      <c r="AP34" s="9"/>
      <c r="AQ34" s="9"/>
      <c r="AR34" s="9"/>
      <c r="AS34" s="9"/>
      <c r="AT34" s="9"/>
      <c r="AU34" s="20" t="str">
        <f t="shared" si="23"/>
        <v xml:space="preserve"> </v>
      </c>
      <c r="AV34" s="9"/>
      <c r="AW34" s="9"/>
      <c r="AX34" s="9"/>
      <c r="AY34" s="9"/>
      <c r="AZ34" s="9"/>
      <c r="BA34" s="20" t="str">
        <f t="shared" si="24"/>
        <v xml:space="preserve"> </v>
      </c>
      <c r="BB34" s="9"/>
      <c r="BC34" s="9"/>
      <c r="BD34" s="9"/>
      <c r="BE34" s="9"/>
      <c r="BF34" s="9"/>
      <c r="BG34" s="20" t="str">
        <f t="shared" si="25"/>
        <v xml:space="preserve"> </v>
      </c>
      <c r="BH34" s="9"/>
      <c r="BI34" s="9"/>
      <c r="BJ34" s="9"/>
      <c r="BK34" s="9"/>
      <c r="BL34" s="9"/>
      <c r="BM34" s="20" t="str">
        <f t="shared" si="26"/>
        <v xml:space="preserve"> </v>
      </c>
      <c r="BN34" s="20">
        <f t="shared" si="27"/>
        <v>92.17</v>
      </c>
      <c r="BO34" s="139">
        <v>77</v>
      </c>
      <c r="BP34" s="9"/>
      <c r="BQ34" s="9"/>
      <c r="BR34" s="9"/>
      <c r="BS34" s="21">
        <f t="shared" si="28"/>
        <v>77</v>
      </c>
      <c r="BT34" s="140">
        <v>77</v>
      </c>
      <c r="BU34" s="10"/>
      <c r="BV34" s="22">
        <f t="shared" si="29"/>
        <v>82.06</v>
      </c>
      <c r="BW34" s="22">
        <f t="shared" si="13"/>
        <v>77</v>
      </c>
      <c r="BX34" s="23" t="str">
        <f t="shared" si="30"/>
        <v>TUNTAS</v>
      </c>
      <c r="BY34" s="24" t="str">
        <f t="shared" si="31"/>
        <v>Menunjukkan penguasaan dalam Peserta didik dapat menyebutkan organel beserta fungsinya dengan tepat</v>
      </c>
      <c r="BZ34" s="25" t="str">
        <f t="shared" si="32"/>
        <v>Memerlukan penguatan dalam Peserta didik dapat mengetahui konsep tranpor membran dengan pengamatan kentan dan bubuk kopi</v>
      </c>
      <c r="CA34" s="54"/>
      <c r="CB34" s="54">
        <f t="shared" si="33"/>
        <v>94.33</v>
      </c>
      <c r="CC34" s="54" t="str">
        <f t="shared" si="34"/>
        <v>Peserta didik dapat menyebutkan organel beserta fungsinya dengan tepat</v>
      </c>
      <c r="CD34" s="54">
        <f t="shared" si="35"/>
        <v>90</v>
      </c>
      <c r="CE34" s="54"/>
      <c r="CF34" s="54"/>
      <c r="CG34" s="54">
        <f>IFERROR(INDEX($F$15:J34,1,MATCH(IF(CB34=K34,MAX(F34:J34)," "),F34:J34,0)),0)</f>
        <v>7</v>
      </c>
      <c r="CH34" s="54">
        <f>IFERROR(INDEX($L$15:P34,1,MATCH(IF(CB34=Q34,MAX(L34:P34)," "),L34:P34,0)),0)</f>
        <v>0</v>
      </c>
      <c r="CI34" s="54">
        <f>IFERROR(INDEX($R$15:V34,1,MATCH(IF(CB34=W34,MAX(R34:V34)," "),R34:V34,0)),0)</f>
        <v>0</v>
      </c>
      <c r="CJ34" s="54">
        <f>IFERROR(INDEX($X$15:AB34,1,MATCH(IF(CB34=AC34,MAX(X34:AB34)," "),X34:AB34,0)),0)</f>
        <v>0</v>
      </c>
      <c r="CK34" s="54">
        <f>IFERROR(INDEX($AD$15:AH34,1,MATCH(IF(CB34=AI34,MAX(AD34:AH34)," "),AD34:AH34,0)),0)</f>
        <v>0</v>
      </c>
      <c r="CL34" s="54">
        <f>IFERROR(INDEX($AJ$15:AN34,1,MATCH(IF(CB34=AO34,MAX(AJ34:AN34)," "),AJ34:AN34,0)),0)</f>
        <v>0</v>
      </c>
      <c r="CM34" s="54">
        <f>IFERROR(INDEX($AP$15:AT34,1,MATCH(IF(CB34=AU34,MAX(AP34:AT34)," "),AP34:AT34,0)),0)</f>
        <v>0</v>
      </c>
      <c r="CN34" s="54">
        <f>IFERROR(INDEX($AV$15:AZ34,1,MATCH(IF(CB34=BA34,MAX(AV34:AZ34)," "),AV34:AZ34,0)),0)</f>
        <v>0</v>
      </c>
      <c r="CO34" s="54">
        <f>IFERROR(INDEX($BB$15:BF34,1,MATCH(IF(CB34=BG34,MAX(BB34:BF34)," "),BB34:BF34,0)),0)</f>
        <v>0</v>
      </c>
      <c r="CP34" s="54">
        <f>IFERROR(INDEX($BH$15:BL34,1,MATCH(IF(CB34=BM34,MAX(BH34:BL34)," "),BH34:BL34,0)),0)</f>
        <v>0</v>
      </c>
      <c r="CQ34" s="54"/>
      <c r="CR34" s="54">
        <f>IFERROR(INDEX($F$15:J34,1,MATCH(IF(CD34=K34,MIN(F34:J34)," "),F34:J34,0)),0)</f>
        <v>0</v>
      </c>
      <c r="CS34" s="54">
        <f>IFERROR(INDEX($L$15:P34,1,MATCH(IF(CD34=Q34,MIN(L34:P34)," "),L34:P34,0)),0)</f>
        <v>12</v>
      </c>
      <c r="CT34" s="54">
        <f>IFERROR(INDEX($R$15:V34,1,MATCH(IF(CD34=W34,MIN(R34:V34)," "),R34:V34,0)),0)</f>
        <v>0</v>
      </c>
      <c r="CU34" s="54">
        <f>IFERROR(INDEX($X$15:AB34,1,MATCH(IF(CD34=AC34,MIN(X34:AB34)," "),X34:AB34,0)),0)</f>
        <v>0</v>
      </c>
      <c r="CV34" s="54">
        <f>IFERROR(INDEX($AD$15:AH34,1,MATCH(IF(CD34=AI34,MIN(AD34:AH34)," "),AD34:AH34,0)),0)</f>
        <v>0</v>
      </c>
      <c r="CW34" s="54">
        <f>IFERROR(INDEX($AJ$15:AN34,1,MATCH(IF(CD34=AO34,MIN(AJ34:AN34)," "),AJ34:AN34,0)),0)</f>
        <v>0</v>
      </c>
      <c r="CX34" s="54">
        <f>IFERROR(INDEX($AP$15:AT34,1,MATCH(IF(CD34=AU34,MIN(AP34:AY34)," "),AP34:AT34,0)),0)</f>
        <v>0</v>
      </c>
      <c r="CY34" s="54">
        <f>IFERROR(INDEX($AV$15:AZ34,1,MATCH(IF(CD34=BA34,MIN(AV34:AZ34)," "),AV34:AZ34,0)),0)</f>
        <v>0</v>
      </c>
      <c r="CZ34" s="54">
        <f>IFERROR(INDEX($BB$15:BF34,1,MATCH(IF(CD34=BG34,MIN(BB34:BF34)," "),BB34:BF34,0)),0)</f>
        <v>0</v>
      </c>
      <c r="DA34" s="54">
        <f>IFERROR(INDEX($BH$15:BL34,1,MATCH(IF(CD34=BM34,MIN(BH34:BL34)," "),BH34:BL34,0)),0)</f>
        <v>0</v>
      </c>
      <c r="DB34" s="54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3"/>
      <c r="EJ34" s="53"/>
      <c r="EK34" s="53"/>
    </row>
    <row r="35" spans="1:141" ht="18" customHeight="1" x14ac:dyDescent="0.3">
      <c r="A35" s="14">
        <v>20</v>
      </c>
      <c r="B35" s="65" t="s">
        <v>63</v>
      </c>
      <c r="C35" s="15">
        <f>VLOOKUP(B35,'[1]DATA SISWA'!$E$1:$G$9999,2,0)</f>
        <v>0</v>
      </c>
      <c r="D35" s="15"/>
      <c r="E35" s="16" t="str">
        <f>VLOOKUP(B35,'[1]DATA SISWA'!$E$1:$G$9999,3,0)</f>
        <v>Naila Early Zahidah</v>
      </c>
      <c r="F35" s="133">
        <v>85</v>
      </c>
      <c r="G35" s="133">
        <v>85</v>
      </c>
      <c r="H35" s="133">
        <v>95</v>
      </c>
      <c r="I35" s="9"/>
      <c r="J35" s="9"/>
      <c r="K35" s="20">
        <f t="shared" si="17"/>
        <v>88.33</v>
      </c>
      <c r="L35" s="9">
        <v>80</v>
      </c>
      <c r="M35" s="133">
        <v>98</v>
      </c>
      <c r="N35" s="9"/>
      <c r="O35" s="9"/>
      <c r="P35" s="9"/>
      <c r="Q35" s="20">
        <f t="shared" si="18"/>
        <v>89</v>
      </c>
      <c r="R35" s="9"/>
      <c r="S35" s="9"/>
      <c r="T35" s="9"/>
      <c r="U35" s="9"/>
      <c r="V35" s="9"/>
      <c r="W35" s="20" t="str">
        <f t="shared" si="19"/>
        <v xml:space="preserve"> </v>
      </c>
      <c r="X35" s="9"/>
      <c r="Y35" s="9"/>
      <c r="Z35" s="9"/>
      <c r="AA35" s="9"/>
      <c r="AB35" s="9"/>
      <c r="AC35" s="20" t="str">
        <f t="shared" si="20"/>
        <v xml:space="preserve"> </v>
      </c>
      <c r="AD35" s="9"/>
      <c r="AE35" s="9"/>
      <c r="AF35" s="9"/>
      <c r="AG35" s="9"/>
      <c r="AH35" s="9"/>
      <c r="AI35" s="20" t="str">
        <f t="shared" si="21"/>
        <v xml:space="preserve"> </v>
      </c>
      <c r="AJ35" s="9"/>
      <c r="AK35" s="9"/>
      <c r="AL35" s="9"/>
      <c r="AM35" s="9"/>
      <c r="AN35" s="9"/>
      <c r="AO35" s="20" t="str">
        <f t="shared" si="22"/>
        <v xml:space="preserve"> </v>
      </c>
      <c r="AP35" s="9"/>
      <c r="AQ35" s="9"/>
      <c r="AR35" s="9"/>
      <c r="AS35" s="9"/>
      <c r="AT35" s="9"/>
      <c r="AU35" s="20" t="str">
        <f t="shared" si="23"/>
        <v xml:space="preserve"> </v>
      </c>
      <c r="AV35" s="9"/>
      <c r="AW35" s="9"/>
      <c r="AX35" s="9"/>
      <c r="AY35" s="9"/>
      <c r="AZ35" s="9"/>
      <c r="BA35" s="20" t="str">
        <f t="shared" si="24"/>
        <v xml:space="preserve"> </v>
      </c>
      <c r="BB35" s="9"/>
      <c r="BC35" s="9"/>
      <c r="BD35" s="9"/>
      <c r="BE35" s="9"/>
      <c r="BF35" s="9"/>
      <c r="BG35" s="20" t="str">
        <f t="shared" si="25"/>
        <v xml:space="preserve"> </v>
      </c>
      <c r="BH35" s="9"/>
      <c r="BI35" s="9"/>
      <c r="BJ35" s="9"/>
      <c r="BK35" s="9"/>
      <c r="BL35" s="9"/>
      <c r="BM35" s="20" t="str">
        <f t="shared" si="26"/>
        <v xml:space="preserve"> </v>
      </c>
      <c r="BN35" s="20">
        <f t="shared" si="27"/>
        <v>88.67</v>
      </c>
      <c r="BO35" s="139">
        <v>77</v>
      </c>
      <c r="BP35" s="9"/>
      <c r="BQ35" s="9"/>
      <c r="BR35" s="9"/>
      <c r="BS35" s="21">
        <f t="shared" si="28"/>
        <v>77</v>
      </c>
      <c r="BT35" s="140">
        <v>77</v>
      </c>
      <c r="BU35" s="10"/>
      <c r="BV35" s="22">
        <f t="shared" si="29"/>
        <v>80.89</v>
      </c>
      <c r="BW35" s="22">
        <f t="shared" si="13"/>
        <v>77</v>
      </c>
      <c r="BX35" s="23" t="str">
        <f t="shared" si="30"/>
        <v>TUNTAS</v>
      </c>
      <c r="BY35" s="24" t="str">
        <f t="shared" si="31"/>
        <v>Menunjukkan penguasaan dalam Peserta didik dapat mengetahui konsep osmosis pada sel hewan dan tumbuhan dengan tepat</v>
      </c>
      <c r="BZ35" s="25" t="str">
        <f t="shared" si="32"/>
        <v>Memerlukan penguatan dalam Peserta didik dapat mendeskripsikan sel beserta tokoh penemunya</v>
      </c>
      <c r="CA35" s="54"/>
      <c r="CB35" s="54">
        <f t="shared" si="33"/>
        <v>89</v>
      </c>
      <c r="CC35" s="54" t="str">
        <f t="shared" si="34"/>
        <v>Peserta didik dapat mengetahui konsep osmosis pada sel hewan dan tumbuhan dengan tepat</v>
      </c>
      <c r="CD35" s="54">
        <f t="shared" si="35"/>
        <v>88.33</v>
      </c>
      <c r="CE35" s="54"/>
      <c r="CF35" s="54"/>
      <c r="CG35" s="54">
        <f>IFERROR(INDEX($F$15:J35,1,MATCH(IF(CB35=K35,MAX(F35:J35)," "),F35:J35,0)),0)</f>
        <v>0</v>
      </c>
      <c r="CH35" s="54">
        <f>IFERROR(INDEX($L$15:P35,1,MATCH(IF(CB35=Q35,MAX(L35:P35)," "),L35:P35,0)),0)</f>
        <v>13</v>
      </c>
      <c r="CI35" s="54">
        <f>IFERROR(INDEX($R$15:V35,1,MATCH(IF(CB35=W35,MAX(R35:V35)," "),R35:V35,0)),0)</f>
        <v>0</v>
      </c>
      <c r="CJ35" s="54">
        <f>IFERROR(INDEX($X$15:AB35,1,MATCH(IF(CB35=AC35,MAX(X35:AB35)," "),X35:AB35,0)),0)</f>
        <v>0</v>
      </c>
      <c r="CK35" s="54">
        <f>IFERROR(INDEX($AD$15:AH35,1,MATCH(IF(CB35=AI35,MAX(AD35:AH35)," "),AD35:AH35,0)),0)</f>
        <v>0</v>
      </c>
      <c r="CL35" s="54">
        <f>IFERROR(INDEX($AJ$15:AN35,1,MATCH(IF(CB35=AO35,MAX(AJ35:AN35)," "),AJ35:AN35,0)),0)</f>
        <v>0</v>
      </c>
      <c r="CM35" s="54">
        <f>IFERROR(INDEX($AP$15:AT35,1,MATCH(IF(CB35=AU35,MAX(AP35:AT35)," "),AP35:AT35,0)),0)</f>
        <v>0</v>
      </c>
      <c r="CN35" s="54">
        <f>IFERROR(INDEX($AV$15:AZ35,1,MATCH(IF(CB35=BA35,MAX(AV35:AZ35)," "),AV35:AZ35,0)),0)</f>
        <v>0</v>
      </c>
      <c r="CO35" s="54">
        <f>IFERROR(INDEX($BB$15:BF35,1,MATCH(IF(CB35=BG35,MAX(BB35:BF35)," "),BB35:BF35,0)),0)</f>
        <v>0</v>
      </c>
      <c r="CP35" s="54">
        <f>IFERROR(INDEX($BH$15:BL35,1,MATCH(IF(CB35=BM35,MAX(BH35:BL35)," "),BH35:BL35,0)),0)</f>
        <v>0</v>
      </c>
      <c r="CQ35" s="54"/>
      <c r="CR35" s="54">
        <f>IFERROR(INDEX($F$15:J35,1,MATCH(IF(CD35=K35,MIN(F35:J35)," "),F35:J35,0)),0)</f>
        <v>6</v>
      </c>
      <c r="CS35" s="54">
        <f>IFERROR(INDEX($L$15:P35,1,MATCH(IF(CD35=Q35,MIN(L35:P35)," "),L35:P35,0)),0)</f>
        <v>0</v>
      </c>
      <c r="CT35" s="54">
        <f>IFERROR(INDEX($R$15:V35,1,MATCH(IF(CD35=W35,MIN(R35:V35)," "),R35:V35,0)),0)</f>
        <v>0</v>
      </c>
      <c r="CU35" s="54">
        <f>IFERROR(INDEX($X$15:AB35,1,MATCH(IF(CD35=AC35,MIN(X35:AB35)," "),X35:AB35,0)),0)</f>
        <v>0</v>
      </c>
      <c r="CV35" s="54">
        <f>IFERROR(INDEX($AD$15:AH35,1,MATCH(IF(CD35=AI35,MIN(AD35:AH35)," "),AD35:AH35,0)),0)</f>
        <v>0</v>
      </c>
      <c r="CW35" s="54">
        <f>IFERROR(INDEX($AJ$15:AN35,1,MATCH(IF(CD35=AO35,MIN(AJ35:AN35)," "),AJ35:AN35,0)),0)</f>
        <v>0</v>
      </c>
      <c r="CX35" s="54">
        <f>IFERROR(INDEX($AP$15:AT35,1,MATCH(IF(CD35=AU35,MIN(AP35:AY35)," "),AP35:AT35,0)),0)</f>
        <v>0</v>
      </c>
      <c r="CY35" s="54">
        <f>IFERROR(INDEX($AV$15:AZ35,1,MATCH(IF(CD35=BA35,MIN(AV35:AZ35)," "),AV35:AZ35,0)),0)</f>
        <v>0</v>
      </c>
      <c r="CZ35" s="54">
        <f>IFERROR(INDEX($BB$15:BF35,1,MATCH(IF(CD35=BG35,MIN(BB35:BF35)," "),BB35:BF35,0)),0)</f>
        <v>0</v>
      </c>
      <c r="DA35" s="54">
        <f>IFERROR(INDEX($BH$15:BL35,1,MATCH(IF(CD35=BM35,MIN(BH35:BL35)," "),BH35:BL35,0)),0)</f>
        <v>0</v>
      </c>
      <c r="DB35" s="54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3"/>
      <c r="EJ35" s="53"/>
      <c r="EK35" s="53"/>
    </row>
    <row r="36" spans="1:141" ht="18.75" customHeight="1" x14ac:dyDescent="0.3">
      <c r="A36" s="14">
        <v>21</v>
      </c>
      <c r="B36" s="64" t="s">
        <v>64</v>
      </c>
      <c r="C36" s="15">
        <f>VLOOKUP(B36,'[1]DATA SISWA'!$E$1:$G$9999,2,0)</f>
        <v>0</v>
      </c>
      <c r="D36" s="19"/>
      <c r="E36" s="16" t="str">
        <f>VLOOKUP(B36,'[1]DATA SISWA'!$E$1:$G$9999,3,0)</f>
        <v>Safira Maulidiyah</v>
      </c>
      <c r="F36" s="133">
        <v>85</v>
      </c>
      <c r="G36" s="133">
        <v>85</v>
      </c>
      <c r="H36" s="133">
        <v>90</v>
      </c>
      <c r="I36" s="9"/>
      <c r="J36" s="9"/>
      <c r="K36" s="20">
        <f t="shared" si="17"/>
        <v>86.67</v>
      </c>
      <c r="L36" s="9">
        <v>80</v>
      </c>
      <c r="M36" s="133">
        <v>85</v>
      </c>
      <c r="N36" s="9"/>
      <c r="O36" s="9"/>
      <c r="P36" s="9"/>
      <c r="Q36" s="20">
        <f t="shared" si="18"/>
        <v>82.5</v>
      </c>
      <c r="R36" s="9"/>
      <c r="S36" s="9"/>
      <c r="T36" s="9"/>
      <c r="U36" s="9"/>
      <c r="V36" s="9"/>
      <c r="W36" s="20" t="str">
        <f t="shared" si="19"/>
        <v xml:space="preserve"> </v>
      </c>
      <c r="X36" s="9"/>
      <c r="Y36" s="9"/>
      <c r="Z36" s="9"/>
      <c r="AA36" s="9"/>
      <c r="AB36" s="9"/>
      <c r="AC36" s="20" t="str">
        <f t="shared" si="20"/>
        <v xml:space="preserve"> </v>
      </c>
      <c r="AD36" s="9"/>
      <c r="AE36" s="9"/>
      <c r="AF36" s="9"/>
      <c r="AG36" s="9"/>
      <c r="AH36" s="9"/>
      <c r="AI36" s="20" t="str">
        <f t="shared" si="21"/>
        <v xml:space="preserve"> </v>
      </c>
      <c r="AJ36" s="9"/>
      <c r="AK36" s="9"/>
      <c r="AL36" s="9"/>
      <c r="AM36" s="9"/>
      <c r="AN36" s="9"/>
      <c r="AO36" s="20" t="str">
        <f t="shared" si="22"/>
        <v xml:space="preserve"> </v>
      </c>
      <c r="AP36" s="9"/>
      <c r="AQ36" s="9"/>
      <c r="AR36" s="9"/>
      <c r="AS36" s="9"/>
      <c r="AT36" s="9"/>
      <c r="AU36" s="20" t="str">
        <f t="shared" si="23"/>
        <v xml:space="preserve"> </v>
      </c>
      <c r="AV36" s="9"/>
      <c r="AW36" s="9"/>
      <c r="AX36" s="9"/>
      <c r="AY36" s="9"/>
      <c r="AZ36" s="9"/>
      <c r="BA36" s="20" t="str">
        <f t="shared" si="24"/>
        <v xml:space="preserve"> </v>
      </c>
      <c r="BB36" s="9"/>
      <c r="BC36" s="9"/>
      <c r="BD36" s="9"/>
      <c r="BE36" s="9"/>
      <c r="BF36" s="9"/>
      <c r="BG36" s="20" t="str">
        <f t="shared" si="25"/>
        <v xml:space="preserve"> </v>
      </c>
      <c r="BH36" s="9"/>
      <c r="BI36" s="9"/>
      <c r="BJ36" s="9"/>
      <c r="BK36" s="9"/>
      <c r="BL36" s="9"/>
      <c r="BM36" s="20" t="str">
        <f t="shared" si="26"/>
        <v xml:space="preserve"> </v>
      </c>
      <c r="BN36" s="20">
        <f t="shared" si="27"/>
        <v>84.59</v>
      </c>
      <c r="BO36" s="139">
        <v>77</v>
      </c>
      <c r="BP36" s="9"/>
      <c r="BQ36" s="9"/>
      <c r="BR36" s="9"/>
      <c r="BS36" s="21">
        <f t="shared" si="28"/>
        <v>77</v>
      </c>
      <c r="BT36" s="140">
        <v>77</v>
      </c>
      <c r="BU36" s="10"/>
      <c r="BV36" s="22">
        <f t="shared" si="29"/>
        <v>79.53</v>
      </c>
      <c r="BW36" s="22">
        <f t="shared" si="13"/>
        <v>77</v>
      </c>
      <c r="BX36" s="23" t="str">
        <f t="shared" si="30"/>
        <v>TUNTAS</v>
      </c>
      <c r="BY36" s="24" t="str">
        <f t="shared" si="31"/>
        <v>Menunjukkan penguasaan dalam Peserta didik dapat menyebutkan bagian mikroskop beserta fungsinya dengan baik</v>
      </c>
      <c r="BZ36" s="25" t="str">
        <f t="shared" si="32"/>
        <v>Memerlukan penguatan dalam Peserta didik dapat mengetahui konsep tranpor membran dengan pengamatan kentan dan bubuk kopi</v>
      </c>
      <c r="CA36" s="54"/>
      <c r="CB36" s="54">
        <f t="shared" si="33"/>
        <v>86.67</v>
      </c>
      <c r="CC36" s="54" t="str">
        <f t="shared" si="34"/>
        <v>Peserta didik dapat menyebutkan bagian mikroskop beserta fungsinya dengan baik</v>
      </c>
      <c r="CD36" s="54">
        <f t="shared" si="35"/>
        <v>82.5</v>
      </c>
      <c r="CE36" s="54"/>
      <c r="CF36" s="54"/>
      <c r="CG36" s="54">
        <f>IFERROR(INDEX($F$15:J36,1,MATCH(IF(CB36=K36,MAX(F36:J36)," "),F36:J36,0)),0)</f>
        <v>8</v>
      </c>
      <c r="CH36" s="54">
        <f>IFERROR(INDEX($L$15:P36,1,MATCH(IF(CB36=Q36,MAX(L36:P36)," "),L36:P36,0)),0)</f>
        <v>0</v>
      </c>
      <c r="CI36" s="54">
        <f>IFERROR(INDEX($R$15:V36,1,MATCH(IF(CB36=W36,MAX(R36:V36)," "),R36:V36,0)),0)</f>
        <v>0</v>
      </c>
      <c r="CJ36" s="54">
        <f>IFERROR(INDEX($X$15:AB36,1,MATCH(IF(CB36=AC36,MAX(X36:AB36)," "),X36:AB36,0)),0)</f>
        <v>0</v>
      </c>
      <c r="CK36" s="54">
        <f>IFERROR(INDEX($AD$15:AH36,1,MATCH(IF(CB36=AI36,MAX(AD36:AH36)," "),AD36:AH36,0)),0)</f>
        <v>0</v>
      </c>
      <c r="CL36" s="54">
        <f>IFERROR(INDEX($AJ$15:AN36,1,MATCH(IF(CB36=AO36,MAX(AJ36:AN36)," "),AJ36:AN36,0)),0)</f>
        <v>0</v>
      </c>
      <c r="CM36" s="54">
        <f>IFERROR(INDEX($AP$15:AT36,1,MATCH(IF(CB36=AU36,MAX(AP36:AT36)," "),AP36:AT36,0)),0)</f>
        <v>0</v>
      </c>
      <c r="CN36" s="54">
        <f>IFERROR(INDEX($AV$15:AZ36,1,MATCH(IF(CB36=BA36,MAX(AV36:AZ36)," "),AV36:AZ36,0)),0)</f>
        <v>0</v>
      </c>
      <c r="CO36" s="54">
        <f>IFERROR(INDEX($BB$15:BF36,1,MATCH(IF(CB36=BG36,MAX(BB36:BF36)," "),BB36:BF36,0)),0)</f>
        <v>0</v>
      </c>
      <c r="CP36" s="54">
        <f>IFERROR(INDEX($BH$15:BL36,1,MATCH(IF(CB36=BM36,MAX(BH36:BL36)," "),BH36:BL36,0)),0)</f>
        <v>0</v>
      </c>
      <c r="CQ36" s="54"/>
      <c r="CR36" s="54">
        <f>IFERROR(INDEX($F$15:J36,1,MATCH(IF(CD36=K36,MIN(F36:J36)," "),F36:J36,0)),0)</f>
        <v>0</v>
      </c>
      <c r="CS36" s="54">
        <f>IFERROR(INDEX($L$15:P36,1,MATCH(IF(CD36=Q36,MIN(L36:P36)," "),L36:P36,0)),0)</f>
        <v>12</v>
      </c>
      <c r="CT36" s="54">
        <f>IFERROR(INDEX($R$15:V36,1,MATCH(IF(CD36=W36,MIN(R36:V36)," "),R36:V36,0)),0)</f>
        <v>0</v>
      </c>
      <c r="CU36" s="54">
        <f>IFERROR(INDEX($X$15:AB36,1,MATCH(IF(CD36=AC36,MIN(X36:AB36)," "),X36:AB36,0)),0)</f>
        <v>0</v>
      </c>
      <c r="CV36" s="54">
        <f>IFERROR(INDEX($AD$15:AH36,1,MATCH(IF(CD36=AI36,MIN(AD36:AH36)," "),AD36:AH36,0)),0)</f>
        <v>0</v>
      </c>
      <c r="CW36" s="54">
        <f>IFERROR(INDEX($AJ$15:AN36,1,MATCH(IF(CD36=AO36,MIN(AJ36:AN36)," "),AJ36:AN36,0)),0)</f>
        <v>0</v>
      </c>
      <c r="CX36" s="54">
        <f>IFERROR(INDEX($AP$15:AT36,1,MATCH(IF(CD36=AU36,MIN(AP36:AY36)," "),AP36:AT36,0)),0)</f>
        <v>0</v>
      </c>
      <c r="CY36" s="54">
        <f>IFERROR(INDEX($AV$15:AZ36,1,MATCH(IF(CD36=BA36,MIN(AV36:AZ36)," "),AV36:AZ36,0)),0)</f>
        <v>0</v>
      </c>
      <c r="CZ36" s="54">
        <f>IFERROR(INDEX($BB$15:BF36,1,MATCH(IF(CD36=BG36,MIN(BB36:BF36)," "),BB36:BF36,0)),0)</f>
        <v>0</v>
      </c>
      <c r="DA36" s="54">
        <f>IFERROR(INDEX($BH$15:BL36,1,MATCH(IF(CD36=BM36,MIN(BH36:BL36)," "),BH36:BL36,0)),0)</f>
        <v>0</v>
      </c>
      <c r="DB36" s="54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3"/>
      <c r="EJ36" s="53"/>
      <c r="EK36" s="53"/>
    </row>
    <row r="37" spans="1:141" ht="19.5" customHeight="1" x14ac:dyDescent="0.3">
      <c r="A37" s="14">
        <v>22</v>
      </c>
      <c r="B37" s="67" t="s">
        <v>65</v>
      </c>
      <c r="C37" s="15">
        <f>VLOOKUP(B37,'[1]DATA SISWA'!$E$1:$G$9999,2,0)</f>
        <v>0</v>
      </c>
      <c r="D37" s="18"/>
      <c r="E37" s="16" t="str">
        <f>VLOOKUP(B37,'[1]DATA SISWA'!$E$1:$G$9999,3,0)</f>
        <v>Satria Dayvan Hadist</v>
      </c>
      <c r="F37" s="133">
        <v>85</v>
      </c>
      <c r="G37" s="133">
        <v>80</v>
      </c>
      <c r="H37" s="133"/>
      <c r="I37" s="9"/>
      <c r="J37" s="9"/>
      <c r="K37" s="20">
        <f t="shared" si="17"/>
        <v>82.5</v>
      </c>
      <c r="L37" s="9">
        <v>78</v>
      </c>
      <c r="M37" s="133">
        <v>80</v>
      </c>
      <c r="N37" s="9"/>
      <c r="O37" s="9"/>
      <c r="P37" s="9"/>
      <c r="Q37" s="20">
        <f t="shared" si="18"/>
        <v>79</v>
      </c>
      <c r="R37" s="9"/>
      <c r="S37" s="9"/>
      <c r="T37" s="9"/>
      <c r="U37" s="9"/>
      <c r="V37" s="9"/>
      <c r="W37" s="20" t="str">
        <f t="shared" si="19"/>
        <v xml:space="preserve"> </v>
      </c>
      <c r="X37" s="9"/>
      <c r="Y37" s="9"/>
      <c r="Z37" s="9"/>
      <c r="AA37" s="9"/>
      <c r="AB37" s="9"/>
      <c r="AC37" s="20" t="str">
        <f t="shared" si="20"/>
        <v xml:space="preserve"> </v>
      </c>
      <c r="AD37" s="9"/>
      <c r="AE37" s="9"/>
      <c r="AF37" s="9"/>
      <c r="AG37" s="9"/>
      <c r="AH37" s="9"/>
      <c r="AI37" s="20" t="str">
        <f t="shared" si="21"/>
        <v xml:space="preserve"> </v>
      </c>
      <c r="AJ37" s="9"/>
      <c r="AK37" s="9"/>
      <c r="AL37" s="9"/>
      <c r="AM37" s="9"/>
      <c r="AN37" s="9"/>
      <c r="AO37" s="20" t="str">
        <f t="shared" si="22"/>
        <v xml:space="preserve"> </v>
      </c>
      <c r="AP37" s="9"/>
      <c r="AQ37" s="9"/>
      <c r="AR37" s="9"/>
      <c r="AS37" s="9"/>
      <c r="AT37" s="9"/>
      <c r="AU37" s="20" t="str">
        <f t="shared" si="23"/>
        <v xml:space="preserve"> </v>
      </c>
      <c r="AV37" s="9"/>
      <c r="AW37" s="9"/>
      <c r="AX37" s="9"/>
      <c r="AY37" s="9"/>
      <c r="AZ37" s="9"/>
      <c r="BA37" s="20" t="str">
        <f t="shared" si="24"/>
        <v xml:space="preserve"> </v>
      </c>
      <c r="BB37" s="9"/>
      <c r="BC37" s="9"/>
      <c r="BD37" s="9"/>
      <c r="BE37" s="9"/>
      <c r="BF37" s="9"/>
      <c r="BG37" s="20" t="str">
        <f t="shared" si="25"/>
        <v xml:space="preserve"> </v>
      </c>
      <c r="BH37" s="9"/>
      <c r="BI37" s="9"/>
      <c r="BJ37" s="9"/>
      <c r="BK37" s="9"/>
      <c r="BL37" s="9"/>
      <c r="BM37" s="20" t="str">
        <f t="shared" si="26"/>
        <v xml:space="preserve"> </v>
      </c>
      <c r="BN37" s="20">
        <f t="shared" si="27"/>
        <v>80.75</v>
      </c>
      <c r="BO37" s="139">
        <v>77</v>
      </c>
      <c r="BP37" s="9"/>
      <c r="BQ37" s="9"/>
      <c r="BR37" s="9"/>
      <c r="BS37" s="21">
        <f t="shared" si="28"/>
        <v>77</v>
      </c>
      <c r="BT37" s="140">
        <v>77</v>
      </c>
      <c r="BU37" s="10"/>
      <c r="BV37" s="22">
        <f t="shared" si="29"/>
        <v>78.25</v>
      </c>
      <c r="BW37" s="22">
        <f t="shared" si="13"/>
        <v>77</v>
      </c>
      <c r="BX37" s="23" t="str">
        <f t="shared" si="30"/>
        <v>TUNTAS</v>
      </c>
      <c r="BY37" s="24" t="str">
        <f t="shared" si="31"/>
        <v>Menunjukkan penguasaan dalam Peserta didik dapat mendeskripsikan sel beserta tokoh penemunya</v>
      </c>
      <c r="BZ37" s="25" t="str">
        <f t="shared" si="32"/>
        <v>Memerlukan penguatan dalam Peserta didik dapat mengetahui konsep tranpor membran dengan pengamatan kentan dan bubuk kopi</v>
      </c>
      <c r="CA37" s="54"/>
      <c r="CB37" s="54">
        <f t="shared" si="33"/>
        <v>82.5</v>
      </c>
      <c r="CC37" s="54" t="str">
        <f t="shared" si="34"/>
        <v>Peserta didik dapat mendeskripsikan sel beserta tokoh penemunya</v>
      </c>
      <c r="CD37" s="54">
        <f t="shared" si="35"/>
        <v>79</v>
      </c>
      <c r="CE37" s="54"/>
      <c r="CF37" s="54"/>
      <c r="CG37" s="54">
        <f>IFERROR(INDEX($F$15:J37,1,MATCH(IF(CB37=K37,MAX(F37:J37)," "),F37:J37,0)),0)</f>
        <v>6</v>
      </c>
      <c r="CH37" s="54">
        <f>IFERROR(INDEX($L$15:P37,1,MATCH(IF(CB37=Q37,MAX(L37:P37)," "),L37:P37,0)),0)</f>
        <v>0</v>
      </c>
      <c r="CI37" s="54">
        <f>IFERROR(INDEX($R$15:V37,1,MATCH(IF(CB37=W37,MAX(R37:V37)," "),R37:V37,0)),0)</f>
        <v>0</v>
      </c>
      <c r="CJ37" s="54">
        <f>IFERROR(INDEX($X$15:AB37,1,MATCH(IF(CB37=AC37,MAX(X37:AB37)," "),X37:AB37,0)),0)</f>
        <v>0</v>
      </c>
      <c r="CK37" s="54">
        <f>IFERROR(INDEX($AD$15:AH37,1,MATCH(IF(CB37=AI37,MAX(AD37:AH37)," "),AD37:AH37,0)),0)</f>
        <v>0</v>
      </c>
      <c r="CL37" s="54">
        <f>IFERROR(INDEX($AJ$15:AN37,1,MATCH(IF(CB37=AO37,MAX(AJ37:AN37)," "),AJ37:AN37,0)),0)</f>
        <v>0</v>
      </c>
      <c r="CM37" s="54">
        <f>IFERROR(INDEX($AP$15:AT37,1,MATCH(IF(CB37=AU37,MAX(AP37:AT37)," "),AP37:AT37,0)),0)</f>
        <v>0</v>
      </c>
      <c r="CN37" s="54">
        <f>IFERROR(INDEX($AV$15:AZ37,1,MATCH(IF(CB37=BA37,MAX(AV37:AZ37)," "),AV37:AZ37,0)),0)</f>
        <v>0</v>
      </c>
      <c r="CO37" s="54">
        <f>IFERROR(INDEX($BB$15:BF37,1,MATCH(IF(CB37=BG37,MAX(BB37:BF37)," "),BB37:BF37,0)),0)</f>
        <v>0</v>
      </c>
      <c r="CP37" s="54">
        <f>IFERROR(INDEX($BH$15:BL37,1,MATCH(IF(CB37=BM37,MAX(BH37:BL37)," "),BH37:BL37,0)),0)</f>
        <v>0</v>
      </c>
      <c r="CQ37" s="54"/>
      <c r="CR37" s="54">
        <f>IFERROR(INDEX($F$15:J37,1,MATCH(IF(CD37=K37,MIN(F37:J37)," "),F37:J37,0)),0)</f>
        <v>0</v>
      </c>
      <c r="CS37" s="54">
        <f>IFERROR(INDEX($L$15:P37,1,MATCH(IF(CD37=Q37,MIN(L37:P37)," "),L37:P37,0)),0)</f>
        <v>12</v>
      </c>
      <c r="CT37" s="54">
        <f>IFERROR(INDEX($R$15:V37,1,MATCH(IF(CD37=W37,MIN(R37:V37)," "),R37:V37,0)),0)</f>
        <v>0</v>
      </c>
      <c r="CU37" s="54">
        <f>IFERROR(INDEX($X$15:AB37,1,MATCH(IF(CD37=AC37,MIN(X37:AB37)," "),X37:AB37,0)),0)</f>
        <v>0</v>
      </c>
      <c r="CV37" s="54">
        <f>IFERROR(INDEX($AD$15:AH37,1,MATCH(IF(CD37=AI37,MIN(AD37:AH37)," "),AD37:AH37,0)),0)</f>
        <v>0</v>
      </c>
      <c r="CW37" s="54">
        <f>IFERROR(INDEX($AJ$15:AN37,1,MATCH(IF(CD37=AO37,MIN(AJ37:AN37)," "),AJ37:AN37,0)),0)</f>
        <v>0</v>
      </c>
      <c r="CX37" s="54">
        <f>IFERROR(INDEX($AP$15:AT37,1,MATCH(IF(CD37=AU37,MIN(AP37:AY37)," "),AP37:AT37,0)),0)</f>
        <v>0</v>
      </c>
      <c r="CY37" s="54">
        <f>IFERROR(INDEX($AV$15:AZ37,1,MATCH(IF(CD37=BA37,MIN(AV37:AZ37)," "),AV37:AZ37,0)),0)</f>
        <v>0</v>
      </c>
      <c r="CZ37" s="54">
        <f>IFERROR(INDEX($BB$15:BF37,1,MATCH(IF(CD37=BG37,MIN(BB37:BF37)," "),BB37:BF37,0)),0)</f>
        <v>0</v>
      </c>
      <c r="DA37" s="54">
        <f>IFERROR(INDEX($BH$15:BL37,1,MATCH(IF(CD37=BM37,MIN(BH37:BL37)," "),BH37:BL37,0)),0)</f>
        <v>0</v>
      </c>
      <c r="DB37" s="54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3"/>
      <c r="EJ37" s="53"/>
      <c r="EK37" s="53"/>
    </row>
    <row r="38" spans="1:141" ht="18.75" customHeight="1" x14ac:dyDescent="0.3">
      <c r="A38" s="14">
        <v>23</v>
      </c>
      <c r="B38" s="67" t="s">
        <v>66</v>
      </c>
      <c r="C38" s="15">
        <f>VLOOKUP(B38,'[1]DATA SISWA'!$E$1:$G$9999,2,0)</f>
        <v>0</v>
      </c>
      <c r="D38" s="15"/>
      <c r="E38" s="16" t="str">
        <f>VLOOKUP(B38,'[1]DATA SISWA'!$E$1:$G$9999,3,0)</f>
        <v>Silvaricha Dhabita Widad</v>
      </c>
      <c r="F38" s="133">
        <v>85</v>
      </c>
      <c r="G38" s="133">
        <v>75</v>
      </c>
      <c r="H38" s="133">
        <v>98</v>
      </c>
      <c r="I38" s="9"/>
      <c r="J38" s="9"/>
      <c r="K38" s="20">
        <f t="shared" si="17"/>
        <v>86</v>
      </c>
      <c r="L38" s="9">
        <v>80</v>
      </c>
      <c r="M38" s="133"/>
      <c r="N38" s="9"/>
      <c r="O38" s="9"/>
      <c r="P38" s="9"/>
      <c r="Q38" s="20">
        <f t="shared" si="18"/>
        <v>80</v>
      </c>
      <c r="R38" s="9"/>
      <c r="S38" s="9"/>
      <c r="T38" s="9"/>
      <c r="U38" s="9"/>
      <c r="V38" s="9"/>
      <c r="W38" s="20" t="str">
        <f t="shared" si="19"/>
        <v xml:space="preserve"> </v>
      </c>
      <c r="X38" s="9"/>
      <c r="Y38" s="9"/>
      <c r="Z38" s="9"/>
      <c r="AA38" s="9"/>
      <c r="AB38" s="9"/>
      <c r="AC38" s="20" t="str">
        <f t="shared" si="20"/>
        <v xml:space="preserve"> </v>
      </c>
      <c r="AD38" s="9"/>
      <c r="AE38" s="9"/>
      <c r="AF38" s="9"/>
      <c r="AG38" s="9"/>
      <c r="AH38" s="9"/>
      <c r="AI38" s="20" t="str">
        <f t="shared" si="21"/>
        <v xml:space="preserve"> </v>
      </c>
      <c r="AJ38" s="9"/>
      <c r="AK38" s="9"/>
      <c r="AL38" s="9"/>
      <c r="AM38" s="9"/>
      <c r="AN38" s="9"/>
      <c r="AO38" s="20" t="str">
        <f t="shared" si="22"/>
        <v xml:space="preserve"> </v>
      </c>
      <c r="AP38" s="9"/>
      <c r="AQ38" s="9"/>
      <c r="AR38" s="9"/>
      <c r="AS38" s="9"/>
      <c r="AT38" s="9"/>
      <c r="AU38" s="20" t="str">
        <f t="shared" si="23"/>
        <v xml:space="preserve"> </v>
      </c>
      <c r="AV38" s="9"/>
      <c r="AW38" s="9"/>
      <c r="AX38" s="9"/>
      <c r="AY38" s="9"/>
      <c r="AZ38" s="9"/>
      <c r="BA38" s="20" t="str">
        <f t="shared" si="24"/>
        <v xml:space="preserve"> </v>
      </c>
      <c r="BB38" s="9"/>
      <c r="BC38" s="9"/>
      <c r="BD38" s="9"/>
      <c r="BE38" s="9"/>
      <c r="BF38" s="9"/>
      <c r="BG38" s="20" t="str">
        <f t="shared" si="25"/>
        <v xml:space="preserve"> </v>
      </c>
      <c r="BH38" s="9"/>
      <c r="BI38" s="9"/>
      <c r="BJ38" s="9"/>
      <c r="BK38" s="9"/>
      <c r="BL38" s="9"/>
      <c r="BM38" s="20" t="str">
        <f t="shared" si="26"/>
        <v xml:space="preserve"> </v>
      </c>
      <c r="BN38" s="20">
        <f t="shared" si="27"/>
        <v>83</v>
      </c>
      <c r="BO38" s="139">
        <v>77</v>
      </c>
      <c r="BP38" s="9"/>
      <c r="BQ38" s="9"/>
      <c r="BR38" s="9"/>
      <c r="BS38" s="21">
        <f t="shared" si="28"/>
        <v>77</v>
      </c>
      <c r="BT38" s="140">
        <v>77</v>
      </c>
      <c r="BU38" s="10"/>
      <c r="BV38" s="22">
        <f t="shared" si="29"/>
        <v>79</v>
      </c>
      <c r="BW38" s="22">
        <f t="shared" si="13"/>
        <v>77</v>
      </c>
      <c r="BX38" s="23" t="str">
        <f t="shared" si="30"/>
        <v>TUNTAS</v>
      </c>
      <c r="BY38" s="24" t="str">
        <f t="shared" si="31"/>
        <v>Menunjukkan penguasaan dalam Peserta didik dapat menyebutkan bagian mikroskop beserta fungsinya dengan baik</v>
      </c>
      <c r="BZ38" s="25" t="str">
        <f t="shared" si="32"/>
        <v>Memerlukan penguatan dalam Peserta didik dapat mengetahui konsep tranpor membran dengan pengamatan kentan dan bubuk kopi</v>
      </c>
      <c r="CA38" s="54"/>
      <c r="CB38" s="54">
        <f t="shared" si="33"/>
        <v>86</v>
      </c>
      <c r="CC38" s="54" t="str">
        <f t="shared" si="34"/>
        <v>Peserta didik dapat menyebutkan bagian mikroskop beserta fungsinya dengan baik</v>
      </c>
      <c r="CD38" s="54">
        <f t="shared" si="35"/>
        <v>80</v>
      </c>
      <c r="CE38" s="54"/>
      <c r="CF38" s="54"/>
      <c r="CG38" s="54">
        <f>IFERROR(INDEX($F$15:J38,1,MATCH(IF(CB38=K38,MAX(F38:J38)," "),F38:J38,0)),0)</f>
        <v>8</v>
      </c>
      <c r="CH38" s="54">
        <f>IFERROR(INDEX($L$15:P38,1,MATCH(IF(CB38=Q38,MAX(L38:P38)," "),L38:P38,0)),0)</f>
        <v>0</v>
      </c>
      <c r="CI38" s="54">
        <f>IFERROR(INDEX($R$15:V38,1,MATCH(IF(CB38=W38,MAX(R38:V38)," "),R38:V38,0)),0)</f>
        <v>0</v>
      </c>
      <c r="CJ38" s="54">
        <f>IFERROR(INDEX($X$15:AB38,1,MATCH(IF(CB38=AC38,MAX(X38:AB38)," "),X38:AB38,0)),0)</f>
        <v>0</v>
      </c>
      <c r="CK38" s="54">
        <f>IFERROR(INDEX($AD$15:AH38,1,MATCH(IF(CB38=AI38,MAX(AD38:AH38)," "),AD38:AH38,0)),0)</f>
        <v>0</v>
      </c>
      <c r="CL38" s="54">
        <f>IFERROR(INDEX($AJ$15:AN38,1,MATCH(IF(CB38=AO38,MAX(AJ38:AN38)," "),AJ38:AN38,0)),0)</f>
        <v>0</v>
      </c>
      <c r="CM38" s="54">
        <f>IFERROR(INDEX($AP$15:AT38,1,MATCH(IF(CB38=AU38,MAX(AP38:AT38)," "),AP38:AT38,0)),0)</f>
        <v>0</v>
      </c>
      <c r="CN38" s="54">
        <f>IFERROR(INDEX($AV$15:AZ38,1,MATCH(IF(CB38=BA38,MAX(AV38:AZ38)," "),AV38:AZ38,0)),0)</f>
        <v>0</v>
      </c>
      <c r="CO38" s="54">
        <f>IFERROR(INDEX($BB$15:BF38,1,MATCH(IF(CB38=BG38,MAX(BB38:BF38)," "),BB38:BF38,0)),0)</f>
        <v>0</v>
      </c>
      <c r="CP38" s="54">
        <f>IFERROR(INDEX($BH$15:BL38,1,MATCH(IF(CB38=BM38,MAX(BH38:BL38)," "),BH38:BL38,0)),0)</f>
        <v>0</v>
      </c>
      <c r="CQ38" s="54"/>
      <c r="CR38" s="54">
        <f>IFERROR(INDEX($F$15:J38,1,MATCH(IF(CD38=K38,MIN(F38:J38)," "),F38:J38,0)),0)</f>
        <v>0</v>
      </c>
      <c r="CS38" s="54">
        <f>IFERROR(INDEX($L$15:P38,1,MATCH(IF(CD38=Q38,MIN(L38:P38)," "),L38:P38,0)),0)</f>
        <v>12</v>
      </c>
      <c r="CT38" s="54">
        <f>IFERROR(INDEX($R$15:V38,1,MATCH(IF(CD38=W38,MIN(R38:V38)," "),R38:V38,0)),0)</f>
        <v>0</v>
      </c>
      <c r="CU38" s="54">
        <f>IFERROR(INDEX($X$15:AB38,1,MATCH(IF(CD38=AC38,MIN(X38:AB38)," "),X38:AB38,0)),0)</f>
        <v>0</v>
      </c>
      <c r="CV38" s="54">
        <f>IFERROR(INDEX($AD$15:AH38,1,MATCH(IF(CD38=AI38,MIN(AD38:AH38)," "),AD38:AH38,0)),0)</f>
        <v>0</v>
      </c>
      <c r="CW38" s="54">
        <f>IFERROR(INDEX($AJ$15:AN38,1,MATCH(IF(CD38=AO38,MIN(AJ38:AN38)," "),AJ38:AN38,0)),0)</f>
        <v>0</v>
      </c>
      <c r="CX38" s="54">
        <f>IFERROR(INDEX($AP$15:AT38,1,MATCH(IF(CD38=AU38,MIN(AP38:AY38)," "),AP38:AT38,0)),0)</f>
        <v>0</v>
      </c>
      <c r="CY38" s="54">
        <f>IFERROR(INDEX($AV$15:AZ38,1,MATCH(IF(CD38=BA38,MIN(AV38:AZ38)," "),AV38:AZ38,0)),0)</f>
        <v>0</v>
      </c>
      <c r="CZ38" s="54">
        <f>IFERROR(INDEX($BB$15:BF38,1,MATCH(IF(CD38=BG38,MIN(BB38:BF38)," "),BB38:BF38,0)),0)</f>
        <v>0</v>
      </c>
      <c r="DA38" s="54">
        <f>IFERROR(INDEX($BH$15:BL38,1,MATCH(IF(CD38=BM38,MIN(BH38:BL38)," "),BH38:BL38,0)),0)</f>
        <v>0</v>
      </c>
      <c r="DB38" s="54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3"/>
      <c r="EJ38" s="53"/>
      <c r="EK38" s="53"/>
    </row>
    <row r="39" spans="1:141" ht="18.75" customHeight="1" x14ac:dyDescent="0.3">
      <c r="A39" s="14">
        <v>24</v>
      </c>
      <c r="B39" s="67" t="s">
        <v>67</v>
      </c>
      <c r="C39" s="15">
        <f>VLOOKUP(B39,'[1]DATA SISWA'!$E$1:$G$9999,2,0)</f>
        <v>0</v>
      </c>
      <c r="D39" s="15"/>
      <c r="E39" s="16" t="str">
        <f>VLOOKUP(B39,'[1]DATA SISWA'!$E$1:$G$9999,3,0)</f>
        <v>Suci Maulina Haji</v>
      </c>
      <c r="F39" s="133">
        <v>85</v>
      </c>
      <c r="G39" s="133">
        <v>75</v>
      </c>
      <c r="H39" s="133">
        <v>95</v>
      </c>
      <c r="I39" s="9"/>
      <c r="J39" s="9"/>
      <c r="K39" s="20">
        <f t="shared" si="17"/>
        <v>85</v>
      </c>
      <c r="L39" s="9">
        <v>80</v>
      </c>
      <c r="M39" s="133">
        <v>80</v>
      </c>
      <c r="N39" s="9"/>
      <c r="O39" s="9"/>
      <c r="P39" s="9"/>
      <c r="Q39" s="20">
        <f t="shared" si="18"/>
        <v>80</v>
      </c>
      <c r="R39" s="9"/>
      <c r="S39" s="9"/>
      <c r="T39" s="9"/>
      <c r="U39" s="9"/>
      <c r="V39" s="9"/>
      <c r="W39" s="20" t="str">
        <f t="shared" si="19"/>
        <v xml:space="preserve"> </v>
      </c>
      <c r="X39" s="9"/>
      <c r="Y39" s="9"/>
      <c r="Z39" s="9"/>
      <c r="AA39" s="9"/>
      <c r="AB39" s="9"/>
      <c r="AC39" s="20" t="str">
        <f t="shared" si="20"/>
        <v xml:space="preserve"> </v>
      </c>
      <c r="AD39" s="9"/>
      <c r="AE39" s="9"/>
      <c r="AF39" s="9"/>
      <c r="AG39" s="9"/>
      <c r="AH39" s="9"/>
      <c r="AI39" s="20" t="str">
        <f t="shared" si="21"/>
        <v xml:space="preserve"> </v>
      </c>
      <c r="AJ39" s="9"/>
      <c r="AK39" s="9"/>
      <c r="AL39" s="9"/>
      <c r="AM39" s="9"/>
      <c r="AN39" s="9"/>
      <c r="AO39" s="20" t="str">
        <f t="shared" si="22"/>
        <v xml:space="preserve"> </v>
      </c>
      <c r="AP39" s="9"/>
      <c r="AQ39" s="9"/>
      <c r="AR39" s="9"/>
      <c r="AS39" s="9"/>
      <c r="AT39" s="9"/>
      <c r="AU39" s="20" t="str">
        <f t="shared" si="23"/>
        <v xml:space="preserve"> </v>
      </c>
      <c r="AV39" s="9"/>
      <c r="AW39" s="9"/>
      <c r="AX39" s="9"/>
      <c r="AY39" s="9"/>
      <c r="AZ39" s="9"/>
      <c r="BA39" s="20" t="str">
        <f t="shared" si="24"/>
        <v xml:space="preserve"> </v>
      </c>
      <c r="BB39" s="9"/>
      <c r="BC39" s="9"/>
      <c r="BD39" s="9"/>
      <c r="BE39" s="9"/>
      <c r="BF39" s="9"/>
      <c r="BG39" s="20" t="str">
        <f t="shared" si="25"/>
        <v xml:space="preserve"> </v>
      </c>
      <c r="BH39" s="9"/>
      <c r="BI39" s="9"/>
      <c r="BJ39" s="9"/>
      <c r="BK39" s="9"/>
      <c r="BL39" s="9"/>
      <c r="BM39" s="20" t="str">
        <f t="shared" si="26"/>
        <v xml:space="preserve"> </v>
      </c>
      <c r="BN39" s="20">
        <f t="shared" si="27"/>
        <v>82.5</v>
      </c>
      <c r="BO39" s="139">
        <v>77</v>
      </c>
      <c r="BP39" s="9"/>
      <c r="BQ39" s="9"/>
      <c r="BR39" s="9"/>
      <c r="BS39" s="21">
        <f t="shared" si="28"/>
        <v>77</v>
      </c>
      <c r="BT39" s="140">
        <v>77</v>
      </c>
      <c r="BU39" s="10"/>
      <c r="BV39" s="22">
        <f t="shared" si="29"/>
        <v>78.83</v>
      </c>
      <c r="BW39" s="22">
        <f t="shared" si="13"/>
        <v>77</v>
      </c>
      <c r="BX39" s="23" t="str">
        <f t="shared" si="30"/>
        <v>TUNTAS</v>
      </c>
      <c r="BY39" s="24" t="str">
        <f t="shared" si="31"/>
        <v>Menunjukkan penguasaan dalam Peserta didik dapat menyebutkan bagian mikroskop beserta fungsinya dengan baik</v>
      </c>
      <c r="BZ39" s="25" t="str">
        <f t="shared" si="32"/>
        <v>Memerlukan penguatan dalam Peserta didik dapat mengetahui konsep tranpor membran dengan pengamatan kentan dan bubuk kopi</v>
      </c>
      <c r="CA39" s="54"/>
      <c r="CB39" s="54">
        <f t="shared" si="33"/>
        <v>85</v>
      </c>
      <c r="CC39" s="54" t="str">
        <f t="shared" si="34"/>
        <v>Peserta didik dapat menyebutkan bagian mikroskop beserta fungsinya dengan baik</v>
      </c>
      <c r="CD39" s="54">
        <f t="shared" si="35"/>
        <v>80</v>
      </c>
      <c r="CE39" s="54"/>
      <c r="CF39" s="54"/>
      <c r="CG39" s="54">
        <f>IFERROR(INDEX($F$15:J39,1,MATCH(IF(CB39=K39,MAX(F39:J39)," "),F39:J39,0)),0)</f>
        <v>8</v>
      </c>
      <c r="CH39" s="54">
        <f>IFERROR(INDEX($L$15:P39,1,MATCH(IF(CB39=Q39,MAX(L39:P39)," "),L39:P39,0)),0)</f>
        <v>0</v>
      </c>
      <c r="CI39" s="54">
        <f>IFERROR(INDEX($R$15:V39,1,MATCH(IF(CB39=W39,MAX(R39:V39)," "),R39:V39,0)),0)</f>
        <v>0</v>
      </c>
      <c r="CJ39" s="54">
        <f>IFERROR(INDEX($X$15:AB39,1,MATCH(IF(CB39=AC39,MAX(X39:AB39)," "),X39:AB39,0)),0)</f>
        <v>0</v>
      </c>
      <c r="CK39" s="54">
        <f>IFERROR(INDEX($AD$15:AH39,1,MATCH(IF(CB39=AI39,MAX(AD39:AH39)," "),AD39:AH39,0)),0)</f>
        <v>0</v>
      </c>
      <c r="CL39" s="54">
        <f>IFERROR(INDEX($AJ$15:AN39,1,MATCH(IF(CB39=AO39,MAX(AJ39:AN39)," "),AJ39:AN39,0)),0)</f>
        <v>0</v>
      </c>
      <c r="CM39" s="54">
        <f>IFERROR(INDEX($AP$15:AT39,1,MATCH(IF(CB39=AU39,MAX(AP39:AT39)," "),AP39:AT39,0)),0)</f>
        <v>0</v>
      </c>
      <c r="CN39" s="54">
        <f>IFERROR(INDEX($AV$15:AZ39,1,MATCH(IF(CB39=BA39,MAX(AV39:AZ39)," "),AV39:AZ39,0)),0)</f>
        <v>0</v>
      </c>
      <c r="CO39" s="54">
        <f>IFERROR(INDEX($BB$15:BF39,1,MATCH(IF(CB39=BG39,MAX(BB39:BF39)," "),BB39:BF39,0)),0)</f>
        <v>0</v>
      </c>
      <c r="CP39" s="54">
        <f>IFERROR(INDEX($BH$15:BL39,1,MATCH(IF(CB39=BM39,MAX(BH39:BL39)," "),BH39:BL39,0)),0)</f>
        <v>0</v>
      </c>
      <c r="CQ39" s="54"/>
      <c r="CR39" s="54">
        <f>IFERROR(INDEX($F$15:J39,1,MATCH(IF(CD39=K39,MIN(F39:J39)," "),F39:J39,0)),0)</f>
        <v>0</v>
      </c>
      <c r="CS39" s="54">
        <f>IFERROR(INDEX($L$15:P39,1,MATCH(IF(CD39=Q39,MIN(L39:P39)," "),L39:P39,0)),0)</f>
        <v>12</v>
      </c>
      <c r="CT39" s="54">
        <f>IFERROR(INDEX($R$15:V39,1,MATCH(IF(CD39=W39,MIN(R39:V39)," "),R39:V39,0)),0)</f>
        <v>0</v>
      </c>
      <c r="CU39" s="54">
        <f>IFERROR(INDEX($X$15:AB39,1,MATCH(IF(CD39=AC39,MIN(X39:AB39)," "),X39:AB39,0)),0)</f>
        <v>0</v>
      </c>
      <c r="CV39" s="54">
        <f>IFERROR(INDEX($AD$15:AH39,1,MATCH(IF(CD39=AI39,MIN(AD39:AH39)," "),AD39:AH39,0)),0)</f>
        <v>0</v>
      </c>
      <c r="CW39" s="54">
        <f>IFERROR(INDEX($AJ$15:AN39,1,MATCH(IF(CD39=AO39,MIN(AJ39:AN39)," "),AJ39:AN39,0)),0)</f>
        <v>0</v>
      </c>
      <c r="CX39" s="54">
        <f>IFERROR(INDEX($AP$15:AT39,1,MATCH(IF(CD39=AU39,MIN(AP39:AY39)," "),AP39:AT39,0)),0)</f>
        <v>0</v>
      </c>
      <c r="CY39" s="54">
        <f>IFERROR(INDEX($AV$15:AZ39,1,MATCH(IF(CD39=BA39,MIN(AV39:AZ39)," "),AV39:AZ39,0)),0)</f>
        <v>0</v>
      </c>
      <c r="CZ39" s="54">
        <f>IFERROR(INDEX($BB$15:BF39,1,MATCH(IF(CD39=BG39,MIN(BB39:BF39)," "),BB39:BF39,0)),0)</f>
        <v>0</v>
      </c>
      <c r="DA39" s="54">
        <f>IFERROR(INDEX($BH$15:BL39,1,MATCH(IF(CD39=BM39,MIN(BH39:BL39)," "),BH39:BL39,0)),0)</f>
        <v>0</v>
      </c>
      <c r="DB39" s="54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3"/>
      <c r="EJ39" s="53"/>
      <c r="EK39" s="53"/>
    </row>
    <row r="40" spans="1:141" ht="18.75" customHeight="1" x14ac:dyDescent="0.3">
      <c r="A40" s="14">
        <v>25</v>
      </c>
      <c r="B40" s="65" t="s">
        <v>68</v>
      </c>
      <c r="C40" s="15">
        <f>VLOOKUP(B40,'[1]DATA SISWA'!$E$1:$G$9999,2,0)</f>
        <v>0</v>
      </c>
      <c r="D40" s="15"/>
      <c r="E40" s="16" t="str">
        <f>VLOOKUP(B40,'[1]DATA SISWA'!$E$1:$G$9999,3,0)</f>
        <v>Windy Puteri Aprilia</v>
      </c>
      <c r="F40" s="133">
        <v>85</v>
      </c>
      <c r="G40" s="133">
        <v>85</v>
      </c>
      <c r="H40" s="133">
        <v>98</v>
      </c>
      <c r="I40" s="9"/>
      <c r="J40" s="9"/>
      <c r="K40" s="20">
        <f t="shared" si="17"/>
        <v>89.33</v>
      </c>
      <c r="L40" s="9">
        <v>80</v>
      </c>
      <c r="M40" s="133">
        <v>100</v>
      </c>
      <c r="N40" s="9"/>
      <c r="O40" s="9"/>
      <c r="P40" s="9"/>
      <c r="Q40" s="20">
        <f t="shared" si="18"/>
        <v>90</v>
      </c>
      <c r="R40" s="9"/>
      <c r="S40" s="9"/>
      <c r="T40" s="9"/>
      <c r="U40" s="9"/>
      <c r="V40" s="9"/>
      <c r="W40" s="20" t="str">
        <f t="shared" si="19"/>
        <v xml:space="preserve"> </v>
      </c>
      <c r="X40" s="9"/>
      <c r="Y40" s="9"/>
      <c r="Z40" s="9"/>
      <c r="AA40" s="9"/>
      <c r="AB40" s="9"/>
      <c r="AC40" s="20" t="str">
        <f t="shared" si="20"/>
        <v xml:space="preserve"> </v>
      </c>
      <c r="AD40" s="9"/>
      <c r="AE40" s="9"/>
      <c r="AF40" s="9"/>
      <c r="AG40" s="9"/>
      <c r="AH40" s="9"/>
      <c r="AI40" s="20" t="str">
        <f t="shared" si="21"/>
        <v xml:space="preserve"> </v>
      </c>
      <c r="AJ40" s="9"/>
      <c r="AK40" s="9"/>
      <c r="AL40" s="9"/>
      <c r="AM40" s="9"/>
      <c r="AN40" s="9"/>
      <c r="AO40" s="20" t="str">
        <f t="shared" si="22"/>
        <v xml:space="preserve"> </v>
      </c>
      <c r="AP40" s="9"/>
      <c r="AQ40" s="9"/>
      <c r="AR40" s="9"/>
      <c r="AS40" s="9"/>
      <c r="AT40" s="9"/>
      <c r="AU40" s="20" t="str">
        <f t="shared" si="23"/>
        <v xml:space="preserve"> </v>
      </c>
      <c r="AV40" s="9"/>
      <c r="AW40" s="9"/>
      <c r="AX40" s="9"/>
      <c r="AY40" s="9"/>
      <c r="AZ40" s="9"/>
      <c r="BA40" s="20" t="str">
        <f t="shared" si="24"/>
        <v xml:space="preserve"> </v>
      </c>
      <c r="BB40" s="9"/>
      <c r="BC40" s="9"/>
      <c r="BD40" s="9"/>
      <c r="BE40" s="9"/>
      <c r="BF40" s="9"/>
      <c r="BG40" s="20" t="str">
        <f t="shared" si="25"/>
        <v xml:space="preserve"> </v>
      </c>
      <c r="BH40" s="9"/>
      <c r="BI40" s="9"/>
      <c r="BJ40" s="9"/>
      <c r="BK40" s="9"/>
      <c r="BL40" s="9"/>
      <c r="BM40" s="20" t="str">
        <f t="shared" si="26"/>
        <v xml:space="preserve"> </v>
      </c>
      <c r="BN40" s="20">
        <f t="shared" si="27"/>
        <v>89.67</v>
      </c>
      <c r="BO40" s="139">
        <v>77</v>
      </c>
      <c r="BP40" s="9"/>
      <c r="BQ40" s="9"/>
      <c r="BR40" s="9"/>
      <c r="BS40" s="21">
        <f t="shared" si="28"/>
        <v>77</v>
      </c>
      <c r="BT40" s="140">
        <v>80</v>
      </c>
      <c r="BU40" s="10"/>
      <c r="BV40" s="22">
        <f t="shared" si="29"/>
        <v>82.22</v>
      </c>
      <c r="BW40" s="22">
        <f t="shared" si="13"/>
        <v>77</v>
      </c>
      <c r="BX40" s="23" t="str">
        <f t="shared" si="30"/>
        <v>TUNTAS</v>
      </c>
      <c r="BY40" s="24" t="str">
        <f t="shared" si="31"/>
        <v>Menunjukkan penguasaan dalam Peserta didik dapat mengetahui konsep osmosis pada sel hewan dan tumbuhan dengan tepat</v>
      </c>
      <c r="BZ40" s="25" t="str">
        <f t="shared" si="32"/>
        <v>Memerlukan penguatan dalam Peserta didik dapat mendeskripsikan sel beserta tokoh penemunya</v>
      </c>
      <c r="CA40" s="54"/>
      <c r="CB40" s="54">
        <f t="shared" si="33"/>
        <v>90</v>
      </c>
      <c r="CC40" s="54" t="str">
        <f t="shared" si="34"/>
        <v>Peserta didik dapat mengetahui konsep osmosis pada sel hewan dan tumbuhan dengan tepat</v>
      </c>
      <c r="CD40" s="54">
        <f t="shared" si="35"/>
        <v>89.33</v>
      </c>
      <c r="CE40" s="54"/>
      <c r="CF40" s="54"/>
      <c r="CG40" s="54">
        <f>IFERROR(INDEX($F$15:J40,1,MATCH(IF(CB40=K40,MAX(F40:J40)," "),F40:J40,0)),0)</f>
        <v>0</v>
      </c>
      <c r="CH40" s="54">
        <f>IFERROR(INDEX($L$15:P40,1,MATCH(IF(CB40=Q40,MAX(L40:P40)," "),L40:P40,0)),0)</f>
        <v>13</v>
      </c>
      <c r="CI40" s="54">
        <f>IFERROR(INDEX($R$15:V40,1,MATCH(IF(CB40=W40,MAX(R40:V40)," "),R40:V40,0)),0)</f>
        <v>0</v>
      </c>
      <c r="CJ40" s="54">
        <f>IFERROR(INDEX($X$15:AB40,1,MATCH(IF(CB40=AC40,MAX(X40:AB40)," "),X40:AB40,0)),0)</f>
        <v>0</v>
      </c>
      <c r="CK40" s="54">
        <f>IFERROR(INDEX($AD$15:AH40,1,MATCH(IF(CB40=AI40,MAX(AD40:AH40)," "),AD40:AH40,0)),0)</f>
        <v>0</v>
      </c>
      <c r="CL40" s="54">
        <f>IFERROR(INDEX($AJ$15:AN40,1,MATCH(IF(CB40=AO40,MAX(AJ40:AN40)," "),AJ40:AN40,0)),0)</f>
        <v>0</v>
      </c>
      <c r="CM40" s="54">
        <f>IFERROR(INDEX($AP$15:AT40,1,MATCH(IF(CB40=AU40,MAX(AP40:AT40)," "),AP40:AT40,0)),0)</f>
        <v>0</v>
      </c>
      <c r="CN40" s="54">
        <f>IFERROR(INDEX($AV$15:AZ40,1,MATCH(IF(CB40=BA40,MAX(AV40:AZ40)," "),AV40:AZ40,0)),0)</f>
        <v>0</v>
      </c>
      <c r="CO40" s="54">
        <f>IFERROR(INDEX($BB$15:BF40,1,MATCH(IF(CB40=BG40,MAX(BB40:BF40)," "),BB40:BF40,0)),0)</f>
        <v>0</v>
      </c>
      <c r="CP40" s="54">
        <f>IFERROR(INDEX($BH$15:BL40,1,MATCH(IF(CB40=BM40,MAX(BH40:BL40)," "),BH40:BL40,0)),0)</f>
        <v>0</v>
      </c>
      <c r="CQ40" s="54"/>
      <c r="CR40" s="54">
        <f>IFERROR(INDEX($F$15:J40,1,MATCH(IF(CD40=K40,MIN(F40:J40)," "),F40:J40,0)),0)</f>
        <v>6</v>
      </c>
      <c r="CS40" s="54">
        <f>IFERROR(INDEX($L$15:P40,1,MATCH(IF(CD40=Q40,MIN(L40:P40)," "),L40:P40,0)),0)</f>
        <v>0</v>
      </c>
      <c r="CT40" s="54">
        <f>IFERROR(INDEX($R$15:V40,1,MATCH(IF(CD40=W40,MIN(R40:V40)," "),R40:V40,0)),0)</f>
        <v>0</v>
      </c>
      <c r="CU40" s="54">
        <f>IFERROR(INDEX($X$15:AB40,1,MATCH(IF(CD40=AC40,MIN(X40:AB40)," "),X40:AB40,0)),0)</f>
        <v>0</v>
      </c>
      <c r="CV40" s="54">
        <f>IFERROR(INDEX($AD$15:AH40,1,MATCH(IF(CD40=AI40,MIN(AD40:AH40)," "),AD40:AH40,0)),0)</f>
        <v>0</v>
      </c>
      <c r="CW40" s="54">
        <f>IFERROR(INDEX($AJ$15:AN40,1,MATCH(IF(CD40=AO40,MIN(AJ40:AN40)," "),AJ40:AN40,0)),0)</f>
        <v>0</v>
      </c>
      <c r="CX40" s="54">
        <f>IFERROR(INDEX($AP$15:AT40,1,MATCH(IF(CD40=AU40,MIN(AP40:AY40)," "),AP40:AT40,0)),0)</f>
        <v>0</v>
      </c>
      <c r="CY40" s="54">
        <f>IFERROR(INDEX($AV$15:AZ40,1,MATCH(IF(CD40=BA40,MIN(AV40:AZ40)," "),AV40:AZ40,0)),0)</f>
        <v>0</v>
      </c>
      <c r="CZ40" s="54">
        <f>IFERROR(INDEX($BB$15:BF40,1,MATCH(IF(CD40=BG40,MIN(BB40:BF40)," "),BB40:BF40,0)),0)</f>
        <v>0</v>
      </c>
      <c r="DA40" s="54">
        <f>IFERROR(INDEX($BH$15:BL40,1,MATCH(IF(CD40=BM40,MIN(BH40:BL40)," "),BH40:BL40,0)),0)</f>
        <v>0</v>
      </c>
      <c r="DB40" s="54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3"/>
      <c r="EJ40" s="53"/>
      <c r="EK40" s="53"/>
    </row>
    <row r="41" spans="1:141" ht="18.75" customHeight="1" x14ac:dyDescent="0.3">
      <c r="A41" s="14">
        <v>26</v>
      </c>
      <c r="B41" s="67" t="s">
        <v>69</v>
      </c>
      <c r="C41" s="15">
        <f>VLOOKUP(B41,'[1]DATA SISWA'!$E$1:$G$9999,2,0)</f>
        <v>0</v>
      </c>
      <c r="D41" s="15"/>
      <c r="E41" s="16" t="str">
        <f>VLOOKUP(B41,'[1]DATA SISWA'!$E$1:$G$9999,3,0)</f>
        <v>Zainuddin Zidan</v>
      </c>
      <c r="F41" s="133">
        <v>85</v>
      </c>
      <c r="G41" s="133">
        <v>85</v>
      </c>
      <c r="H41" s="133">
        <v>98</v>
      </c>
      <c r="I41" s="9"/>
      <c r="J41" s="9"/>
      <c r="K41" s="20">
        <f t="shared" si="17"/>
        <v>89.33</v>
      </c>
      <c r="L41" s="9">
        <v>78</v>
      </c>
      <c r="M41" s="133">
        <v>100</v>
      </c>
      <c r="N41" s="9"/>
      <c r="O41" s="9"/>
      <c r="P41" s="9"/>
      <c r="Q41" s="20">
        <f t="shared" si="18"/>
        <v>89</v>
      </c>
      <c r="R41" s="9"/>
      <c r="S41" s="9"/>
      <c r="T41" s="9"/>
      <c r="U41" s="9"/>
      <c r="V41" s="9"/>
      <c r="W41" s="20" t="str">
        <f t="shared" si="19"/>
        <v xml:space="preserve"> </v>
      </c>
      <c r="X41" s="9"/>
      <c r="Y41" s="9"/>
      <c r="Z41" s="9"/>
      <c r="AA41" s="9"/>
      <c r="AB41" s="9"/>
      <c r="AC41" s="20" t="str">
        <f t="shared" si="20"/>
        <v xml:space="preserve"> </v>
      </c>
      <c r="AD41" s="9"/>
      <c r="AE41" s="9"/>
      <c r="AF41" s="9"/>
      <c r="AG41" s="9"/>
      <c r="AH41" s="9"/>
      <c r="AI41" s="20" t="str">
        <f t="shared" si="21"/>
        <v xml:space="preserve"> </v>
      </c>
      <c r="AJ41" s="9"/>
      <c r="AK41" s="9"/>
      <c r="AL41" s="9"/>
      <c r="AM41" s="9"/>
      <c r="AN41" s="9"/>
      <c r="AO41" s="20" t="str">
        <f t="shared" si="22"/>
        <v xml:space="preserve"> </v>
      </c>
      <c r="AP41" s="9"/>
      <c r="AQ41" s="9"/>
      <c r="AR41" s="9"/>
      <c r="AS41" s="9"/>
      <c r="AT41" s="9"/>
      <c r="AU41" s="20" t="str">
        <f t="shared" si="23"/>
        <v xml:space="preserve"> </v>
      </c>
      <c r="AV41" s="9"/>
      <c r="AW41" s="9"/>
      <c r="AX41" s="9"/>
      <c r="AY41" s="9"/>
      <c r="AZ41" s="9"/>
      <c r="BA41" s="20" t="str">
        <f t="shared" si="24"/>
        <v xml:space="preserve"> </v>
      </c>
      <c r="BB41" s="9"/>
      <c r="BC41" s="9"/>
      <c r="BD41" s="9"/>
      <c r="BE41" s="9"/>
      <c r="BF41" s="9"/>
      <c r="BG41" s="20" t="str">
        <f t="shared" si="25"/>
        <v xml:space="preserve"> </v>
      </c>
      <c r="BH41" s="9"/>
      <c r="BI41" s="9"/>
      <c r="BJ41" s="9"/>
      <c r="BK41" s="9"/>
      <c r="BL41" s="9"/>
      <c r="BM41" s="20" t="str">
        <f t="shared" si="26"/>
        <v xml:space="preserve"> </v>
      </c>
      <c r="BN41" s="20">
        <f t="shared" si="27"/>
        <v>89.17</v>
      </c>
      <c r="BO41" s="139">
        <v>77</v>
      </c>
      <c r="BP41" s="9"/>
      <c r="BQ41" s="9"/>
      <c r="BR41" s="9"/>
      <c r="BS41" s="21">
        <f t="shared" si="28"/>
        <v>77</v>
      </c>
      <c r="BT41" s="140">
        <v>77</v>
      </c>
      <c r="BU41" s="10"/>
      <c r="BV41" s="22">
        <f t="shared" si="29"/>
        <v>81.06</v>
      </c>
      <c r="BW41" s="22">
        <f t="shared" si="13"/>
        <v>77</v>
      </c>
      <c r="BX41" s="23" t="str">
        <f t="shared" si="30"/>
        <v>TUNTAS</v>
      </c>
      <c r="BY41" s="24" t="str">
        <f t="shared" si="31"/>
        <v>Menunjukkan penguasaan dalam Peserta didik dapat menyebutkan bagian mikroskop beserta fungsinya dengan baik</v>
      </c>
      <c r="BZ41" s="25" t="str">
        <f t="shared" si="32"/>
        <v>Memerlukan penguatan dalam Peserta didik dapat mengetahui konsep tranpor membran dengan pengamatan kentan dan bubuk kopi</v>
      </c>
      <c r="CA41" s="54"/>
      <c r="CB41" s="54">
        <f t="shared" si="33"/>
        <v>89.33</v>
      </c>
      <c r="CC41" s="54" t="str">
        <f t="shared" si="34"/>
        <v>Peserta didik dapat menyebutkan bagian mikroskop beserta fungsinya dengan baik</v>
      </c>
      <c r="CD41" s="54">
        <f t="shared" si="35"/>
        <v>89</v>
      </c>
      <c r="CE41" s="54"/>
      <c r="CF41" s="54"/>
      <c r="CG41" s="54">
        <f>IFERROR(INDEX($F$15:J41,1,MATCH(IF(CB41=K41,MAX(F41:J41)," "),F41:J41,0)),0)</f>
        <v>8</v>
      </c>
      <c r="CH41" s="54">
        <f>IFERROR(INDEX($L$15:P41,1,MATCH(IF(CB41=Q41,MAX(L41:P41)," "),L41:P41,0)),0)</f>
        <v>0</v>
      </c>
      <c r="CI41" s="54">
        <f>IFERROR(INDEX($R$15:V41,1,MATCH(IF(CB41=W41,MAX(R41:V41)," "),R41:V41,0)),0)</f>
        <v>0</v>
      </c>
      <c r="CJ41" s="54">
        <f>IFERROR(INDEX($X$15:AB41,1,MATCH(IF(CB41=AC41,MAX(X41:AB41)," "),X41:AB41,0)),0)</f>
        <v>0</v>
      </c>
      <c r="CK41" s="54">
        <f>IFERROR(INDEX($AD$15:AH41,1,MATCH(IF(CB41=AI41,MAX(AD41:AH41)," "),AD41:AH41,0)),0)</f>
        <v>0</v>
      </c>
      <c r="CL41" s="54">
        <f>IFERROR(INDEX($AJ$15:AN41,1,MATCH(IF(CB41=AO41,MAX(AJ41:AN41)," "),AJ41:AN41,0)),0)</f>
        <v>0</v>
      </c>
      <c r="CM41" s="54">
        <f>IFERROR(INDEX($AP$15:AT41,1,MATCH(IF(CB41=AU41,MAX(AP41:AT41)," "),AP41:AT41,0)),0)</f>
        <v>0</v>
      </c>
      <c r="CN41" s="54">
        <f>IFERROR(INDEX($AV$15:AZ41,1,MATCH(IF(CB41=BA41,MAX(AV41:AZ41)," "),AV41:AZ41,0)),0)</f>
        <v>0</v>
      </c>
      <c r="CO41" s="54">
        <f>IFERROR(INDEX($BB$15:BF41,1,MATCH(IF(CB41=BG41,MAX(BB41:BF41)," "),BB41:BF41,0)),0)</f>
        <v>0</v>
      </c>
      <c r="CP41" s="54">
        <f>IFERROR(INDEX($BH$15:BL41,1,MATCH(IF(CB41=BM41,MAX(BH41:BL41)," "),BH41:BL41,0)),0)</f>
        <v>0</v>
      </c>
      <c r="CQ41" s="54"/>
      <c r="CR41" s="54">
        <f>IFERROR(INDEX($F$15:J41,1,MATCH(IF(CD41=K41,MIN(F41:J41)," "),F41:J41,0)),0)</f>
        <v>0</v>
      </c>
      <c r="CS41" s="54">
        <f>IFERROR(INDEX($L$15:P41,1,MATCH(IF(CD41=Q41,MIN(L41:P41)," "),L41:P41,0)),0)</f>
        <v>12</v>
      </c>
      <c r="CT41" s="54">
        <f>IFERROR(INDEX($R$15:V41,1,MATCH(IF(CD41=W41,MIN(R41:V41)," "),R41:V41,0)),0)</f>
        <v>0</v>
      </c>
      <c r="CU41" s="54">
        <f>IFERROR(INDEX($X$15:AB41,1,MATCH(IF(CD41=AC41,MIN(X41:AB41)," "),X41:AB41,0)),0)</f>
        <v>0</v>
      </c>
      <c r="CV41" s="54">
        <f>IFERROR(INDEX($AD$15:AH41,1,MATCH(IF(CD41=AI41,MIN(AD41:AH41)," "),AD41:AH41,0)),0)</f>
        <v>0</v>
      </c>
      <c r="CW41" s="54">
        <f>IFERROR(INDEX($AJ$15:AN41,1,MATCH(IF(CD41=AO41,MIN(AJ41:AN41)," "),AJ41:AN41,0)),0)</f>
        <v>0</v>
      </c>
      <c r="CX41" s="54">
        <f>IFERROR(INDEX($AP$15:AT41,1,MATCH(IF(CD41=AU41,MIN(AP41:AY41)," "),AP41:AT41,0)),0)</f>
        <v>0</v>
      </c>
      <c r="CY41" s="54">
        <f>IFERROR(INDEX($AV$15:AZ41,1,MATCH(IF(CD41=BA41,MIN(AV41:AZ41)," "),AV41:AZ41,0)),0)</f>
        <v>0</v>
      </c>
      <c r="CZ41" s="54">
        <f>IFERROR(INDEX($BB$15:BF41,1,MATCH(IF(CD41=BG41,MIN(BB41:BF41)," "),BB41:BF41,0)),0)</f>
        <v>0</v>
      </c>
      <c r="DA41" s="54">
        <f>IFERROR(INDEX($BH$15:BL41,1,MATCH(IF(CD41=BM41,MIN(BH41:BL41)," "),BH41:BL41,0)),0)</f>
        <v>0</v>
      </c>
      <c r="DB41" s="54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3"/>
      <c r="EJ41" s="53"/>
      <c r="EK41" s="53"/>
    </row>
    <row r="42" spans="1:141" ht="18.75" customHeight="1" x14ac:dyDescent="0.3">
      <c r="A42" s="14">
        <v>27</v>
      </c>
      <c r="B42" s="64" t="s">
        <v>70</v>
      </c>
      <c r="C42" s="15">
        <f>VLOOKUP(B42,'[1]DATA SISWA'!$E$1:$G$9999,2,0)</f>
        <v>0</v>
      </c>
      <c r="D42" s="15"/>
      <c r="E42" s="16" t="str">
        <f>VLOOKUP(B42,'[1]DATA SISWA'!$E$1:$G$9999,3,0)</f>
        <v>Zeva Daliani Aufa Zahrani</v>
      </c>
      <c r="F42" s="133">
        <v>80</v>
      </c>
      <c r="G42" s="133"/>
      <c r="H42" s="133">
        <v>98</v>
      </c>
      <c r="I42" s="9"/>
      <c r="J42" s="9"/>
      <c r="K42" s="20">
        <f t="shared" si="17"/>
        <v>89</v>
      </c>
      <c r="L42" s="9"/>
      <c r="M42" s="133"/>
      <c r="N42" s="9"/>
      <c r="O42" s="9"/>
      <c r="P42" s="9"/>
      <c r="Q42" s="20" t="str">
        <f t="shared" si="18"/>
        <v xml:space="preserve"> </v>
      </c>
      <c r="R42" s="9"/>
      <c r="S42" s="9"/>
      <c r="T42" s="9"/>
      <c r="U42" s="9"/>
      <c r="V42" s="9"/>
      <c r="W42" s="20" t="str">
        <f t="shared" si="19"/>
        <v xml:space="preserve"> </v>
      </c>
      <c r="X42" s="9"/>
      <c r="Y42" s="9"/>
      <c r="Z42" s="9"/>
      <c r="AA42" s="9"/>
      <c r="AB42" s="9"/>
      <c r="AC42" s="20" t="str">
        <f t="shared" si="20"/>
        <v xml:space="preserve"> </v>
      </c>
      <c r="AD42" s="9"/>
      <c r="AE42" s="9"/>
      <c r="AF42" s="9"/>
      <c r="AG42" s="9"/>
      <c r="AH42" s="9"/>
      <c r="AI42" s="20" t="str">
        <f t="shared" si="21"/>
        <v xml:space="preserve"> </v>
      </c>
      <c r="AJ42" s="9"/>
      <c r="AK42" s="9"/>
      <c r="AL42" s="9"/>
      <c r="AM42" s="9"/>
      <c r="AN42" s="9"/>
      <c r="AO42" s="20" t="str">
        <f t="shared" si="22"/>
        <v xml:space="preserve"> </v>
      </c>
      <c r="AP42" s="9"/>
      <c r="AQ42" s="9"/>
      <c r="AR42" s="9"/>
      <c r="AS42" s="9"/>
      <c r="AT42" s="9"/>
      <c r="AU42" s="20" t="str">
        <f t="shared" si="23"/>
        <v xml:space="preserve"> </v>
      </c>
      <c r="AV42" s="9"/>
      <c r="AW42" s="9"/>
      <c r="AX42" s="9"/>
      <c r="AY42" s="9"/>
      <c r="AZ42" s="9"/>
      <c r="BA42" s="20" t="str">
        <f t="shared" si="24"/>
        <v xml:space="preserve"> </v>
      </c>
      <c r="BB42" s="9"/>
      <c r="BC42" s="9"/>
      <c r="BD42" s="9"/>
      <c r="BE42" s="9"/>
      <c r="BF42" s="9"/>
      <c r="BG42" s="20" t="str">
        <f t="shared" si="25"/>
        <v xml:space="preserve"> </v>
      </c>
      <c r="BH42" s="9"/>
      <c r="BI42" s="9"/>
      <c r="BJ42" s="9"/>
      <c r="BK42" s="9"/>
      <c r="BL42" s="9"/>
      <c r="BM42" s="20" t="str">
        <f t="shared" si="26"/>
        <v xml:space="preserve"> </v>
      </c>
      <c r="BN42" s="20">
        <f t="shared" si="27"/>
        <v>89</v>
      </c>
      <c r="BO42" s="139">
        <v>40</v>
      </c>
      <c r="BP42" s="9"/>
      <c r="BQ42" s="9"/>
      <c r="BR42" s="9"/>
      <c r="BS42" s="21">
        <f t="shared" si="28"/>
        <v>40</v>
      </c>
      <c r="BT42" s="140">
        <v>77</v>
      </c>
      <c r="BU42" s="10"/>
      <c r="BV42" s="22">
        <f t="shared" si="29"/>
        <v>68.67</v>
      </c>
      <c r="BW42" s="22">
        <f t="shared" si="13"/>
        <v>77</v>
      </c>
      <c r="BX42" s="23" t="str">
        <f t="shared" si="30"/>
        <v>TIDAK TUNTAS</v>
      </c>
      <c r="BY42" s="24" t="str">
        <f t="shared" si="31"/>
        <v>Menunjukkan penguasaan dalam Peserta didik dapat menyebutkan bagian mikroskop beserta fungsinya dengan baik</v>
      </c>
      <c r="BZ42" s="25" t="str">
        <f t="shared" si="32"/>
        <v>Memerlukan penguatan dalam Peserta didik dapat mendeskripsikan sel beserta tokoh penemunya</v>
      </c>
      <c r="CA42" s="54"/>
      <c r="CB42" s="54">
        <f t="shared" si="33"/>
        <v>89</v>
      </c>
      <c r="CC42" s="54" t="str">
        <f t="shared" si="34"/>
        <v>Peserta didik dapat menyebutkan bagian mikroskop beserta fungsinya dengan baik</v>
      </c>
      <c r="CD42" s="54">
        <f t="shared" si="35"/>
        <v>89</v>
      </c>
      <c r="CE42" s="54"/>
      <c r="CF42" s="54"/>
      <c r="CG42" s="54">
        <f>IFERROR(INDEX($F$15:J42,1,MATCH(IF(CB42=K42,MAX(F42:J42)," "),F42:J42,0)),0)</f>
        <v>8</v>
      </c>
      <c r="CH42" s="54">
        <f>IFERROR(INDEX($L$15:P42,1,MATCH(IF(CB42=Q42,MAX(L42:P42)," "),L42:P42,0)),0)</f>
        <v>0</v>
      </c>
      <c r="CI42" s="54">
        <f>IFERROR(INDEX($R$15:V42,1,MATCH(IF(CB42=W42,MAX(R42:V42)," "),R42:V42,0)),0)</f>
        <v>0</v>
      </c>
      <c r="CJ42" s="54">
        <f>IFERROR(INDEX($X$15:AB42,1,MATCH(IF(CB42=AC42,MAX(X42:AB42)," "),X42:AB42,0)),0)</f>
        <v>0</v>
      </c>
      <c r="CK42" s="54">
        <f>IFERROR(INDEX($AD$15:AH42,1,MATCH(IF(CB42=AI42,MAX(AD42:AH42)," "),AD42:AH42,0)),0)</f>
        <v>0</v>
      </c>
      <c r="CL42" s="54">
        <f>IFERROR(INDEX($AJ$15:AN42,1,MATCH(IF(CB42=AO42,MAX(AJ42:AN42)," "),AJ42:AN42,0)),0)</f>
        <v>0</v>
      </c>
      <c r="CM42" s="54">
        <f>IFERROR(INDEX($AP$15:AT42,1,MATCH(IF(CB42=AU42,MAX(AP42:AT42)," "),AP42:AT42,0)),0)</f>
        <v>0</v>
      </c>
      <c r="CN42" s="54">
        <f>IFERROR(INDEX($AV$15:AZ42,1,MATCH(IF(CB42=BA42,MAX(AV42:AZ42)," "),AV42:AZ42,0)),0)</f>
        <v>0</v>
      </c>
      <c r="CO42" s="54">
        <f>IFERROR(INDEX($BB$15:BF42,1,MATCH(IF(CB42=BG42,MAX(BB42:BF42)," "),BB42:BF42,0)),0)</f>
        <v>0</v>
      </c>
      <c r="CP42" s="54">
        <f>IFERROR(INDEX($BH$15:BL42,1,MATCH(IF(CB42=BM42,MAX(BH42:BL42)," "),BH42:BL42,0)),0)</f>
        <v>0</v>
      </c>
      <c r="CQ42" s="54"/>
      <c r="CR42" s="54">
        <f>IFERROR(INDEX($F$15:J42,1,MATCH(IF(CD42=K42,MIN(F42:J42)," "),F42:J42,0)),0)</f>
        <v>6</v>
      </c>
      <c r="CS42" s="54">
        <f>IFERROR(INDEX($L$15:P42,1,MATCH(IF(CD42=Q42,MIN(L42:P42)," "),L42:P42,0)),0)</f>
        <v>0</v>
      </c>
      <c r="CT42" s="54">
        <f>IFERROR(INDEX($R$15:V42,1,MATCH(IF(CD42=W42,MIN(R42:V42)," "),R42:V42,0)),0)</f>
        <v>0</v>
      </c>
      <c r="CU42" s="54">
        <f>IFERROR(INDEX($X$15:AB42,1,MATCH(IF(CD42=AC42,MIN(X42:AB42)," "),X42:AB42,0)),0)</f>
        <v>0</v>
      </c>
      <c r="CV42" s="54">
        <f>IFERROR(INDEX($AD$15:AH42,1,MATCH(IF(CD42=AI42,MIN(AD42:AH42)," "),AD42:AH42,0)),0)</f>
        <v>0</v>
      </c>
      <c r="CW42" s="54">
        <f>IFERROR(INDEX($AJ$15:AN42,1,MATCH(IF(CD42=AO42,MIN(AJ42:AN42)," "),AJ42:AN42,0)),0)</f>
        <v>0</v>
      </c>
      <c r="CX42" s="54">
        <f>IFERROR(INDEX($AP$15:AT42,1,MATCH(IF(CD42=AU42,MIN(AP42:AY42)," "),AP42:AT42,0)),0)</f>
        <v>0</v>
      </c>
      <c r="CY42" s="54">
        <f>IFERROR(INDEX($AV$15:AZ42,1,MATCH(IF(CD42=BA42,MIN(AV42:AZ42)," "),AV42:AZ42,0)),0)</f>
        <v>0</v>
      </c>
      <c r="CZ42" s="54">
        <f>IFERROR(INDEX($BB$15:BF42,1,MATCH(IF(CD42=BG42,MIN(BB42:BF42)," "),BB42:BF42,0)),0)</f>
        <v>0</v>
      </c>
      <c r="DA42" s="54">
        <f>IFERROR(INDEX($BH$15:BL42,1,MATCH(IF(CD42=BM42,MIN(BH42:BL42)," "),BH42:BL42,0)),0)</f>
        <v>0</v>
      </c>
      <c r="DB42" s="54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3"/>
      <c r="EJ42" s="53"/>
      <c r="EK42" s="53"/>
    </row>
    <row r="43" spans="1:141" ht="18.75" customHeight="1" x14ac:dyDescent="0.3">
      <c r="A43" s="14">
        <v>28</v>
      </c>
      <c r="B43" s="64" t="s">
        <v>71</v>
      </c>
      <c r="C43" s="15">
        <f>VLOOKUP(B43,'[1]DATA SISWA'!$E$1:$G$9999,2,0)</f>
        <v>0</v>
      </c>
      <c r="D43" s="15"/>
      <c r="E43" s="16" t="str">
        <f>VLOOKUP(B43,'[1]DATA SISWA'!$E$1:$G$9999,3,0)</f>
        <v>Zhaarif Riski Putra Firdausy</v>
      </c>
      <c r="F43" s="133">
        <v>85</v>
      </c>
      <c r="G43" s="133">
        <v>100</v>
      </c>
      <c r="H43" s="133">
        <v>95</v>
      </c>
      <c r="I43" s="9"/>
      <c r="J43" s="9"/>
      <c r="K43" s="20">
        <f t="shared" si="17"/>
        <v>93.33</v>
      </c>
      <c r="L43" s="9">
        <v>78</v>
      </c>
      <c r="M43" s="133">
        <v>100</v>
      </c>
      <c r="N43" s="9"/>
      <c r="O43" s="9"/>
      <c r="P43" s="9"/>
      <c r="Q43" s="20">
        <f t="shared" si="18"/>
        <v>89</v>
      </c>
      <c r="R43" s="9"/>
      <c r="S43" s="9"/>
      <c r="T43" s="9"/>
      <c r="U43" s="9"/>
      <c r="V43" s="9"/>
      <c r="W43" s="20" t="str">
        <f t="shared" si="19"/>
        <v xml:space="preserve"> </v>
      </c>
      <c r="X43" s="9"/>
      <c r="Y43" s="9"/>
      <c r="Z43" s="9"/>
      <c r="AA43" s="9"/>
      <c r="AB43" s="9"/>
      <c r="AC43" s="20" t="str">
        <f t="shared" si="20"/>
        <v xml:space="preserve"> </v>
      </c>
      <c r="AD43" s="9"/>
      <c r="AE43" s="9"/>
      <c r="AF43" s="9"/>
      <c r="AG43" s="9"/>
      <c r="AH43" s="9"/>
      <c r="AI43" s="20" t="str">
        <f t="shared" si="21"/>
        <v xml:space="preserve"> </v>
      </c>
      <c r="AJ43" s="9"/>
      <c r="AK43" s="9"/>
      <c r="AL43" s="9"/>
      <c r="AM43" s="9"/>
      <c r="AN43" s="9"/>
      <c r="AO43" s="20" t="str">
        <f t="shared" si="22"/>
        <v xml:space="preserve"> </v>
      </c>
      <c r="AP43" s="9"/>
      <c r="AQ43" s="9"/>
      <c r="AR43" s="9"/>
      <c r="AS43" s="9"/>
      <c r="AT43" s="9"/>
      <c r="AU43" s="20" t="str">
        <f t="shared" si="23"/>
        <v xml:space="preserve"> </v>
      </c>
      <c r="AV43" s="9"/>
      <c r="AW43" s="9"/>
      <c r="AX43" s="9"/>
      <c r="AY43" s="9"/>
      <c r="AZ43" s="9"/>
      <c r="BA43" s="20" t="str">
        <f t="shared" si="24"/>
        <v xml:space="preserve"> </v>
      </c>
      <c r="BB43" s="9"/>
      <c r="BC43" s="9"/>
      <c r="BD43" s="9"/>
      <c r="BE43" s="9"/>
      <c r="BF43" s="9"/>
      <c r="BG43" s="20" t="str">
        <f t="shared" si="25"/>
        <v xml:space="preserve"> </v>
      </c>
      <c r="BH43" s="9"/>
      <c r="BI43" s="9"/>
      <c r="BJ43" s="9"/>
      <c r="BK43" s="9"/>
      <c r="BL43" s="9"/>
      <c r="BM43" s="20" t="str">
        <f t="shared" si="26"/>
        <v xml:space="preserve"> </v>
      </c>
      <c r="BN43" s="20">
        <f t="shared" si="27"/>
        <v>91.17</v>
      </c>
      <c r="BO43" s="139">
        <v>77</v>
      </c>
      <c r="BP43" s="9"/>
      <c r="BQ43" s="9"/>
      <c r="BR43" s="9"/>
      <c r="BS43" s="21">
        <f t="shared" si="28"/>
        <v>77</v>
      </c>
      <c r="BT43" s="140">
        <v>77</v>
      </c>
      <c r="BU43" s="10"/>
      <c r="BV43" s="22">
        <f t="shared" si="29"/>
        <v>81.72</v>
      </c>
      <c r="BW43" s="22">
        <f t="shared" si="13"/>
        <v>77</v>
      </c>
      <c r="BX43" s="23" t="str">
        <f t="shared" si="30"/>
        <v>TUNTAS</v>
      </c>
      <c r="BY43" s="24" t="str">
        <f t="shared" si="31"/>
        <v>Menunjukkan penguasaan dalam Peserta didik dapat menyebutkan organel beserta fungsinya dengan tepat</v>
      </c>
      <c r="BZ43" s="25" t="str">
        <f t="shared" si="32"/>
        <v>Memerlukan penguatan dalam Peserta didik dapat mengetahui konsep tranpor membran dengan pengamatan kentan dan bubuk kopi</v>
      </c>
      <c r="CA43" s="54"/>
      <c r="CB43" s="54">
        <f t="shared" si="33"/>
        <v>93.33</v>
      </c>
      <c r="CC43" s="54" t="str">
        <f t="shared" si="34"/>
        <v>Peserta didik dapat menyebutkan organel beserta fungsinya dengan tepat</v>
      </c>
      <c r="CD43" s="54">
        <f t="shared" si="35"/>
        <v>89</v>
      </c>
      <c r="CE43" s="54"/>
      <c r="CF43" s="54"/>
      <c r="CG43" s="54">
        <f>IFERROR(INDEX($F$15:J43,1,MATCH(IF(CB43=K43,MAX(F43:J43)," "),F43:J43,0)),0)</f>
        <v>7</v>
      </c>
      <c r="CH43" s="54">
        <f>IFERROR(INDEX($L$15:P43,1,MATCH(IF(CB43=Q43,MAX(L43:P43)," "),L43:P43,0)),0)</f>
        <v>0</v>
      </c>
      <c r="CI43" s="54">
        <f>IFERROR(INDEX($R$15:V43,1,MATCH(IF(CB43=W43,MAX(R43:V43)," "),R43:V43,0)),0)</f>
        <v>0</v>
      </c>
      <c r="CJ43" s="54">
        <f>IFERROR(INDEX($X$15:AB43,1,MATCH(IF(CB43=AC43,MAX(X43:AB43)," "),X43:AB43,0)),0)</f>
        <v>0</v>
      </c>
      <c r="CK43" s="54">
        <f>IFERROR(INDEX($AD$15:AH43,1,MATCH(IF(CB43=AI43,MAX(AD43:AH43)," "),AD43:AH43,0)),0)</f>
        <v>0</v>
      </c>
      <c r="CL43" s="54">
        <f>IFERROR(INDEX($AJ$15:AN43,1,MATCH(IF(CB43=AO43,MAX(AJ43:AN43)," "),AJ43:AN43,0)),0)</f>
        <v>0</v>
      </c>
      <c r="CM43" s="54">
        <f>IFERROR(INDEX($AP$15:AT43,1,MATCH(IF(CB43=AU43,MAX(AP43:AT43)," "),AP43:AT43,0)),0)</f>
        <v>0</v>
      </c>
      <c r="CN43" s="54">
        <f>IFERROR(INDEX($AV$15:AZ43,1,MATCH(IF(CB43=BA43,MAX(AV43:AZ43)," "),AV43:AZ43,0)),0)</f>
        <v>0</v>
      </c>
      <c r="CO43" s="54">
        <f>IFERROR(INDEX($BB$15:BF43,1,MATCH(IF(CB43=BG43,MAX(BB43:BF43)," "),BB43:BF43,0)),0)</f>
        <v>0</v>
      </c>
      <c r="CP43" s="54">
        <f>IFERROR(INDEX($BH$15:BL43,1,MATCH(IF(CB43=BM43,MAX(BH43:BL43)," "),BH43:BL43,0)),0)</f>
        <v>0</v>
      </c>
      <c r="CQ43" s="54"/>
      <c r="CR43" s="54">
        <f>IFERROR(INDEX($F$15:J43,1,MATCH(IF(CD43=K43,MIN(F43:J43)," "),F43:J43,0)),0)</f>
        <v>0</v>
      </c>
      <c r="CS43" s="54">
        <f>IFERROR(INDEX($L$15:P43,1,MATCH(IF(CD43=Q43,MIN(L43:P43)," "),L43:P43,0)),0)</f>
        <v>12</v>
      </c>
      <c r="CT43" s="54">
        <f>IFERROR(INDEX($R$15:V43,1,MATCH(IF(CD43=W43,MIN(R43:V43)," "),R43:V43,0)),0)</f>
        <v>0</v>
      </c>
      <c r="CU43" s="54">
        <f>IFERROR(INDEX($X$15:AB43,1,MATCH(IF(CD43=AC43,MIN(X43:AB43)," "),X43:AB43,0)),0)</f>
        <v>0</v>
      </c>
      <c r="CV43" s="54">
        <f>IFERROR(INDEX($AD$15:AH43,1,MATCH(IF(CD43=AI43,MIN(AD43:AH43)," "),AD43:AH43,0)),0)</f>
        <v>0</v>
      </c>
      <c r="CW43" s="54">
        <f>IFERROR(INDEX($AJ$15:AN43,1,MATCH(IF(CD43=AO43,MIN(AJ43:AN43)," "),AJ43:AN43,0)),0)</f>
        <v>0</v>
      </c>
      <c r="CX43" s="54">
        <f>IFERROR(INDEX($AP$15:AT43,1,MATCH(IF(CD43=AU43,MIN(AP43:AY43)," "),AP43:AT43,0)),0)</f>
        <v>0</v>
      </c>
      <c r="CY43" s="54">
        <f>IFERROR(INDEX($AV$15:AZ43,1,MATCH(IF(CD43=BA43,MIN(AV43:AZ43)," "),AV43:AZ43,0)),0)</f>
        <v>0</v>
      </c>
      <c r="CZ43" s="54">
        <f>IFERROR(INDEX($BB$15:BF43,1,MATCH(IF(CD43=BG43,MIN(BB43:BF43)," "),BB43:BF43,0)),0)</f>
        <v>0</v>
      </c>
      <c r="DA43" s="54">
        <f>IFERROR(INDEX($BH$15:BL43,1,MATCH(IF(CD43=BM43,MIN(BH43:BL43)," "),BH43:BL43,0)),0)</f>
        <v>0</v>
      </c>
      <c r="DB43" s="54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3"/>
      <c r="EJ43" s="53"/>
      <c r="EK43" s="53"/>
    </row>
    <row r="44" spans="1:141" ht="18.75" x14ac:dyDescent="0.3">
      <c r="A44" s="14">
        <v>29</v>
      </c>
      <c r="B44" s="62"/>
      <c r="C44" s="15" t="e">
        <f>VLOOKUP(B44,'[1]DATA SISWA'!$E$1:$G$9999,2,0)</f>
        <v>#N/A</v>
      </c>
      <c r="D44" s="18"/>
      <c r="E44" s="16" t="e">
        <f>VLOOKUP(B44,'[1]DATA SISWA'!$E$1:$G$9999,3,0)</f>
        <v>#N/A</v>
      </c>
      <c r="F44" s="9"/>
      <c r="G44" s="9"/>
      <c r="H44" s="9"/>
      <c r="I44" s="9"/>
      <c r="J44" s="9"/>
      <c r="K44" s="20" t="str">
        <f t="shared" si="17"/>
        <v xml:space="preserve"> </v>
      </c>
      <c r="L44" s="9"/>
      <c r="M44" s="9"/>
      <c r="N44" s="9"/>
      <c r="O44" s="9"/>
      <c r="P44" s="9"/>
      <c r="Q44" s="20" t="str">
        <f t="shared" si="18"/>
        <v xml:space="preserve"> </v>
      </c>
      <c r="R44" s="9"/>
      <c r="S44" s="9"/>
      <c r="T44" s="9"/>
      <c r="U44" s="9"/>
      <c r="V44" s="9"/>
      <c r="W44" s="20" t="str">
        <f t="shared" si="19"/>
        <v xml:space="preserve"> </v>
      </c>
      <c r="X44" s="9"/>
      <c r="Y44" s="9"/>
      <c r="Z44" s="9"/>
      <c r="AA44" s="9"/>
      <c r="AB44" s="9"/>
      <c r="AC44" s="20" t="str">
        <f t="shared" si="20"/>
        <v xml:space="preserve"> </v>
      </c>
      <c r="AD44" s="9"/>
      <c r="AE44" s="9"/>
      <c r="AF44" s="9"/>
      <c r="AG44" s="9"/>
      <c r="AH44" s="9"/>
      <c r="AI44" s="20" t="str">
        <f t="shared" si="21"/>
        <v xml:space="preserve"> </v>
      </c>
      <c r="AJ44" s="9"/>
      <c r="AK44" s="9"/>
      <c r="AL44" s="9"/>
      <c r="AM44" s="9"/>
      <c r="AN44" s="9"/>
      <c r="AO44" s="20" t="str">
        <f t="shared" si="22"/>
        <v xml:space="preserve"> </v>
      </c>
      <c r="AP44" s="9"/>
      <c r="AQ44" s="9"/>
      <c r="AR44" s="9"/>
      <c r="AS44" s="9"/>
      <c r="AT44" s="9"/>
      <c r="AU44" s="20" t="str">
        <f t="shared" si="23"/>
        <v xml:space="preserve"> </v>
      </c>
      <c r="AV44" s="9"/>
      <c r="AW44" s="9"/>
      <c r="AX44" s="9"/>
      <c r="AY44" s="9"/>
      <c r="AZ44" s="9"/>
      <c r="BA44" s="20" t="str">
        <f t="shared" si="24"/>
        <v xml:space="preserve"> </v>
      </c>
      <c r="BB44" s="9"/>
      <c r="BC44" s="9"/>
      <c r="BD44" s="9"/>
      <c r="BE44" s="9"/>
      <c r="BF44" s="9"/>
      <c r="BG44" s="20" t="str">
        <f t="shared" si="25"/>
        <v xml:space="preserve"> </v>
      </c>
      <c r="BH44" s="9"/>
      <c r="BI44" s="9"/>
      <c r="BJ44" s="9"/>
      <c r="BK44" s="9"/>
      <c r="BL44" s="9"/>
      <c r="BM44" s="20" t="str">
        <f t="shared" si="26"/>
        <v xml:space="preserve"> </v>
      </c>
      <c r="BN44" s="20" t="str">
        <f t="shared" si="27"/>
        <v xml:space="preserve"> </v>
      </c>
      <c r="BO44" s="9"/>
      <c r="BP44" s="9"/>
      <c r="BQ44" s="9"/>
      <c r="BR44" s="9"/>
      <c r="BS44" s="21" t="str">
        <f t="shared" si="28"/>
        <v xml:space="preserve"> </v>
      </c>
      <c r="BT44" s="10"/>
      <c r="BU44" s="10"/>
      <c r="BV44" s="22" t="str">
        <f t="shared" si="29"/>
        <v/>
      </c>
      <c r="BW44" s="22">
        <f t="shared" si="13"/>
        <v>77</v>
      </c>
      <c r="BX44" s="23" t="str">
        <f t="shared" si="30"/>
        <v/>
      </c>
      <c r="BY44" s="24" t="str">
        <f t="shared" si="31"/>
        <v xml:space="preserve"> </v>
      </c>
      <c r="BZ44" s="25" t="str">
        <f t="shared" si="32"/>
        <v xml:space="preserve"> </v>
      </c>
      <c r="CA44" s="54"/>
      <c r="CB44" s="54">
        <f t="shared" si="33"/>
        <v>0</v>
      </c>
      <c r="CC44" s="54" t="str">
        <f t="shared" si="34"/>
        <v xml:space="preserve"> </v>
      </c>
      <c r="CD44" s="54">
        <f t="shared" si="35"/>
        <v>0</v>
      </c>
      <c r="CE44" s="54"/>
      <c r="CF44" s="54"/>
      <c r="CG44" s="54">
        <f>IFERROR(INDEX($F$15:J44,1,MATCH(IF(CB44=K44,MAX(F44:J44)," "),F44:J44,0)),0)</f>
        <v>0</v>
      </c>
      <c r="CH44" s="54">
        <f>IFERROR(INDEX($L$15:P44,1,MATCH(IF(CB44=Q44,MAX(L44:P44)," "),L44:P44,0)),0)</f>
        <v>0</v>
      </c>
      <c r="CI44" s="54">
        <f>IFERROR(INDEX($R$15:V44,1,MATCH(IF(CB44=W44,MAX(R44:V44)," "),R44:V44,0)),0)</f>
        <v>0</v>
      </c>
      <c r="CJ44" s="54">
        <f>IFERROR(INDEX($X$15:AB44,1,MATCH(IF(CB44=AC44,MAX(X44:AB44)," "),X44:AB44,0)),0)</f>
        <v>0</v>
      </c>
      <c r="CK44" s="54">
        <f>IFERROR(INDEX($AD$15:AH44,1,MATCH(IF(CB44=AI44,MAX(AD44:AH44)," "),AD44:AH44,0)),0)</f>
        <v>0</v>
      </c>
      <c r="CL44" s="54">
        <f>IFERROR(INDEX($AJ$15:AN44,1,MATCH(IF(CB44=AO44,MAX(AJ44:AN44)," "),AJ44:AN44,0)),0)</f>
        <v>0</v>
      </c>
      <c r="CM44" s="54">
        <f>IFERROR(INDEX($AP$15:AT44,1,MATCH(IF(CB44=AU44,MAX(AP44:AT44)," "),AP44:AT44,0)),0)</f>
        <v>0</v>
      </c>
      <c r="CN44" s="54">
        <f>IFERROR(INDEX($AV$15:AZ44,1,MATCH(IF(CB44=BA44,MAX(AV44:AZ44)," "),AV44:AZ44,0)),0)</f>
        <v>0</v>
      </c>
      <c r="CO44" s="54">
        <f>IFERROR(INDEX($BB$15:BF44,1,MATCH(IF(CB44=BG44,MAX(BB44:BF44)," "),BB44:BF44,0)),0)</f>
        <v>0</v>
      </c>
      <c r="CP44" s="54">
        <f>IFERROR(INDEX($BH$15:BL44,1,MATCH(IF(CB44=BM44,MAX(BH44:BL44)," "),BH44:BL44,0)),0)</f>
        <v>0</v>
      </c>
      <c r="CQ44" s="54"/>
      <c r="CR44" s="54">
        <f>IFERROR(INDEX($F$15:J44,1,MATCH(IF(CD44=K44,MIN(F44:J44)," "),F44:J44,0)),0)</f>
        <v>0</v>
      </c>
      <c r="CS44" s="54">
        <f>IFERROR(INDEX($L$15:P44,1,MATCH(IF(CD44=Q44,MIN(L44:P44)," "),L44:P44,0)),0)</f>
        <v>0</v>
      </c>
      <c r="CT44" s="54">
        <f>IFERROR(INDEX($R$15:V44,1,MATCH(IF(CD44=W44,MIN(R44:V44)," "),R44:V44,0)),0)</f>
        <v>0</v>
      </c>
      <c r="CU44" s="54">
        <f>IFERROR(INDEX($X$15:AB44,1,MATCH(IF(CD44=AC44,MIN(X44:AB44)," "),X44:AB44,0)),0)</f>
        <v>0</v>
      </c>
      <c r="CV44" s="54">
        <f>IFERROR(INDEX($AD$15:AH44,1,MATCH(IF(CD44=AI44,MIN(AD44:AH44)," "),AD44:AH44,0)),0)</f>
        <v>0</v>
      </c>
      <c r="CW44" s="54">
        <f>IFERROR(INDEX($AJ$15:AN44,1,MATCH(IF(CD44=AO44,MIN(AJ44:AN44)," "),AJ44:AN44,0)),0)</f>
        <v>0</v>
      </c>
      <c r="CX44" s="54">
        <f>IFERROR(INDEX($AP$15:AT44,1,MATCH(IF(CD44=AU44,MIN(AP44:AY44)," "),AP44:AT44,0)),0)</f>
        <v>0</v>
      </c>
      <c r="CY44" s="54">
        <f>IFERROR(INDEX($AV$15:AZ44,1,MATCH(IF(CD44=BA44,MIN(AV44:AZ44)," "),AV44:AZ44,0)),0)</f>
        <v>0</v>
      </c>
      <c r="CZ44" s="54">
        <f>IFERROR(INDEX($BB$15:BF44,1,MATCH(IF(CD44=BG44,MIN(BB44:BF44)," "),BB44:BF44,0)),0)</f>
        <v>0</v>
      </c>
      <c r="DA44" s="54">
        <f>IFERROR(INDEX($BH$15:BL44,1,MATCH(IF(CD44=BM44,MIN(BH44:BL44)," "),BH44:BL44,0)),0)</f>
        <v>0</v>
      </c>
      <c r="DB44" s="54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3"/>
      <c r="EJ44" s="53"/>
      <c r="EK44" s="53"/>
    </row>
    <row r="45" spans="1:141" ht="18.75" x14ac:dyDescent="0.3">
      <c r="A45" s="14">
        <v>30</v>
      </c>
      <c r="B45" s="63"/>
      <c r="C45" s="15" t="e">
        <f>VLOOKUP(B45,'[1]DATA SISWA'!$E$1:$G$9999,2,0)</f>
        <v>#N/A</v>
      </c>
      <c r="D45" s="18"/>
      <c r="E45" s="16" t="e">
        <f>VLOOKUP(B45,'[1]DATA SISWA'!$E$1:$G$9999,3,0)</f>
        <v>#N/A</v>
      </c>
      <c r="F45" s="9"/>
      <c r="G45" s="9"/>
      <c r="H45" s="9"/>
      <c r="I45" s="9"/>
      <c r="J45" s="9"/>
      <c r="K45" s="20" t="str">
        <f t="shared" si="17"/>
        <v xml:space="preserve"> </v>
      </c>
      <c r="L45" s="9"/>
      <c r="M45" s="9"/>
      <c r="N45" s="9"/>
      <c r="O45" s="9"/>
      <c r="P45" s="9"/>
      <c r="Q45" s="20" t="str">
        <f t="shared" si="18"/>
        <v xml:space="preserve"> </v>
      </c>
      <c r="R45" s="9"/>
      <c r="S45" s="9"/>
      <c r="T45" s="9"/>
      <c r="U45" s="9"/>
      <c r="V45" s="9"/>
      <c r="W45" s="20" t="str">
        <f t="shared" si="19"/>
        <v xml:space="preserve"> </v>
      </c>
      <c r="X45" s="9"/>
      <c r="Y45" s="9"/>
      <c r="Z45" s="9"/>
      <c r="AA45" s="9"/>
      <c r="AB45" s="9"/>
      <c r="AC45" s="20" t="str">
        <f t="shared" si="20"/>
        <v xml:space="preserve"> </v>
      </c>
      <c r="AD45" s="9"/>
      <c r="AE45" s="9"/>
      <c r="AF45" s="9"/>
      <c r="AG45" s="9"/>
      <c r="AH45" s="9"/>
      <c r="AI45" s="20" t="str">
        <f t="shared" si="21"/>
        <v xml:space="preserve"> </v>
      </c>
      <c r="AJ45" s="9"/>
      <c r="AK45" s="9"/>
      <c r="AL45" s="9"/>
      <c r="AM45" s="9"/>
      <c r="AN45" s="9"/>
      <c r="AO45" s="20" t="str">
        <f t="shared" si="22"/>
        <v xml:space="preserve"> </v>
      </c>
      <c r="AP45" s="9"/>
      <c r="AQ45" s="9"/>
      <c r="AR45" s="9"/>
      <c r="AS45" s="9"/>
      <c r="AT45" s="9"/>
      <c r="AU45" s="20" t="str">
        <f t="shared" si="23"/>
        <v xml:space="preserve"> </v>
      </c>
      <c r="AV45" s="9"/>
      <c r="AW45" s="9"/>
      <c r="AX45" s="9"/>
      <c r="AY45" s="9"/>
      <c r="AZ45" s="9"/>
      <c r="BA45" s="20" t="str">
        <f t="shared" si="24"/>
        <v xml:space="preserve"> </v>
      </c>
      <c r="BB45" s="9"/>
      <c r="BC45" s="9"/>
      <c r="BD45" s="9"/>
      <c r="BE45" s="9"/>
      <c r="BF45" s="9"/>
      <c r="BG45" s="20" t="str">
        <f t="shared" si="25"/>
        <v xml:space="preserve"> </v>
      </c>
      <c r="BH45" s="9"/>
      <c r="BI45" s="9"/>
      <c r="BJ45" s="9"/>
      <c r="BK45" s="9"/>
      <c r="BL45" s="9"/>
      <c r="BM45" s="20" t="str">
        <f t="shared" si="26"/>
        <v xml:space="preserve"> </v>
      </c>
      <c r="BN45" s="20" t="str">
        <f t="shared" si="27"/>
        <v xml:space="preserve"> </v>
      </c>
      <c r="BO45" s="9"/>
      <c r="BP45" s="9"/>
      <c r="BQ45" s="9"/>
      <c r="BR45" s="9"/>
      <c r="BS45" s="21" t="str">
        <f t="shared" si="28"/>
        <v xml:space="preserve"> </v>
      </c>
      <c r="BT45" s="10"/>
      <c r="BU45" s="10"/>
      <c r="BV45" s="22" t="str">
        <f t="shared" si="29"/>
        <v/>
      </c>
      <c r="BW45" s="22">
        <f t="shared" si="13"/>
        <v>77</v>
      </c>
      <c r="BX45" s="23" t="str">
        <f t="shared" si="30"/>
        <v/>
      </c>
      <c r="BY45" s="24" t="str">
        <f t="shared" si="31"/>
        <v xml:space="preserve"> </v>
      </c>
      <c r="BZ45" s="25" t="str">
        <f t="shared" si="32"/>
        <v xml:space="preserve"> </v>
      </c>
      <c r="CA45" s="54"/>
      <c r="CB45" s="54">
        <f t="shared" si="33"/>
        <v>0</v>
      </c>
      <c r="CC45" s="54" t="str">
        <f t="shared" si="34"/>
        <v xml:space="preserve"> </v>
      </c>
      <c r="CD45" s="54">
        <f t="shared" si="35"/>
        <v>0</v>
      </c>
      <c r="CE45" s="54"/>
      <c r="CF45" s="54"/>
      <c r="CG45" s="54">
        <f>IFERROR(INDEX($F$15:J45,1,MATCH(IF(CB45=K45,MAX(F45:J45)," "),F45:J45,0)),0)</f>
        <v>0</v>
      </c>
      <c r="CH45" s="54">
        <f>IFERROR(INDEX($L$15:P45,1,MATCH(IF(CB45=Q45,MAX(L45:P45)," "),L45:P45,0)),0)</f>
        <v>0</v>
      </c>
      <c r="CI45" s="54">
        <f>IFERROR(INDEX($R$15:V45,1,MATCH(IF(CB45=W45,MAX(R45:V45)," "),R45:V45,0)),0)</f>
        <v>0</v>
      </c>
      <c r="CJ45" s="54">
        <f>IFERROR(INDEX($X$15:AB45,1,MATCH(IF(CB45=AC45,MAX(X45:AB45)," "),X45:AB45,0)),0)</f>
        <v>0</v>
      </c>
      <c r="CK45" s="54">
        <f>IFERROR(INDEX($AD$15:AH45,1,MATCH(IF(CB45=AI45,MAX(AD45:AH45)," "),AD45:AH45,0)),0)</f>
        <v>0</v>
      </c>
      <c r="CL45" s="54">
        <f>IFERROR(INDEX($AJ$15:AN45,1,MATCH(IF(CB45=AO45,MAX(AJ45:AN45)," "),AJ45:AN45,0)),0)</f>
        <v>0</v>
      </c>
      <c r="CM45" s="54">
        <f>IFERROR(INDEX($AP$15:AT45,1,MATCH(IF(CB45=AU45,MAX(AP45:AT45)," "),AP45:AT45,0)),0)</f>
        <v>0</v>
      </c>
      <c r="CN45" s="54">
        <f>IFERROR(INDEX($AV$15:AZ45,1,MATCH(IF(CB45=BA45,MAX(AV45:AZ45)," "),AV45:AZ45,0)),0)</f>
        <v>0</v>
      </c>
      <c r="CO45" s="54">
        <f>IFERROR(INDEX($BB$15:BF45,1,MATCH(IF(CB45=BG45,MAX(BB45:BF45)," "),BB45:BF45,0)),0)</f>
        <v>0</v>
      </c>
      <c r="CP45" s="54">
        <f>IFERROR(INDEX($BH$15:BL45,1,MATCH(IF(CB45=BM45,MAX(BH45:BL45)," "),BH45:BL45,0)),0)</f>
        <v>0</v>
      </c>
      <c r="CQ45" s="54"/>
      <c r="CR45" s="54">
        <f>IFERROR(INDEX($F$15:J45,1,MATCH(IF(CD45=K45,MIN(F45:J45)," "),F45:J45,0)),0)</f>
        <v>0</v>
      </c>
      <c r="CS45" s="54">
        <f>IFERROR(INDEX($L$15:P45,1,MATCH(IF(CD45=Q45,MIN(L45:P45)," "),L45:P45,0)),0)</f>
        <v>0</v>
      </c>
      <c r="CT45" s="54">
        <f>IFERROR(INDEX($R$15:V45,1,MATCH(IF(CD45=W45,MIN(R45:V45)," "),R45:V45,0)),0)</f>
        <v>0</v>
      </c>
      <c r="CU45" s="54">
        <f>IFERROR(INDEX($X$15:AB45,1,MATCH(IF(CD45=AC45,MIN(X45:AB45)," "),X45:AB45,0)),0)</f>
        <v>0</v>
      </c>
      <c r="CV45" s="54">
        <f>IFERROR(INDEX($AD$15:AH45,1,MATCH(IF(CD45=AI45,MIN(AD45:AH45)," "),AD45:AH45,0)),0)</f>
        <v>0</v>
      </c>
      <c r="CW45" s="54">
        <f>IFERROR(INDEX($AJ$15:AN45,1,MATCH(IF(CD45=AO45,MIN(AJ45:AN45)," "),AJ45:AN45,0)),0)</f>
        <v>0</v>
      </c>
      <c r="CX45" s="54">
        <f>IFERROR(INDEX($AP$15:AT45,1,MATCH(IF(CD45=AU45,MIN(AP45:AY45)," "),AP45:AT45,0)),0)</f>
        <v>0</v>
      </c>
      <c r="CY45" s="54">
        <f>IFERROR(INDEX($AV$15:AZ45,1,MATCH(IF(CD45=BA45,MIN(AV45:AZ45)," "),AV45:AZ45,0)),0)</f>
        <v>0</v>
      </c>
      <c r="CZ45" s="54">
        <f>IFERROR(INDEX($BB$15:BF45,1,MATCH(IF(CD45=BG45,MIN(BB45:BF45)," "),BB45:BF45,0)),0)</f>
        <v>0</v>
      </c>
      <c r="DA45" s="54">
        <f>IFERROR(INDEX($BH$15:BL45,1,MATCH(IF(CD45=BM45,MIN(BH45:BL45)," "),BH45:BL45,0)),0)</f>
        <v>0</v>
      </c>
      <c r="DB45" s="54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3"/>
      <c r="EJ45" s="53"/>
      <c r="EK45" s="53"/>
    </row>
    <row r="46" spans="1:141" ht="18.75" x14ac:dyDescent="0.3">
      <c r="A46" s="14">
        <v>31</v>
      </c>
      <c r="B46" s="62"/>
      <c r="C46" s="15" t="e">
        <f>VLOOKUP(B46,'[1]DATA SISWA'!$E$1:$G$9999,2,0)</f>
        <v>#N/A</v>
      </c>
      <c r="D46" s="15"/>
      <c r="E46" s="16" t="e">
        <f>VLOOKUP(B46,'[1]DATA SISWA'!$E$1:$G$9999,3,0)</f>
        <v>#N/A</v>
      </c>
      <c r="F46" s="9"/>
      <c r="G46" s="9"/>
      <c r="H46" s="9"/>
      <c r="I46" s="9"/>
      <c r="J46" s="9"/>
      <c r="K46" s="20" t="str">
        <f t="shared" si="17"/>
        <v xml:space="preserve"> </v>
      </c>
      <c r="L46" s="9"/>
      <c r="M46" s="9"/>
      <c r="N46" s="9"/>
      <c r="O46" s="9"/>
      <c r="P46" s="9"/>
      <c r="Q46" s="20" t="str">
        <f t="shared" si="18"/>
        <v xml:space="preserve"> </v>
      </c>
      <c r="R46" s="9"/>
      <c r="S46" s="9"/>
      <c r="T46" s="9"/>
      <c r="U46" s="9"/>
      <c r="V46" s="9"/>
      <c r="W46" s="20" t="str">
        <f t="shared" si="19"/>
        <v xml:space="preserve"> </v>
      </c>
      <c r="X46" s="9"/>
      <c r="Y46" s="9"/>
      <c r="Z46" s="9"/>
      <c r="AA46" s="9"/>
      <c r="AB46" s="9"/>
      <c r="AC46" s="20" t="str">
        <f t="shared" si="20"/>
        <v xml:space="preserve"> </v>
      </c>
      <c r="AD46" s="9"/>
      <c r="AE46" s="9"/>
      <c r="AF46" s="9"/>
      <c r="AG46" s="9"/>
      <c r="AH46" s="9"/>
      <c r="AI46" s="20" t="str">
        <f t="shared" si="21"/>
        <v xml:space="preserve"> </v>
      </c>
      <c r="AJ46" s="9"/>
      <c r="AK46" s="9"/>
      <c r="AL46" s="9"/>
      <c r="AM46" s="9"/>
      <c r="AN46" s="9"/>
      <c r="AO46" s="20" t="str">
        <f t="shared" si="22"/>
        <v xml:space="preserve"> </v>
      </c>
      <c r="AP46" s="9"/>
      <c r="AQ46" s="9"/>
      <c r="AR46" s="9"/>
      <c r="AS46" s="9"/>
      <c r="AT46" s="9"/>
      <c r="AU46" s="20" t="str">
        <f t="shared" si="23"/>
        <v xml:space="preserve"> </v>
      </c>
      <c r="AV46" s="9"/>
      <c r="AW46" s="9"/>
      <c r="AX46" s="9"/>
      <c r="AY46" s="9"/>
      <c r="AZ46" s="9"/>
      <c r="BA46" s="20" t="str">
        <f t="shared" si="24"/>
        <v xml:space="preserve"> </v>
      </c>
      <c r="BB46" s="9"/>
      <c r="BC46" s="9"/>
      <c r="BD46" s="9"/>
      <c r="BE46" s="9"/>
      <c r="BF46" s="9"/>
      <c r="BG46" s="20" t="str">
        <f t="shared" si="25"/>
        <v xml:space="preserve"> </v>
      </c>
      <c r="BH46" s="9"/>
      <c r="BI46" s="9"/>
      <c r="BJ46" s="9"/>
      <c r="BK46" s="9"/>
      <c r="BL46" s="9"/>
      <c r="BM46" s="20" t="str">
        <f t="shared" si="26"/>
        <v xml:space="preserve"> </v>
      </c>
      <c r="BN46" s="20" t="str">
        <f t="shared" si="27"/>
        <v xml:space="preserve"> </v>
      </c>
      <c r="BO46" s="9"/>
      <c r="BP46" s="9"/>
      <c r="BQ46" s="9"/>
      <c r="BR46" s="9"/>
      <c r="BS46" s="21" t="str">
        <f t="shared" si="28"/>
        <v xml:space="preserve"> </v>
      </c>
      <c r="BT46" s="10"/>
      <c r="BU46" s="10"/>
      <c r="BV46" s="22" t="str">
        <f t="shared" si="29"/>
        <v/>
      </c>
      <c r="BW46" s="22">
        <f t="shared" si="13"/>
        <v>77</v>
      </c>
      <c r="BX46" s="23" t="str">
        <f t="shared" si="30"/>
        <v/>
      </c>
      <c r="BY46" s="24" t="str">
        <f t="shared" si="31"/>
        <v xml:space="preserve"> </v>
      </c>
      <c r="BZ46" s="25" t="str">
        <f t="shared" si="32"/>
        <v xml:space="preserve"> </v>
      </c>
      <c r="CA46" s="54"/>
      <c r="CB46" s="54">
        <f t="shared" si="33"/>
        <v>0</v>
      </c>
      <c r="CC46" s="54" t="str">
        <f t="shared" si="34"/>
        <v xml:space="preserve"> </v>
      </c>
      <c r="CD46" s="54">
        <f t="shared" si="35"/>
        <v>0</v>
      </c>
      <c r="CE46" s="54"/>
      <c r="CF46" s="54"/>
      <c r="CG46" s="54">
        <f>IFERROR(INDEX($F$15:J46,1,MATCH(IF(CB46=K46,MAX(F46:J46)," "),F46:J46,0)),0)</f>
        <v>0</v>
      </c>
      <c r="CH46" s="54">
        <f>IFERROR(INDEX($L$15:P46,1,MATCH(IF(CB46=Q46,MAX(L46:P46)," "),L46:P46,0)),0)</f>
        <v>0</v>
      </c>
      <c r="CI46" s="54">
        <f>IFERROR(INDEX($R$15:V46,1,MATCH(IF(CB46=W46,MAX(R46:V46)," "),R46:V46,0)),0)</f>
        <v>0</v>
      </c>
      <c r="CJ46" s="54">
        <f>IFERROR(INDEX($X$15:AB46,1,MATCH(IF(CB46=AC46,MAX(X46:AB46)," "),X46:AB46,0)),0)</f>
        <v>0</v>
      </c>
      <c r="CK46" s="54">
        <f>IFERROR(INDEX($AD$15:AH46,1,MATCH(IF(CB46=AI46,MAX(AD46:AH46)," "),AD46:AH46,0)),0)</f>
        <v>0</v>
      </c>
      <c r="CL46" s="54">
        <f>IFERROR(INDEX($AJ$15:AN46,1,MATCH(IF(CB46=AO46,MAX(AJ46:AN46)," "),AJ46:AN46,0)),0)</f>
        <v>0</v>
      </c>
      <c r="CM46" s="54">
        <f>IFERROR(INDEX($AP$15:AT46,1,MATCH(IF(CB46=AU46,MAX(AP46:AT46)," "),AP46:AT46,0)),0)</f>
        <v>0</v>
      </c>
      <c r="CN46" s="54">
        <f>IFERROR(INDEX($AV$15:AZ46,1,MATCH(IF(CB46=BA46,MAX(AV46:AZ46)," "),AV46:AZ46,0)),0)</f>
        <v>0</v>
      </c>
      <c r="CO46" s="54">
        <f>IFERROR(INDEX($BB$15:BF46,1,MATCH(IF(CB46=BG46,MAX(BB46:BF46)," "),BB46:BF46,0)),0)</f>
        <v>0</v>
      </c>
      <c r="CP46" s="54">
        <f>IFERROR(INDEX($BH$15:BL46,1,MATCH(IF(CB46=BM46,MAX(BH46:BL46)," "),BH46:BL46,0)),0)</f>
        <v>0</v>
      </c>
      <c r="CQ46" s="54"/>
      <c r="CR46" s="54">
        <f>IFERROR(INDEX($F$15:J46,1,MATCH(IF(CD46=K46,MIN(F46:J46)," "),F46:J46,0)),0)</f>
        <v>0</v>
      </c>
      <c r="CS46" s="54">
        <f>IFERROR(INDEX($L$15:P46,1,MATCH(IF(CD46=Q46,MIN(L46:P46)," "),L46:P46,0)),0)</f>
        <v>0</v>
      </c>
      <c r="CT46" s="54">
        <f>IFERROR(INDEX($R$15:V46,1,MATCH(IF(CD46=W46,MIN(R46:V46)," "),R46:V46,0)),0)</f>
        <v>0</v>
      </c>
      <c r="CU46" s="54">
        <f>IFERROR(INDEX($X$15:AB46,1,MATCH(IF(CD46=AC46,MIN(X46:AB46)," "),X46:AB46,0)),0)</f>
        <v>0</v>
      </c>
      <c r="CV46" s="54">
        <f>IFERROR(INDEX($AD$15:AH46,1,MATCH(IF(CD46=AI46,MIN(AD46:AH46)," "),AD46:AH46,0)),0)</f>
        <v>0</v>
      </c>
      <c r="CW46" s="54">
        <f>IFERROR(INDEX($AJ$15:AN46,1,MATCH(IF(CD46=AO46,MIN(AJ46:AN46)," "),AJ46:AN46,0)),0)</f>
        <v>0</v>
      </c>
      <c r="CX46" s="54">
        <f>IFERROR(INDEX($AP$15:AT46,1,MATCH(IF(CD46=AU46,MIN(AP46:AY46)," "),AP46:AT46,0)),0)</f>
        <v>0</v>
      </c>
      <c r="CY46" s="54">
        <f>IFERROR(INDEX($AV$15:AZ46,1,MATCH(IF(CD46=BA46,MIN(AV46:AZ46)," "),AV46:AZ46,0)),0)</f>
        <v>0</v>
      </c>
      <c r="CZ46" s="54">
        <f>IFERROR(INDEX($BB$15:BF46,1,MATCH(IF(CD46=BG46,MIN(BB46:BF46)," "),BB46:BF46,0)),0)</f>
        <v>0</v>
      </c>
      <c r="DA46" s="54">
        <f>IFERROR(INDEX($BH$15:BL46,1,MATCH(IF(CD46=BM46,MIN(BH46:BL46)," "),BH46:BL46,0)),0)</f>
        <v>0</v>
      </c>
      <c r="DB46" s="54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3"/>
      <c r="EJ46" s="53"/>
      <c r="EK46" s="53"/>
    </row>
    <row r="47" spans="1:141" ht="18.75" x14ac:dyDescent="0.3">
      <c r="A47" s="14">
        <v>32</v>
      </c>
      <c r="B47" s="15"/>
      <c r="C47" s="15" t="e">
        <f>VLOOKUP(B47,'[1]DATA SISWA'!$E$1:$G$9999,2,0)</f>
        <v>#N/A</v>
      </c>
      <c r="D47" s="15"/>
      <c r="E47" s="16" t="e">
        <f>VLOOKUP(B47,'[1]DATA SISWA'!$E$1:$G$9999,3,0)</f>
        <v>#N/A</v>
      </c>
      <c r="F47" s="9"/>
      <c r="G47" s="9"/>
      <c r="H47" s="9"/>
      <c r="I47" s="9"/>
      <c r="J47" s="9"/>
      <c r="K47" s="20" t="str">
        <f t="shared" si="17"/>
        <v xml:space="preserve"> </v>
      </c>
      <c r="L47" s="9"/>
      <c r="M47" s="9"/>
      <c r="N47" s="9"/>
      <c r="O47" s="9"/>
      <c r="P47" s="9"/>
      <c r="Q47" s="20" t="str">
        <f t="shared" si="18"/>
        <v xml:space="preserve"> </v>
      </c>
      <c r="R47" s="9"/>
      <c r="S47" s="9"/>
      <c r="T47" s="9"/>
      <c r="U47" s="9"/>
      <c r="V47" s="9"/>
      <c r="W47" s="20" t="str">
        <f t="shared" si="19"/>
        <v xml:space="preserve"> </v>
      </c>
      <c r="X47" s="9"/>
      <c r="Y47" s="9"/>
      <c r="Z47" s="9"/>
      <c r="AA47" s="9"/>
      <c r="AB47" s="9"/>
      <c r="AC47" s="20" t="str">
        <f t="shared" si="20"/>
        <v xml:space="preserve"> </v>
      </c>
      <c r="AD47" s="9"/>
      <c r="AE47" s="9"/>
      <c r="AF47" s="9"/>
      <c r="AG47" s="9"/>
      <c r="AH47" s="9"/>
      <c r="AI47" s="20" t="str">
        <f t="shared" si="21"/>
        <v xml:space="preserve"> </v>
      </c>
      <c r="AJ47" s="9"/>
      <c r="AK47" s="9"/>
      <c r="AL47" s="9"/>
      <c r="AM47" s="9"/>
      <c r="AN47" s="9"/>
      <c r="AO47" s="20" t="str">
        <f t="shared" si="22"/>
        <v xml:space="preserve"> </v>
      </c>
      <c r="AP47" s="9"/>
      <c r="AQ47" s="9"/>
      <c r="AR47" s="9"/>
      <c r="AS47" s="9"/>
      <c r="AT47" s="9"/>
      <c r="AU47" s="20" t="str">
        <f t="shared" si="23"/>
        <v xml:space="preserve"> </v>
      </c>
      <c r="AV47" s="9"/>
      <c r="AW47" s="9"/>
      <c r="AX47" s="9"/>
      <c r="AY47" s="9"/>
      <c r="AZ47" s="9"/>
      <c r="BA47" s="20" t="str">
        <f t="shared" si="24"/>
        <v xml:space="preserve"> </v>
      </c>
      <c r="BB47" s="9"/>
      <c r="BC47" s="9"/>
      <c r="BD47" s="9"/>
      <c r="BE47" s="9"/>
      <c r="BF47" s="9"/>
      <c r="BG47" s="20" t="str">
        <f t="shared" si="25"/>
        <v xml:space="preserve"> </v>
      </c>
      <c r="BH47" s="9"/>
      <c r="BI47" s="9"/>
      <c r="BJ47" s="9"/>
      <c r="BK47" s="9"/>
      <c r="BL47" s="9"/>
      <c r="BM47" s="20" t="str">
        <f t="shared" si="26"/>
        <v xml:space="preserve"> </v>
      </c>
      <c r="BN47" s="20" t="str">
        <f t="shared" si="27"/>
        <v xml:space="preserve"> </v>
      </c>
      <c r="BO47" s="9"/>
      <c r="BP47" s="9"/>
      <c r="BQ47" s="9"/>
      <c r="BR47" s="9"/>
      <c r="BS47" s="21" t="str">
        <f t="shared" si="28"/>
        <v xml:space="preserve"> </v>
      </c>
      <c r="BT47" s="10"/>
      <c r="BU47" s="10"/>
      <c r="BV47" s="22" t="str">
        <f t="shared" si="29"/>
        <v/>
      </c>
      <c r="BW47" s="22">
        <f t="shared" si="13"/>
        <v>77</v>
      </c>
      <c r="BX47" s="23" t="str">
        <f t="shared" si="30"/>
        <v/>
      </c>
      <c r="BY47" s="24" t="str">
        <f t="shared" si="31"/>
        <v xml:space="preserve"> </v>
      </c>
      <c r="BZ47" s="25" t="str">
        <f t="shared" si="32"/>
        <v xml:space="preserve"> </v>
      </c>
      <c r="CA47" s="54"/>
      <c r="CB47" s="54">
        <f t="shared" si="33"/>
        <v>0</v>
      </c>
      <c r="CC47" s="54" t="str">
        <f t="shared" si="34"/>
        <v xml:space="preserve"> </v>
      </c>
      <c r="CD47" s="54">
        <f t="shared" si="35"/>
        <v>0</v>
      </c>
      <c r="CE47" s="54"/>
      <c r="CF47" s="54"/>
      <c r="CG47" s="54">
        <f>IFERROR(INDEX($F$15:J47,1,MATCH(IF(CB47=K47,MAX(F47:J47)," "),F47:J47,0)),0)</f>
        <v>0</v>
      </c>
      <c r="CH47" s="54">
        <f>IFERROR(INDEX($L$15:P47,1,MATCH(IF(CB47=Q47,MAX(L47:P47)," "),L47:P47,0)),0)</f>
        <v>0</v>
      </c>
      <c r="CI47" s="54">
        <f>IFERROR(INDEX($R$15:V47,1,MATCH(IF(CB47=W47,MAX(R47:V47)," "),R47:V47,0)),0)</f>
        <v>0</v>
      </c>
      <c r="CJ47" s="54">
        <f>IFERROR(INDEX($X$15:AB47,1,MATCH(IF(CB47=AC47,MAX(X47:AB47)," "),X47:AB47,0)),0)</f>
        <v>0</v>
      </c>
      <c r="CK47" s="54">
        <f>IFERROR(INDEX($AD$15:AH47,1,MATCH(IF(CB47=AI47,MAX(AD47:AH47)," "),AD47:AH47,0)),0)</f>
        <v>0</v>
      </c>
      <c r="CL47" s="54">
        <f>IFERROR(INDEX($AJ$15:AN47,1,MATCH(IF(CB47=AO47,MAX(AJ47:AN47)," "),AJ47:AN47,0)),0)</f>
        <v>0</v>
      </c>
      <c r="CM47" s="54">
        <f>IFERROR(INDEX($AP$15:AT47,1,MATCH(IF(CB47=AU47,MAX(AP47:AT47)," "),AP47:AT47,0)),0)</f>
        <v>0</v>
      </c>
      <c r="CN47" s="54">
        <f>IFERROR(INDEX($AV$15:AZ47,1,MATCH(IF(CB47=BA47,MAX(AV47:AZ47)," "),AV47:AZ47,0)),0)</f>
        <v>0</v>
      </c>
      <c r="CO47" s="54">
        <f>IFERROR(INDEX($BB$15:BF47,1,MATCH(IF(CB47=BG47,MAX(BB47:BF47)," "),BB47:BF47,0)),0)</f>
        <v>0</v>
      </c>
      <c r="CP47" s="54">
        <f>IFERROR(INDEX($BH$15:BL47,1,MATCH(IF(CB47=BM47,MAX(BH47:BL47)," "),BH47:BL47,0)),0)</f>
        <v>0</v>
      </c>
      <c r="CQ47" s="54"/>
      <c r="CR47" s="54">
        <f>IFERROR(INDEX($F$15:J47,1,MATCH(IF(CD47=K47,MIN(F47:J47)," "),F47:J47,0)),0)</f>
        <v>0</v>
      </c>
      <c r="CS47" s="54">
        <f>IFERROR(INDEX($L$15:P47,1,MATCH(IF(CD47=Q47,MIN(L47:P47)," "),L47:P47,0)),0)</f>
        <v>0</v>
      </c>
      <c r="CT47" s="54">
        <f>IFERROR(INDEX($R$15:V47,1,MATCH(IF(CD47=W47,MIN(R47:V47)," "),R47:V47,0)),0)</f>
        <v>0</v>
      </c>
      <c r="CU47" s="54">
        <f>IFERROR(INDEX($X$15:AB47,1,MATCH(IF(CD47=AC47,MIN(X47:AB47)," "),X47:AB47,0)),0)</f>
        <v>0</v>
      </c>
      <c r="CV47" s="54">
        <f>IFERROR(INDEX($AD$15:AH47,1,MATCH(IF(CD47=AI47,MIN(AD47:AH47)," "),AD47:AH47,0)),0)</f>
        <v>0</v>
      </c>
      <c r="CW47" s="54">
        <f>IFERROR(INDEX($AJ$15:AN47,1,MATCH(IF(CD47=AO47,MIN(AJ47:AN47)," "),AJ47:AN47,0)),0)</f>
        <v>0</v>
      </c>
      <c r="CX47" s="54">
        <f>IFERROR(INDEX($AP$15:AT47,1,MATCH(IF(CD47=AU47,MIN(AP47:AY47)," "),AP47:AT47,0)),0)</f>
        <v>0</v>
      </c>
      <c r="CY47" s="54">
        <f>IFERROR(INDEX($AV$15:AZ47,1,MATCH(IF(CD47=BA47,MIN(AV47:AZ47)," "),AV47:AZ47,0)),0)</f>
        <v>0</v>
      </c>
      <c r="CZ47" s="54">
        <f>IFERROR(INDEX($BB$15:BF47,1,MATCH(IF(CD47=BG47,MIN(BB47:BF47)," "),BB47:BF47,0)),0)</f>
        <v>0</v>
      </c>
      <c r="DA47" s="54">
        <f>IFERROR(INDEX($BH$15:BL47,1,MATCH(IF(CD47=BM47,MIN(BH47:BL47)," "),BH47:BL47,0)),0)</f>
        <v>0</v>
      </c>
      <c r="DB47" s="54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3"/>
      <c r="EJ47" s="53"/>
      <c r="EK47" s="53"/>
    </row>
    <row r="48" spans="1:141" ht="18.75" x14ac:dyDescent="0.3">
      <c r="A48" s="14">
        <v>33</v>
      </c>
      <c r="B48" s="15"/>
      <c r="C48" s="15" t="e">
        <f>VLOOKUP(B48,'[1]DATA SISWA'!$E$1:$G$9999,2,0)</f>
        <v>#N/A</v>
      </c>
      <c r="D48" s="15"/>
      <c r="E48" s="16" t="e">
        <f>VLOOKUP(B48,'[1]DATA SISWA'!$E$1:$G$9999,3,0)</f>
        <v>#N/A</v>
      </c>
      <c r="F48" s="9"/>
      <c r="G48" s="9"/>
      <c r="H48" s="9"/>
      <c r="I48" s="9"/>
      <c r="J48" s="9"/>
      <c r="K48" s="20" t="str">
        <f t="shared" si="17"/>
        <v xml:space="preserve"> </v>
      </c>
      <c r="L48" s="9"/>
      <c r="M48" s="9"/>
      <c r="N48" s="9"/>
      <c r="O48" s="9"/>
      <c r="P48" s="9"/>
      <c r="Q48" s="20" t="str">
        <f t="shared" si="18"/>
        <v xml:space="preserve"> </v>
      </c>
      <c r="R48" s="9"/>
      <c r="S48" s="9"/>
      <c r="T48" s="9"/>
      <c r="U48" s="9"/>
      <c r="V48" s="9"/>
      <c r="W48" s="20" t="str">
        <f t="shared" si="19"/>
        <v xml:space="preserve"> </v>
      </c>
      <c r="X48" s="9"/>
      <c r="Y48" s="9"/>
      <c r="Z48" s="9"/>
      <c r="AA48" s="9"/>
      <c r="AB48" s="9"/>
      <c r="AC48" s="20" t="str">
        <f t="shared" si="20"/>
        <v xml:space="preserve"> </v>
      </c>
      <c r="AD48" s="9"/>
      <c r="AE48" s="9"/>
      <c r="AF48" s="9"/>
      <c r="AG48" s="9"/>
      <c r="AH48" s="9"/>
      <c r="AI48" s="20" t="str">
        <f t="shared" si="21"/>
        <v xml:space="preserve"> </v>
      </c>
      <c r="AJ48" s="9"/>
      <c r="AK48" s="9"/>
      <c r="AL48" s="9"/>
      <c r="AM48" s="9"/>
      <c r="AN48" s="9"/>
      <c r="AO48" s="20" t="str">
        <f t="shared" si="22"/>
        <v xml:space="preserve"> </v>
      </c>
      <c r="AP48" s="9"/>
      <c r="AQ48" s="9"/>
      <c r="AR48" s="9"/>
      <c r="AS48" s="9"/>
      <c r="AT48" s="9"/>
      <c r="AU48" s="20" t="str">
        <f t="shared" si="23"/>
        <v xml:space="preserve"> </v>
      </c>
      <c r="AV48" s="9"/>
      <c r="AW48" s="9"/>
      <c r="AX48" s="9"/>
      <c r="AY48" s="9"/>
      <c r="AZ48" s="9"/>
      <c r="BA48" s="20" t="str">
        <f t="shared" si="24"/>
        <v xml:space="preserve"> </v>
      </c>
      <c r="BB48" s="9"/>
      <c r="BC48" s="9"/>
      <c r="BD48" s="9"/>
      <c r="BE48" s="9"/>
      <c r="BF48" s="9"/>
      <c r="BG48" s="20" t="str">
        <f t="shared" si="25"/>
        <v xml:space="preserve"> </v>
      </c>
      <c r="BH48" s="9"/>
      <c r="BI48" s="9"/>
      <c r="BJ48" s="9"/>
      <c r="BK48" s="9"/>
      <c r="BL48" s="9"/>
      <c r="BM48" s="20" t="str">
        <f t="shared" si="26"/>
        <v xml:space="preserve"> </v>
      </c>
      <c r="BN48" s="20" t="str">
        <f t="shared" si="27"/>
        <v xml:space="preserve"> </v>
      </c>
      <c r="BO48" s="9"/>
      <c r="BP48" s="9"/>
      <c r="BQ48" s="9"/>
      <c r="BR48" s="9"/>
      <c r="BS48" s="21" t="str">
        <f t="shared" si="28"/>
        <v xml:space="preserve"> </v>
      </c>
      <c r="BT48" s="10"/>
      <c r="BU48" s="10"/>
      <c r="BV48" s="22" t="str">
        <f t="shared" si="29"/>
        <v/>
      </c>
      <c r="BW48" s="22">
        <f t="shared" si="13"/>
        <v>77</v>
      </c>
      <c r="BX48" s="23" t="str">
        <f t="shared" si="30"/>
        <v/>
      </c>
      <c r="BY48" s="24" t="str">
        <f t="shared" si="31"/>
        <v xml:space="preserve"> </v>
      </c>
      <c r="BZ48" s="25" t="str">
        <f t="shared" si="32"/>
        <v xml:space="preserve"> </v>
      </c>
      <c r="CA48" s="54"/>
      <c r="CB48" s="54">
        <f t="shared" si="33"/>
        <v>0</v>
      </c>
      <c r="CC48" s="54" t="str">
        <f t="shared" si="34"/>
        <v xml:space="preserve"> </v>
      </c>
      <c r="CD48" s="54">
        <f t="shared" si="35"/>
        <v>0</v>
      </c>
      <c r="CE48" s="54"/>
      <c r="CF48" s="54"/>
      <c r="CG48" s="54">
        <f>IFERROR(INDEX($F$15:J48,1,MATCH(IF(CB48=K48,MAX(F48:J48)," "),F48:J48,0)),0)</f>
        <v>0</v>
      </c>
      <c r="CH48" s="54">
        <f>IFERROR(INDEX($L$15:P48,1,MATCH(IF(CB48=Q48,MAX(L48:P48)," "),L48:P48,0)),0)</f>
        <v>0</v>
      </c>
      <c r="CI48" s="54">
        <f>IFERROR(INDEX($R$15:V48,1,MATCH(IF(CB48=W48,MAX(R48:V48)," "),R48:V48,0)),0)</f>
        <v>0</v>
      </c>
      <c r="CJ48" s="54">
        <f>IFERROR(INDEX($X$15:AB48,1,MATCH(IF(CB48=AC48,MAX(X48:AB48)," "),X48:AB48,0)),0)</f>
        <v>0</v>
      </c>
      <c r="CK48" s="54">
        <f>IFERROR(INDEX($AD$15:AH48,1,MATCH(IF(CB48=AI48,MAX(AD48:AH48)," "),AD48:AH48,0)),0)</f>
        <v>0</v>
      </c>
      <c r="CL48" s="54">
        <f>IFERROR(INDEX($AJ$15:AN48,1,MATCH(IF(CB48=AO48,MAX(AJ48:AN48)," "),AJ48:AN48,0)),0)</f>
        <v>0</v>
      </c>
      <c r="CM48" s="54">
        <f>IFERROR(INDEX($AP$15:AT48,1,MATCH(IF(CB48=AU48,MAX(AP48:AT48)," "),AP48:AT48,0)),0)</f>
        <v>0</v>
      </c>
      <c r="CN48" s="54">
        <f>IFERROR(INDEX($AV$15:AZ48,1,MATCH(IF(CB48=BA48,MAX(AV48:AZ48)," "),AV48:AZ48,0)),0)</f>
        <v>0</v>
      </c>
      <c r="CO48" s="54">
        <f>IFERROR(INDEX($BB$15:BF48,1,MATCH(IF(CB48=BG48,MAX(BB48:BF48)," "),BB48:BF48,0)),0)</f>
        <v>0</v>
      </c>
      <c r="CP48" s="54">
        <f>IFERROR(INDEX($BH$15:BL48,1,MATCH(IF(CB48=BM48,MAX(BH48:BL48)," "),BH48:BL48,0)),0)</f>
        <v>0</v>
      </c>
      <c r="CQ48" s="54"/>
      <c r="CR48" s="54">
        <f>IFERROR(INDEX($F$15:J48,1,MATCH(IF(CD48=K48,MIN(F48:J48)," "),F48:J48,0)),0)</f>
        <v>0</v>
      </c>
      <c r="CS48" s="54">
        <f>IFERROR(INDEX($L$15:P48,1,MATCH(IF(CD48=Q48,MIN(L48:P48)," "),L48:P48,0)),0)</f>
        <v>0</v>
      </c>
      <c r="CT48" s="54">
        <f>IFERROR(INDEX($R$15:V48,1,MATCH(IF(CD48=W48,MIN(R48:V48)," "),R48:V48,0)),0)</f>
        <v>0</v>
      </c>
      <c r="CU48" s="54">
        <f>IFERROR(INDEX($X$15:AB48,1,MATCH(IF(CD48=AC48,MIN(X48:AB48)," "),X48:AB48,0)),0)</f>
        <v>0</v>
      </c>
      <c r="CV48" s="54">
        <f>IFERROR(INDEX($AD$15:AH48,1,MATCH(IF(CD48=AI48,MIN(AD48:AH48)," "),AD48:AH48,0)),0)</f>
        <v>0</v>
      </c>
      <c r="CW48" s="54">
        <f>IFERROR(INDEX($AJ$15:AN48,1,MATCH(IF(CD48=AO48,MIN(AJ48:AN48)," "),AJ48:AN48,0)),0)</f>
        <v>0</v>
      </c>
      <c r="CX48" s="54">
        <f>IFERROR(INDEX($AP$15:AT48,1,MATCH(IF(CD48=AU48,MIN(AP48:AY48)," "),AP48:AT48,0)),0)</f>
        <v>0</v>
      </c>
      <c r="CY48" s="54">
        <f>IFERROR(INDEX($AV$15:AZ48,1,MATCH(IF(CD48=BA48,MIN(AV48:AZ48)," "),AV48:AZ48,0)),0)</f>
        <v>0</v>
      </c>
      <c r="CZ48" s="54">
        <f>IFERROR(INDEX($BB$15:BF48,1,MATCH(IF(CD48=BG48,MIN(BB48:BF48)," "),BB48:BF48,0)),0)</f>
        <v>0</v>
      </c>
      <c r="DA48" s="54">
        <f>IFERROR(INDEX($BH$15:BL48,1,MATCH(IF(CD48=BM48,MIN(BH48:BL48)," "),BH48:BL48,0)),0)</f>
        <v>0</v>
      </c>
      <c r="DB48" s="54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3"/>
      <c r="EJ48" s="53"/>
      <c r="EK48" s="53"/>
    </row>
    <row r="49" spans="1:141" ht="18.75" x14ac:dyDescent="0.3">
      <c r="A49" s="14">
        <v>34</v>
      </c>
      <c r="B49" s="15"/>
      <c r="C49" s="15" t="e">
        <f>VLOOKUP(B49,'[1]DATA SISWA'!$E$1:$G$9999,2,0)</f>
        <v>#N/A</v>
      </c>
      <c r="D49" s="15"/>
      <c r="E49" s="16" t="e">
        <f>VLOOKUP(B49,'[1]DATA SISWA'!$E$1:$G$9999,3,0)</f>
        <v>#N/A</v>
      </c>
      <c r="F49" s="9"/>
      <c r="G49" s="9"/>
      <c r="H49" s="9"/>
      <c r="I49" s="9"/>
      <c r="J49" s="9"/>
      <c r="K49" s="20" t="str">
        <f t="shared" si="17"/>
        <v xml:space="preserve"> </v>
      </c>
      <c r="L49" s="9"/>
      <c r="M49" s="9"/>
      <c r="N49" s="9"/>
      <c r="O49" s="9"/>
      <c r="P49" s="9"/>
      <c r="Q49" s="20" t="str">
        <f t="shared" si="18"/>
        <v xml:space="preserve"> </v>
      </c>
      <c r="R49" s="9"/>
      <c r="S49" s="9"/>
      <c r="T49" s="9"/>
      <c r="U49" s="9"/>
      <c r="V49" s="9"/>
      <c r="W49" s="20" t="str">
        <f t="shared" si="19"/>
        <v xml:space="preserve"> </v>
      </c>
      <c r="X49" s="9"/>
      <c r="Y49" s="9"/>
      <c r="Z49" s="9"/>
      <c r="AA49" s="9"/>
      <c r="AB49" s="9"/>
      <c r="AC49" s="20" t="str">
        <f t="shared" si="20"/>
        <v xml:space="preserve"> </v>
      </c>
      <c r="AD49" s="9"/>
      <c r="AE49" s="9"/>
      <c r="AF49" s="9"/>
      <c r="AG49" s="9"/>
      <c r="AH49" s="9"/>
      <c r="AI49" s="20" t="str">
        <f t="shared" si="21"/>
        <v xml:space="preserve"> </v>
      </c>
      <c r="AJ49" s="9"/>
      <c r="AK49" s="9"/>
      <c r="AL49" s="9"/>
      <c r="AM49" s="9"/>
      <c r="AN49" s="9"/>
      <c r="AO49" s="20" t="str">
        <f t="shared" si="22"/>
        <v xml:space="preserve"> </v>
      </c>
      <c r="AP49" s="9"/>
      <c r="AQ49" s="9"/>
      <c r="AR49" s="9"/>
      <c r="AS49" s="9"/>
      <c r="AT49" s="9"/>
      <c r="AU49" s="20" t="str">
        <f t="shared" si="23"/>
        <v xml:space="preserve"> </v>
      </c>
      <c r="AV49" s="9"/>
      <c r="AW49" s="9"/>
      <c r="AX49" s="9"/>
      <c r="AY49" s="9"/>
      <c r="AZ49" s="9"/>
      <c r="BA49" s="20" t="str">
        <f t="shared" si="24"/>
        <v xml:space="preserve"> </v>
      </c>
      <c r="BB49" s="9"/>
      <c r="BC49" s="9"/>
      <c r="BD49" s="9"/>
      <c r="BE49" s="9"/>
      <c r="BF49" s="9"/>
      <c r="BG49" s="20" t="str">
        <f t="shared" si="25"/>
        <v xml:space="preserve"> </v>
      </c>
      <c r="BH49" s="9"/>
      <c r="BI49" s="9"/>
      <c r="BJ49" s="9"/>
      <c r="BK49" s="9"/>
      <c r="BL49" s="9"/>
      <c r="BM49" s="20" t="str">
        <f t="shared" si="26"/>
        <v xml:space="preserve"> </v>
      </c>
      <c r="BN49" s="20" t="str">
        <f t="shared" si="27"/>
        <v xml:space="preserve"> </v>
      </c>
      <c r="BO49" s="9"/>
      <c r="BP49" s="9"/>
      <c r="BQ49" s="9"/>
      <c r="BR49" s="9"/>
      <c r="BS49" s="21" t="str">
        <f t="shared" si="28"/>
        <v xml:space="preserve"> </v>
      </c>
      <c r="BT49" s="10"/>
      <c r="BU49" s="10"/>
      <c r="BV49" s="22" t="str">
        <f t="shared" si="29"/>
        <v/>
      </c>
      <c r="BW49" s="22">
        <f t="shared" si="13"/>
        <v>77</v>
      </c>
      <c r="BX49" s="23" t="str">
        <f t="shared" si="30"/>
        <v/>
      </c>
      <c r="BY49" s="24" t="str">
        <f t="shared" si="31"/>
        <v xml:space="preserve"> </v>
      </c>
      <c r="BZ49" s="25" t="str">
        <f t="shared" si="32"/>
        <v xml:space="preserve"> </v>
      </c>
      <c r="CA49" s="54"/>
      <c r="CB49" s="54">
        <f t="shared" si="33"/>
        <v>0</v>
      </c>
      <c r="CC49" s="54" t="str">
        <f t="shared" si="34"/>
        <v xml:space="preserve"> </v>
      </c>
      <c r="CD49" s="54">
        <f t="shared" si="35"/>
        <v>0</v>
      </c>
      <c r="CE49" s="54"/>
      <c r="CF49" s="54"/>
      <c r="CG49" s="54">
        <f>IFERROR(INDEX($F$15:J49,1,MATCH(IF(CB49=K49,MAX(F49:J49)," "),F49:J49,0)),0)</f>
        <v>0</v>
      </c>
      <c r="CH49" s="54">
        <f>IFERROR(INDEX($L$15:P49,1,MATCH(IF(CB49=Q49,MAX(L49:P49)," "),L49:P49,0)),0)</f>
        <v>0</v>
      </c>
      <c r="CI49" s="54">
        <f>IFERROR(INDEX($R$15:V49,1,MATCH(IF(CB49=W49,MAX(R49:V49)," "),R49:V49,0)),0)</f>
        <v>0</v>
      </c>
      <c r="CJ49" s="54">
        <f>IFERROR(INDEX($X$15:AB49,1,MATCH(IF(CB49=AC49,MAX(X49:AB49)," "),X49:AB49,0)),0)</f>
        <v>0</v>
      </c>
      <c r="CK49" s="54">
        <f>IFERROR(INDEX($AD$15:AH49,1,MATCH(IF(CB49=AI49,MAX(AD49:AH49)," "),AD49:AH49,0)),0)</f>
        <v>0</v>
      </c>
      <c r="CL49" s="54">
        <f>IFERROR(INDEX($AJ$15:AN49,1,MATCH(IF(CB49=AO49,MAX(AJ49:AN49)," "),AJ49:AN49,0)),0)</f>
        <v>0</v>
      </c>
      <c r="CM49" s="54">
        <f>IFERROR(INDEX($AP$15:AT49,1,MATCH(IF(CB49=AU49,MAX(AP49:AT49)," "),AP49:AT49,0)),0)</f>
        <v>0</v>
      </c>
      <c r="CN49" s="54">
        <f>IFERROR(INDEX($AV$15:AZ49,1,MATCH(IF(CB49=BA49,MAX(AV49:AZ49)," "),AV49:AZ49,0)),0)</f>
        <v>0</v>
      </c>
      <c r="CO49" s="54">
        <f>IFERROR(INDEX($BB$15:BF49,1,MATCH(IF(CB49=BG49,MAX(BB49:BF49)," "),BB49:BF49,0)),0)</f>
        <v>0</v>
      </c>
      <c r="CP49" s="54">
        <f>IFERROR(INDEX($BH$15:BL49,1,MATCH(IF(CB49=BM49,MAX(BH49:BL49)," "),BH49:BL49,0)),0)</f>
        <v>0</v>
      </c>
      <c r="CQ49" s="54"/>
      <c r="CR49" s="54">
        <f>IFERROR(INDEX($F$15:J49,1,MATCH(IF(CD49=K49,MIN(F49:J49)," "),F49:J49,0)),0)</f>
        <v>0</v>
      </c>
      <c r="CS49" s="54">
        <f>IFERROR(INDEX($L$15:P49,1,MATCH(IF(CD49=Q49,MIN(L49:P49)," "),L49:P49,0)),0)</f>
        <v>0</v>
      </c>
      <c r="CT49" s="54">
        <f>IFERROR(INDEX($R$15:V49,1,MATCH(IF(CD49=W49,MIN(R49:V49)," "),R49:V49,0)),0)</f>
        <v>0</v>
      </c>
      <c r="CU49" s="54">
        <f>IFERROR(INDEX($X$15:AB49,1,MATCH(IF(CD49=AC49,MIN(X49:AB49)," "),X49:AB49,0)),0)</f>
        <v>0</v>
      </c>
      <c r="CV49" s="54">
        <f>IFERROR(INDEX($AD$15:AH49,1,MATCH(IF(CD49=AI49,MIN(AD49:AH49)," "),AD49:AH49,0)),0)</f>
        <v>0</v>
      </c>
      <c r="CW49" s="54">
        <f>IFERROR(INDEX($AJ$15:AN49,1,MATCH(IF(CD49=AO49,MIN(AJ49:AN49)," "),AJ49:AN49,0)),0)</f>
        <v>0</v>
      </c>
      <c r="CX49" s="54">
        <f>IFERROR(INDEX($AP$15:AT49,1,MATCH(IF(CD49=AU49,MIN(AP49:AY49)," "),AP49:AT49,0)),0)</f>
        <v>0</v>
      </c>
      <c r="CY49" s="54">
        <f>IFERROR(INDEX($AV$15:AZ49,1,MATCH(IF(CD49=BA49,MIN(AV49:AZ49)," "),AV49:AZ49,0)),0)</f>
        <v>0</v>
      </c>
      <c r="CZ49" s="54">
        <f>IFERROR(INDEX($BB$15:BF49,1,MATCH(IF(CD49=BG49,MIN(BB49:BF49)," "),BB49:BF49,0)),0)</f>
        <v>0</v>
      </c>
      <c r="DA49" s="54">
        <f>IFERROR(INDEX($BH$15:BL49,1,MATCH(IF(CD49=BM49,MIN(BH49:BL49)," "),BH49:BL49,0)),0)</f>
        <v>0</v>
      </c>
      <c r="DB49" s="54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3"/>
      <c r="EJ49" s="53"/>
      <c r="EK49" s="53"/>
    </row>
    <row r="50" spans="1:141" ht="18.75" x14ac:dyDescent="0.3">
      <c r="A50" s="14">
        <v>35</v>
      </c>
      <c r="B50" s="15"/>
      <c r="C50" s="15" t="e">
        <f>VLOOKUP(B50,'[1]DATA SISWA'!$E$1:$G$9999,2,0)</f>
        <v>#N/A</v>
      </c>
      <c r="D50" s="18"/>
      <c r="E50" s="16" t="e">
        <f>VLOOKUP(B50,'[1]DATA SISWA'!$E$1:$G$9999,3,0)</f>
        <v>#N/A</v>
      </c>
      <c r="F50" s="9"/>
      <c r="G50" s="9"/>
      <c r="H50" s="9"/>
      <c r="I50" s="9"/>
      <c r="J50" s="9"/>
      <c r="K50" s="20" t="str">
        <f t="shared" si="17"/>
        <v xml:space="preserve"> </v>
      </c>
      <c r="L50" s="9"/>
      <c r="M50" s="9"/>
      <c r="N50" s="9"/>
      <c r="O50" s="9"/>
      <c r="P50" s="9"/>
      <c r="Q50" s="20" t="str">
        <f t="shared" si="18"/>
        <v xml:space="preserve"> </v>
      </c>
      <c r="R50" s="9"/>
      <c r="S50" s="9"/>
      <c r="T50" s="9"/>
      <c r="U50" s="9"/>
      <c r="V50" s="9"/>
      <c r="W50" s="20" t="str">
        <f t="shared" si="19"/>
        <v xml:space="preserve"> </v>
      </c>
      <c r="X50" s="9"/>
      <c r="Y50" s="9"/>
      <c r="Z50" s="9"/>
      <c r="AA50" s="9"/>
      <c r="AB50" s="9"/>
      <c r="AC50" s="20" t="str">
        <f t="shared" si="20"/>
        <v xml:space="preserve"> </v>
      </c>
      <c r="AD50" s="9"/>
      <c r="AE50" s="9"/>
      <c r="AF50" s="9"/>
      <c r="AG50" s="9"/>
      <c r="AH50" s="9"/>
      <c r="AI50" s="20" t="str">
        <f t="shared" si="21"/>
        <v xml:space="preserve"> </v>
      </c>
      <c r="AJ50" s="9"/>
      <c r="AK50" s="9"/>
      <c r="AL50" s="9"/>
      <c r="AM50" s="9"/>
      <c r="AN50" s="9"/>
      <c r="AO50" s="20" t="str">
        <f t="shared" si="22"/>
        <v xml:space="preserve"> </v>
      </c>
      <c r="AP50" s="9"/>
      <c r="AQ50" s="9"/>
      <c r="AR50" s="9"/>
      <c r="AS50" s="9"/>
      <c r="AT50" s="9"/>
      <c r="AU50" s="20" t="str">
        <f t="shared" si="23"/>
        <v xml:space="preserve"> </v>
      </c>
      <c r="AV50" s="9"/>
      <c r="AW50" s="9"/>
      <c r="AX50" s="9"/>
      <c r="AY50" s="9"/>
      <c r="AZ50" s="9"/>
      <c r="BA50" s="20" t="str">
        <f t="shared" si="24"/>
        <v xml:space="preserve"> </v>
      </c>
      <c r="BB50" s="9"/>
      <c r="BC50" s="9"/>
      <c r="BD50" s="9"/>
      <c r="BE50" s="9"/>
      <c r="BF50" s="9"/>
      <c r="BG50" s="20" t="str">
        <f t="shared" si="25"/>
        <v xml:space="preserve"> </v>
      </c>
      <c r="BH50" s="9"/>
      <c r="BI50" s="9"/>
      <c r="BJ50" s="9"/>
      <c r="BK50" s="9"/>
      <c r="BL50" s="9"/>
      <c r="BM50" s="20" t="str">
        <f t="shared" si="26"/>
        <v xml:space="preserve"> </v>
      </c>
      <c r="BN50" s="20" t="str">
        <f t="shared" si="27"/>
        <v xml:space="preserve"> </v>
      </c>
      <c r="BO50" s="9"/>
      <c r="BP50" s="9"/>
      <c r="BQ50" s="9"/>
      <c r="BR50" s="9"/>
      <c r="BS50" s="21" t="str">
        <f t="shared" si="28"/>
        <v xml:space="preserve"> </v>
      </c>
      <c r="BT50" s="10"/>
      <c r="BU50" s="10"/>
      <c r="BV50" s="22" t="str">
        <f t="shared" si="29"/>
        <v/>
      </c>
      <c r="BW50" s="22">
        <f t="shared" si="13"/>
        <v>77</v>
      </c>
      <c r="BX50" s="23" t="str">
        <f t="shared" si="30"/>
        <v/>
      </c>
      <c r="BY50" s="24" t="str">
        <f t="shared" si="31"/>
        <v xml:space="preserve"> </v>
      </c>
      <c r="BZ50" s="25" t="str">
        <f t="shared" si="32"/>
        <v xml:space="preserve"> </v>
      </c>
      <c r="CA50" s="54"/>
      <c r="CB50" s="54">
        <f t="shared" si="33"/>
        <v>0</v>
      </c>
      <c r="CC50" s="54" t="str">
        <f t="shared" si="34"/>
        <v xml:space="preserve"> </v>
      </c>
      <c r="CD50" s="54">
        <f t="shared" si="35"/>
        <v>0</v>
      </c>
      <c r="CE50" s="54"/>
      <c r="CF50" s="54"/>
      <c r="CG50" s="54">
        <f>IFERROR(INDEX($F$15:J50,1,MATCH(IF(CB50=K50,MAX(F50:J50)," "),F50:J50,0)),0)</f>
        <v>0</v>
      </c>
      <c r="CH50" s="54">
        <f>IFERROR(INDEX($L$15:P50,1,MATCH(IF(CB50=Q50,MAX(L50:P50)," "),L50:P50,0)),0)</f>
        <v>0</v>
      </c>
      <c r="CI50" s="54">
        <f>IFERROR(INDEX($R$15:V50,1,MATCH(IF(CB50=W50,MAX(R50:V50)," "),R50:V50,0)),0)</f>
        <v>0</v>
      </c>
      <c r="CJ50" s="54">
        <f>IFERROR(INDEX($X$15:AB50,1,MATCH(IF(CB50=AC50,MAX(X50:AB50)," "),X50:AB50,0)),0)</f>
        <v>0</v>
      </c>
      <c r="CK50" s="54">
        <f>IFERROR(INDEX($AD$15:AH50,1,MATCH(IF(CB50=AI50,MAX(AD50:AH50)," "),AD50:AH50,0)),0)</f>
        <v>0</v>
      </c>
      <c r="CL50" s="54">
        <f>IFERROR(INDEX($AJ$15:AN50,1,MATCH(IF(CB50=AO50,MAX(AJ50:AN50)," "),AJ50:AN50,0)),0)</f>
        <v>0</v>
      </c>
      <c r="CM50" s="54">
        <f>IFERROR(INDEX($AP$15:AT50,1,MATCH(IF(CB50=AU50,MAX(AP50:AT50)," "),AP50:AT50,0)),0)</f>
        <v>0</v>
      </c>
      <c r="CN50" s="54">
        <f>IFERROR(INDEX($AV$15:AZ50,1,MATCH(IF(CB50=BA50,MAX(AV50:AZ50)," "),AV50:AZ50,0)),0)</f>
        <v>0</v>
      </c>
      <c r="CO50" s="54">
        <f>IFERROR(INDEX($BB$15:BF50,1,MATCH(IF(CB50=BG50,MAX(BB50:BF50)," "),BB50:BF50,0)),0)</f>
        <v>0</v>
      </c>
      <c r="CP50" s="54">
        <f>IFERROR(INDEX($BH$15:BL50,1,MATCH(IF(CB50=BM50,MAX(BH50:BL50)," "),BH50:BL50,0)),0)</f>
        <v>0</v>
      </c>
      <c r="CQ50" s="54"/>
      <c r="CR50" s="54">
        <f>IFERROR(INDEX($F$15:J50,1,MATCH(IF(CD50=K50,MIN(F50:J50)," "),F50:J50,0)),0)</f>
        <v>0</v>
      </c>
      <c r="CS50" s="54">
        <f>IFERROR(INDEX($L$15:P50,1,MATCH(IF(CD50=Q50,MIN(L50:P50)," "),L50:P50,0)),0)</f>
        <v>0</v>
      </c>
      <c r="CT50" s="54">
        <f>IFERROR(INDEX($R$15:V50,1,MATCH(IF(CD50=W50,MIN(R50:V50)," "),R50:V50,0)),0)</f>
        <v>0</v>
      </c>
      <c r="CU50" s="54">
        <f>IFERROR(INDEX($X$15:AB50,1,MATCH(IF(CD50=AC50,MIN(X50:AB50)," "),X50:AB50,0)),0)</f>
        <v>0</v>
      </c>
      <c r="CV50" s="54">
        <f>IFERROR(INDEX($AD$15:AH50,1,MATCH(IF(CD50=AI50,MIN(AD50:AH50)," "),AD50:AH50,0)),0)</f>
        <v>0</v>
      </c>
      <c r="CW50" s="54">
        <f>IFERROR(INDEX($AJ$15:AN50,1,MATCH(IF(CD50=AO50,MIN(AJ50:AN50)," "),AJ50:AN50,0)),0)</f>
        <v>0</v>
      </c>
      <c r="CX50" s="54">
        <f>IFERROR(INDEX($AP$15:AT50,1,MATCH(IF(CD50=AU50,MIN(AP50:AY50)," "),AP50:AT50,0)),0)</f>
        <v>0</v>
      </c>
      <c r="CY50" s="54">
        <f>IFERROR(INDEX($AV$15:AZ50,1,MATCH(IF(CD50=BA50,MIN(AV50:AZ50)," "),AV50:AZ50,0)),0)</f>
        <v>0</v>
      </c>
      <c r="CZ50" s="54">
        <f>IFERROR(INDEX($BB$15:BF50,1,MATCH(IF(CD50=BG50,MIN(BB50:BF50)," "),BB50:BF50,0)),0)</f>
        <v>0</v>
      </c>
      <c r="DA50" s="54">
        <f>IFERROR(INDEX($BH$15:BL50,1,MATCH(IF(CD50=BM50,MIN(BH50:BL50)," "),BH50:BL50,0)),0)</f>
        <v>0</v>
      </c>
      <c r="DB50" s="54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3"/>
      <c r="EJ50" s="53"/>
      <c r="EK50" s="53"/>
    </row>
    <row r="51" spans="1:141" ht="18.75" x14ac:dyDescent="0.3">
      <c r="A51" s="14">
        <v>36</v>
      </c>
      <c r="B51" s="15"/>
      <c r="C51" s="15" t="e">
        <f>VLOOKUP(B51,'[1]DATA SISWA'!$E$1:$G$9999,2,0)</f>
        <v>#N/A</v>
      </c>
      <c r="D51" s="18"/>
      <c r="E51" s="16" t="e">
        <f>VLOOKUP(B51,'[1]DATA SISWA'!$E$1:$G$9999,3,0)</f>
        <v>#N/A</v>
      </c>
      <c r="F51" s="9"/>
      <c r="G51" s="9"/>
      <c r="H51" s="9"/>
      <c r="I51" s="9"/>
      <c r="J51" s="9"/>
      <c r="K51" s="20" t="str">
        <f t="shared" si="17"/>
        <v xml:space="preserve"> </v>
      </c>
      <c r="L51" s="9"/>
      <c r="M51" s="9"/>
      <c r="N51" s="9"/>
      <c r="O51" s="9"/>
      <c r="P51" s="9"/>
      <c r="Q51" s="20" t="str">
        <f t="shared" si="18"/>
        <v xml:space="preserve"> </v>
      </c>
      <c r="R51" s="9"/>
      <c r="S51" s="9"/>
      <c r="T51" s="9"/>
      <c r="U51" s="9"/>
      <c r="V51" s="9"/>
      <c r="W51" s="20" t="str">
        <f t="shared" si="19"/>
        <v xml:space="preserve"> </v>
      </c>
      <c r="X51" s="9"/>
      <c r="Y51" s="9"/>
      <c r="Z51" s="9"/>
      <c r="AA51" s="9"/>
      <c r="AB51" s="9"/>
      <c r="AC51" s="20" t="str">
        <f t="shared" si="20"/>
        <v xml:space="preserve"> </v>
      </c>
      <c r="AD51" s="9"/>
      <c r="AE51" s="9"/>
      <c r="AF51" s="9"/>
      <c r="AG51" s="9"/>
      <c r="AH51" s="9"/>
      <c r="AI51" s="20" t="str">
        <f t="shared" si="21"/>
        <v xml:space="preserve"> </v>
      </c>
      <c r="AJ51" s="9"/>
      <c r="AK51" s="9"/>
      <c r="AL51" s="9"/>
      <c r="AM51" s="9"/>
      <c r="AN51" s="9"/>
      <c r="AO51" s="20" t="str">
        <f t="shared" si="22"/>
        <v xml:space="preserve"> </v>
      </c>
      <c r="AP51" s="9"/>
      <c r="AQ51" s="9"/>
      <c r="AR51" s="9"/>
      <c r="AS51" s="9"/>
      <c r="AT51" s="9"/>
      <c r="AU51" s="20" t="str">
        <f t="shared" si="23"/>
        <v xml:space="preserve"> </v>
      </c>
      <c r="AV51" s="9"/>
      <c r="AW51" s="9"/>
      <c r="AX51" s="9"/>
      <c r="AY51" s="9"/>
      <c r="AZ51" s="9"/>
      <c r="BA51" s="20" t="str">
        <f t="shared" si="24"/>
        <v xml:space="preserve"> </v>
      </c>
      <c r="BB51" s="9"/>
      <c r="BC51" s="9"/>
      <c r="BD51" s="9"/>
      <c r="BE51" s="9"/>
      <c r="BF51" s="9"/>
      <c r="BG51" s="20" t="str">
        <f t="shared" si="25"/>
        <v xml:space="preserve"> </v>
      </c>
      <c r="BH51" s="9"/>
      <c r="BI51" s="9"/>
      <c r="BJ51" s="9"/>
      <c r="BK51" s="9"/>
      <c r="BL51" s="9"/>
      <c r="BM51" s="20" t="str">
        <f t="shared" si="26"/>
        <v xml:space="preserve"> </v>
      </c>
      <c r="BN51" s="20" t="str">
        <f t="shared" si="27"/>
        <v xml:space="preserve"> </v>
      </c>
      <c r="BO51" s="9"/>
      <c r="BP51" s="9"/>
      <c r="BQ51" s="9"/>
      <c r="BR51" s="9"/>
      <c r="BS51" s="21" t="str">
        <f t="shared" si="28"/>
        <v xml:space="preserve"> </v>
      </c>
      <c r="BT51" s="10"/>
      <c r="BU51" s="10"/>
      <c r="BV51" s="22" t="str">
        <f t="shared" si="29"/>
        <v/>
      </c>
      <c r="BW51" s="22">
        <f t="shared" si="13"/>
        <v>77</v>
      </c>
      <c r="BX51" s="23" t="str">
        <f t="shared" si="30"/>
        <v/>
      </c>
      <c r="BY51" s="24" t="str">
        <f t="shared" si="31"/>
        <v xml:space="preserve"> </v>
      </c>
      <c r="BZ51" s="25" t="str">
        <f t="shared" si="32"/>
        <v xml:space="preserve"> </v>
      </c>
      <c r="CA51" s="54"/>
      <c r="CB51" s="54">
        <f t="shared" si="33"/>
        <v>0</v>
      </c>
      <c r="CC51" s="54" t="str">
        <f t="shared" si="34"/>
        <v xml:space="preserve"> </v>
      </c>
      <c r="CD51" s="54">
        <f t="shared" si="35"/>
        <v>0</v>
      </c>
      <c r="CE51" s="54"/>
      <c r="CF51" s="54"/>
      <c r="CG51" s="54">
        <f>IFERROR(INDEX($F$15:J51,1,MATCH(IF(CB51=K51,MAX(F51:J51)," "),F51:J51,0)),0)</f>
        <v>0</v>
      </c>
      <c r="CH51" s="54">
        <f>IFERROR(INDEX($L$15:P51,1,MATCH(IF(CB51=Q51,MAX(L51:P51)," "),L51:P51,0)),0)</f>
        <v>0</v>
      </c>
      <c r="CI51" s="54">
        <f>IFERROR(INDEX($R$15:V51,1,MATCH(IF(CB51=W51,MAX(R51:V51)," "),R51:V51,0)),0)</f>
        <v>0</v>
      </c>
      <c r="CJ51" s="54">
        <f>IFERROR(INDEX($X$15:AB51,1,MATCH(IF(CB51=AC51,MAX(X51:AB51)," "),X51:AB51,0)),0)</f>
        <v>0</v>
      </c>
      <c r="CK51" s="54">
        <f>IFERROR(INDEX($AD$15:AH51,1,MATCH(IF(CB51=AI51,MAX(AD51:AH51)," "),AD51:AH51,0)),0)</f>
        <v>0</v>
      </c>
      <c r="CL51" s="54">
        <f>IFERROR(INDEX($AJ$15:AN51,1,MATCH(IF(CB51=AO51,MAX(AJ51:AN51)," "),AJ51:AN51,0)),0)</f>
        <v>0</v>
      </c>
      <c r="CM51" s="54">
        <f>IFERROR(INDEX($AP$15:AT51,1,MATCH(IF(CB51=AU51,MAX(AP51:AT51)," "),AP51:AT51,0)),0)</f>
        <v>0</v>
      </c>
      <c r="CN51" s="54">
        <f>IFERROR(INDEX($AV$15:AZ51,1,MATCH(IF(CB51=BA51,MAX(AV51:AZ51)," "),AV51:AZ51,0)),0)</f>
        <v>0</v>
      </c>
      <c r="CO51" s="54">
        <f>IFERROR(INDEX($BB$15:BF51,1,MATCH(IF(CB51=BG51,MAX(BB51:BF51)," "),BB51:BF51,0)),0)</f>
        <v>0</v>
      </c>
      <c r="CP51" s="54">
        <f>IFERROR(INDEX($BH$15:BL51,1,MATCH(IF(CB51=BM51,MAX(BH51:BL51)," "),BH51:BL51,0)),0)</f>
        <v>0</v>
      </c>
      <c r="CQ51" s="54"/>
      <c r="CR51" s="54">
        <f>IFERROR(INDEX($F$15:J51,1,MATCH(IF(CD51=K51,MIN(F51:J51)," "),F51:J51,0)),0)</f>
        <v>0</v>
      </c>
      <c r="CS51" s="54">
        <f>IFERROR(INDEX($L$15:P51,1,MATCH(IF(CD51=Q51,MIN(L51:P51)," "),L51:P51,0)),0)</f>
        <v>0</v>
      </c>
      <c r="CT51" s="54">
        <f>IFERROR(INDEX($R$15:V51,1,MATCH(IF(CD51=W51,MIN(R51:V51)," "),R51:V51,0)),0)</f>
        <v>0</v>
      </c>
      <c r="CU51" s="54">
        <f>IFERROR(INDEX($X$15:AB51,1,MATCH(IF(CD51=AC51,MIN(X51:AB51)," "),X51:AB51,0)),0)</f>
        <v>0</v>
      </c>
      <c r="CV51" s="54">
        <f>IFERROR(INDEX($AD$15:AH51,1,MATCH(IF(CD51=AI51,MIN(AD51:AH51)," "),AD51:AH51,0)),0)</f>
        <v>0</v>
      </c>
      <c r="CW51" s="54">
        <f>IFERROR(INDEX($AJ$15:AN51,1,MATCH(IF(CD51=AO51,MIN(AJ51:AN51)," "),AJ51:AN51,0)),0)</f>
        <v>0</v>
      </c>
      <c r="CX51" s="54">
        <f>IFERROR(INDEX($AP$15:AT51,1,MATCH(IF(CD51=AU51,MIN(AP51:AY51)," "),AP51:AT51,0)),0)</f>
        <v>0</v>
      </c>
      <c r="CY51" s="54">
        <f>IFERROR(INDEX($AV$15:AZ51,1,MATCH(IF(CD51=BA51,MIN(AV51:AZ51)," "),AV51:AZ51,0)),0)</f>
        <v>0</v>
      </c>
      <c r="CZ51" s="54">
        <f>IFERROR(INDEX($BB$15:BF51,1,MATCH(IF(CD51=BG51,MIN(BB51:BF51)," "),BB51:BF51,0)),0)</f>
        <v>0</v>
      </c>
      <c r="DA51" s="54">
        <f>IFERROR(INDEX($BH$15:BL51,1,MATCH(IF(CD51=BM51,MIN(BH51:BL51)," "),BH51:BL51,0)),0)</f>
        <v>0</v>
      </c>
      <c r="DB51" s="54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3"/>
      <c r="EJ51" s="53"/>
      <c r="EK51" s="53"/>
    </row>
    <row r="52" spans="1:141" x14ac:dyDescent="0.25"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</row>
    <row r="53" spans="1:141" x14ac:dyDescent="0.25">
      <c r="F53" s="7" t="s">
        <v>32</v>
      </c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</row>
    <row r="54" spans="1:141" ht="15.75" thickBot="1" x14ac:dyDescent="0.3"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</row>
    <row r="55" spans="1:141" x14ac:dyDescent="0.25">
      <c r="F55" s="46" t="s">
        <v>40</v>
      </c>
      <c r="G55" s="122" t="s">
        <v>41</v>
      </c>
      <c r="H55" s="122"/>
      <c r="I55" s="122"/>
      <c r="J55" s="122"/>
      <c r="K55" s="122"/>
      <c r="L55" s="124" t="s">
        <v>42</v>
      </c>
      <c r="M55" s="125"/>
      <c r="N55" s="12"/>
      <c r="O55" s="122" t="s">
        <v>43</v>
      </c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3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</row>
    <row r="56" spans="1:141" x14ac:dyDescent="0.25">
      <c r="F56" s="79">
        <v>1</v>
      </c>
      <c r="G56" s="70" t="s">
        <v>74</v>
      </c>
      <c r="H56" s="71"/>
      <c r="I56" s="71"/>
      <c r="J56" s="71"/>
      <c r="K56" s="72"/>
      <c r="L56" s="47">
        <v>6</v>
      </c>
      <c r="M56" s="48"/>
      <c r="N56" s="134" t="s">
        <v>75</v>
      </c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6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</row>
    <row r="57" spans="1:141" x14ac:dyDescent="0.25">
      <c r="F57" s="80"/>
      <c r="G57" s="73"/>
      <c r="H57" s="74"/>
      <c r="I57" s="74"/>
      <c r="J57" s="74"/>
      <c r="K57" s="75"/>
      <c r="L57" s="47">
        <v>7</v>
      </c>
      <c r="M57" s="48"/>
      <c r="N57" s="88" t="s">
        <v>76</v>
      </c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9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</row>
    <row r="58" spans="1:141" x14ac:dyDescent="0.25">
      <c r="F58" s="80"/>
      <c r="G58" s="73"/>
      <c r="H58" s="74"/>
      <c r="I58" s="74"/>
      <c r="J58" s="74"/>
      <c r="K58" s="75"/>
      <c r="L58" s="47">
        <v>8</v>
      </c>
      <c r="M58" s="48"/>
      <c r="N58" s="137" t="s">
        <v>77</v>
      </c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8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</row>
    <row r="59" spans="1:141" x14ac:dyDescent="0.25">
      <c r="A59" s="11"/>
      <c r="F59" s="80"/>
      <c r="G59" s="73"/>
      <c r="H59" s="74"/>
      <c r="I59" s="74"/>
      <c r="J59" s="74"/>
      <c r="K59" s="75"/>
      <c r="L59" s="47">
        <v>9</v>
      </c>
      <c r="M59" s="48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3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</row>
    <row r="60" spans="1:141" x14ac:dyDescent="0.25">
      <c r="A60" s="11"/>
      <c r="F60" s="81"/>
      <c r="G60" s="76"/>
      <c r="H60" s="77"/>
      <c r="I60" s="77"/>
      <c r="J60" s="77"/>
      <c r="K60" s="78"/>
      <c r="L60" s="47">
        <v>10</v>
      </c>
      <c r="M60" s="48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3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</row>
    <row r="61" spans="1:141" x14ac:dyDescent="0.25">
      <c r="A61" s="11"/>
      <c r="F61" s="79">
        <v>2</v>
      </c>
      <c r="G61" s="70" t="s">
        <v>78</v>
      </c>
      <c r="H61" s="71"/>
      <c r="I61" s="71"/>
      <c r="J61" s="71"/>
      <c r="K61" s="72"/>
      <c r="L61" s="47">
        <v>12</v>
      </c>
      <c r="M61" s="48"/>
      <c r="N61" s="137" t="s">
        <v>79</v>
      </c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8"/>
    </row>
    <row r="62" spans="1:141" x14ac:dyDescent="0.25">
      <c r="A62" s="11"/>
      <c r="F62" s="80"/>
      <c r="G62" s="73"/>
      <c r="H62" s="74"/>
      <c r="I62" s="74"/>
      <c r="J62" s="74"/>
      <c r="K62" s="75"/>
      <c r="L62" s="47">
        <v>13</v>
      </c>
      <c r="M62" s="48"/>
      <c r="N62" s="137" t="s">
        <v>80</v>
      </c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8"/>
    </row>
    <row r="63" spans="1:141" x14ac:dyDescent="0.25">
      <c r="A63" s="11"/>
      <c r="F63" s="80"/>
      <c r="G63" s="73"/>
      <c r="H63" s="74"/>
      <c r="I63" s="74"/>
      <c r="J63" s="74"/>
      <c r="K63" s="75"/>
      <c r="L63" s="47">
        <v>14</v>
      </c>
      <c r="M63" s="48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3"/>
    </row>
    <row r="64" spans="1:141" x14ac:dyDescent="0.25">
      <c r="A64" s="11"/>
      <c r="F64" s="80"/>
      <c r="G64" s="73"/>
      <c r="H64" s="74"/>
      <c r="I64" s="74"/>
      <c r="J64" s="74"/>
      <c r="K64" s="75"/>
      <c r="L64" s="47">
        <v>15</v>
      </c>
      <c r="M64" s="48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3"/>
    </row>
    <row r="65" spans="1:26" x14ac:dyDescent="0.25">
      <c r="A65" s="11"/>
      <c r="F65" s="81"/>
      <c r="G65" s="76"/>
      <c r="H65" s="77"/>
      <c r="I65" s="77"/>
      <c r="J65" s="77"/>
      <c r="K65" s="78"/>
      <c r="L65" s="47">
        <v>16</v>
      </c>
      <c r="M65" s="48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3"/>
    </row>
    <row r="66" spans="1:26" x14ac:dyDescent="0.25">
      <c r="F66" s="79">
        <v>3</v>
      </c>
      <c r="G66" s="70"/>
      <c r="H66" s="71"/>
      <c r="I66" s="71"/>
      <c r="J66" s="71"/>
      <c r="K66" s="72"/>
      <c r="L66" s="47">
        <v>18</v>
      </c>
      <c r="M66" s="4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9"/>
    </row>
    <row r="67" spans="1:26" x14ac:dyDescent="0.25">
      <c r="B67" s="30"/>
      <c r="C67" s="44" t="s">
        <v>31</v>
      </c>
      <c r="D67" s="26"/>
      <c r="E67" s="13"/>
      <c r="F67" s="80"/>
      <c r="G67" s="73"/>
      <c r="H67" s="74"/>
      <c r="I67" s="74"/>
      <c r="J67" s="74"/>
      <c r="K67" s="75"/>
      <c r="L67" s="47">
        <v>19</v>
      </c>
      <c r="M67" s="4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9"/>
    </row>
    <row r="68" spans="1:26" x14ac:dyDescent="0.25">
      <c r="B68" s="44"/>
      <c r="C68" s="26"/>
      <c r="D68" s="26"/>
      <c r="F68" s="80"/>
      <c r="G68" s="73"/>
      <c r="H68" s="74"/>
      <c r="I68" s="74"/>
      <c r="J68" s="74"/>
      <c r="K68" s="75"/>
      <c r="L68" s="47">
        <v>20</v>
      </c>
      <c r="M68" s="48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</row>
    <row r="69" spans="1:26" x14ac:dyDescent="0.25">
      <c r="B69" s="30"/>
      <c r="C69" s="45" t="s">
        <v>33</v>
      </c>
      <c r="D69" s="26" t="s">
        <v>34</v>
      </c>
      <c r="F69" s="80"/>
      <c r="G69" s="73"/>
      <c r="H69" s="74"/>
      <c r="I69" s="74"/>
      <c r="J69" s="74"/>
      <c r="K69" s="75"/>
      <c r="L69" s="47">
        <v>21</v>
      </c>
      <c r="M69" s="48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3"/>
    </row>
    <row r="70" spans="1:26" x14ac:dyDescent="0.25">
      <c r="B70" s="30"/>
      <c r="C70" s="45" t="s">
        <v>35</v>
      </c>
      <c r="D70" s="26" t="s">
        <v>36</v>
      </c>
      <c r="F70" s="81"/>
      <c r="G70" s="76"/>
      <c r="H70" s="77"/>
      <c r="I70" s="77"/>
      <c r="J70" s="77"/>
      <c r="K70" s="78"/>
      <c r="L70" s="47">
        <v>22</v>
      </c>
      <c r="M70" s="48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3"/>
    </row>
    <row r="71" spans="1:26" x14ac:dyDescent="0.25">
      <c r="B71" s="30"/>
      <c r="C71" s="45" t="s">
        <v>37</v>
      </c>
      <c r="D71" s="26" t="s">
        <v>38</v>
      </c>
      <c r="F71" s="79">
        <v>4</v>
      </c>
      <c r="G71" s="70"/>
      <c r="H71" s="71"/>
      <c r="I71" s="71"/>
      <c r="J71" s="71"/>
      <c r="K71" s="72"/>
      <c r="L71" s="47">
        <v>24</v>
      </c>
      <c r="M71" s="48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3"/>
    </row>
    <row r="72" spans="1:26" x14ac:dyDescent="0.25">
      <c r="B72" s="30"/>
      <c r="C72" s="45" t="s">
        <v>16</v>
      </c>
      <c r="D72" s="26" t="s">
        <v>39</v>
      </c>
      <c r="F72" s="80"/>
      <c r="G72" s="73"/>
      <c r="H72" s="74"/>
      <c r="I72" s="74"/>
      <c r="J72" s="74"/>
      <c r="K72" s="75"/>
      <c r="L72" s="47">
        <v>25</v>
      </c>
      <c r="M72" s="48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3"/>
    </row>
    <row r="73" spans="1:26" x14ac:dyDescent="0.25">
      <c r="F73" s="80"/>
      <c r="G73" s="73"/>
      <c r="H73" s="74"/>
      <c r="I73" s="74"/>
      <c r="J73" s="74"/>
      <c r="K73" s="75"/>
      <c r="L73" s="47">
        <v>26</v>
      </c>
      <c r="M73" s="48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3"/>
    </row>
    <row r="74" spans="1:26" x14ac:dyDescent="0.25">
      <c r="F74" s="80"/>
      <c r="G74" s="73"/>
      <c r="H74" s="74"/>
      <c r="I74" s="74"/>
      <c r="J74" s="74"/>
      <c r="K74" s="75"/>
      <c r="L74" s="47">
        <v>27</v>
      </c>
      <c r="M74" s="48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3"/>
    </row>
    <row r="75" spans="1:26" x14ac:dyDescent="0.25">
      <c r="F75" s="81"/>
      <c r="G75" s="76"/>
      <c r="H75" s="77"/>
      <c r="I75" s="77"/>
      <c r="J75" s="77"/>
      <c r="K75" s="78"/>
      <c r="L75" s="47">
        <v>28</v>
      </c>
      <c r="M75" s="48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3"/>
    </row>
    <row r="76" spans="1:26" x14ac:dyDescent="0.25">
      <c r="F76" s="79">
        <v>5</v>
      </c>
      <c r="G76" s="70"/>
      <c r="H76" s="71"/>
      <c r="I76" s="71"/>
      <c r="J76" s="71"/>
      <c r="K76" s="72"/>
      <c r="L76" s="47">
        <v>30</v>
      </c>
      <c r="M76" s="48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3"/>
    </row>
    <row r="77" spans="1:26" x14ac:dyDescent="0.25">
      <c r="F77" s="80"/>
      <c r="G77" s="73"/>
      <c r="H77" s="74"/>
      <c r="I77" s="74"/>
      <c r="J77" s="74"/>
      <c r="K77" s="75"/>
      <c r="L77" s="47">
        <v>31</v>
      </c>
      <c r="M77" s="48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3"/>
    </row>
    <row r="78" spans="1:26" x14ac:dyDescent="0.25">
      <c r="F78" s="80"/>
      <c r="G78" s="73"/>
      <c r="H78" s="74"/>
      <c r="I78" s="74"/>
      <c r="J78" s="74"/>
      <c r="K78" s="75"/>
      <c r="L78" s="47">
        <v>32</v>
      </c>
      <c r="M78" s="48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3"/>
    </row>
    <row r="79" spans="1:26" x14ac:dyDescent="0.25">
      <c r="F79" s="80"/>
      <c r="G79" s="73"/>
      <c r="H79" s="74"/>
      <c r="I79" s="74"/>
      <c r="J79" s="74"/>
      <c r="K79" s="75"/>
      <c r="L79" s="47">
        <v>33</v>
      </c>
      <c r="M79" s="48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3"/>
    </row>
    <row r="80" spans="1:26" x14ac:dyDescent="0.25">
      <c r="F80" s="81"/>
      <c r="G80" s="76"/>
      <c r="H80" s="77"/>
      <c r="I80" s="77"/>
      <c r="J80" s="77"/>
      <c r="K80" s="78"/>
      <c r="L80" s="47">
        <v>34</v>
      </c>
      <c r="M80" s="48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3"/>
    </row>
    <row r="81" spans="6:26" x14ac:dyDescent="0.25">
      <c r="F81" s="79">
        <v>6</v>
      </c>
      <c r="G81" s="70"/>
      <c r="H81" s="71"/>
      <c r="I81" s="71"/>
      <c r="J81" s="71"/>
      <c r="K81" s="72"/>
      <c r="L81" s="47">
        <v>36</v>
      </c>
      <c r="M81" s="48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3"/>
    </row>
    <row r="82" spans="6:26" x14ac:dyDescent="0.25">
      <c r="F82" s="80"/>
      <c r="G82" s="73"/>
      <c r="H82" s="74"/>
      <c r="I82" s="74"/>
      <c r="J82" s="74"/>
      <c r="K82" s="75"/>
      <c r="L82" s="47">
        <v>37</v>
      </c>
      <c r="M82" s="48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3"/>
    </row>
    <row r="83" spans="6:26" x14ac:dyDescent="0.25">
      <c r="F83" s="80"/>
      <c r="G83" s="73"/>
      <c r="H83" s="74"/>
      <c r="I83" s="74"/>
      <c r="J83" s="74"/>
      <c r="K83" s="75"/>
      <c r="L83" s="47">
        <v>38</v>
      </c>
      <c r="M83" s="48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3"/>
    </row>
    <row r="84" spans="6:26" x14ac:dyDescent="0.25">
      <c r="F84" s="80"/>
      <c r="G84" s="73"/>
      <c r="H84" s="74"/>
      <c r="I84" s="74"/>
      <c r="J84" s="74"/>
      <c r="K84" s="75"/>
      <c r="L84" s="49">
        <v>39</v>
      </c>
      <c r="M84" s="48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</row>
    <row r="85" spans="6:26" x14ac:dyDescent="0.25">
      <c r="F85" s="81"/>
      <c r="G85" s="76"/>
      <c r="H85" s="77"/>
      <c r="I85" s="77"/>
      <c r="J85" s="77"/>
      <c r="K85" s="78"/>
      <c r="L85" s="47">
        <v>40</v>
      </c>
      <c r="M85" s="48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3"/>
    </row>
    <row r="86" spans="6:26" x14ac:dyDescent="0.25">
      <c r="F86" s="79">
        <v>7</v>
      </c>
      <c r="G86" s="70"/>
      <c r="H86" s="71"/>
      <c r="I86" s="71"/>
      <c r="J86" s="71"/>
      <c r="K86" s="72"/>
      <c r="L86" s="47">
        <v>42</v>
      </c>
      <c r="M86" s="48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3"/>
    </row>
    <row r="87" spans="6:26" x14ac:dyDescent="0.25">
      <c r="F87" s="80"/>
      <c r="G87" s="73"/>
      <c r="H87" s="74"/>
      <c r="I87" s="74"/>
      <c r="J87" s="74"/>
      <c r="K87" s="75"/>
      <c r="L87" s="47">
        <v>43</v>
      </c>
      <c r="M87" s="48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3"/>
    </row>
    <row r="88" spans="6:26" x14ac:dyDescent="0.25">
      <c r="F88" s="80"/>
      <c r="G88" s="73"/>
      <c r="H88" s="74"/>
      <c r="I88" s="74"/>
      <c r="J88" s="74"/>
      <c r="K88" s="75"/>
      <c r="L88" s="47">
        <v>44</v>
      </c>
      <c r="M88" s="48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3"/>
    </row>
    <row r="89" spans="6:26" x14ac:dyDescent="0.25">
      <c r="F89" s="80"/>
      <c r="G89" s="73"/>
      <c r="H89" s="74"/>
      <c r="I89" s="74"/>
      <c r="J89" s="74"/>
      <c r="K89" s="75"/>
      <c r="L89" s="47">
        <v>45</v>
      </c>
      <c r="M89" s="48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3"/>
    </row>
    <row r="90" spans="6:26" x14ac:dyDescent="0.25">
      <c r="F90" s="81"/>
      <c r="G90" s="76"/>
      <c r="H90" s="77"/>
      <c r="I90" s="77"/>
      <c r="J90" s="77"/>
      <c r="K90" s="78"/>
      <c r="L90" s="47">
        <v>46</v>
      </c>
      <c r="M90" s="48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3"/>
    </row>
    <row r="91" spans="6:26" x14ac:dyDescent="0.25">
      <c r="F91" s="79">
        <v>8</v>
      </c>
      <c r="G91" s="70"/>
      <c r="H91" s="71"/>
      <c r="I91" s="71"/>
      <c r="J91" s="71"/>
      <c r="K91" s="72"/>
      <c r="L91" s="47">
        <v>48</v>
      </c>
      <c r="M91" s="48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3"/>
    </row>
    <row r="92" spans="6:26" x14ac:dyDescent="0.25">
      <c r="F92" s="80"/>
      <c r="G92" s="73"/>
      <c r="H92" s="74"/>
      <c r="I92" s="74"/>
      <c r="J92" s="74"/>
      <c r="K92" s="75"/>
      <c r="L92" s="47">
        <v>49</v>
      </c>
      <c r="M92" s="48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3"/>
    </row>
    <row r="93" spans="6:26" x14ac:dyDescent="0.25">
      <c r="F93" s="80"/>
      <c r="G93" s="73"/>
      <c r="H93" s="74"/>
      <c r="I93" s="74"/>
      <c r="J93" s="74"/>
      <c r="K93" s="75"/>
      <c r="L93" s="47">
        <v>50</v>
      </c>
      <c r="M93" s="48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3"/>
    </row>
    <row r="94" spans="6:26" x14ac:dyDescent="0.25">
      <c r="F94" s="80"/>
      <c r="G94" s="73"/>
      <c r="H94" s="74"/>
      <c r="I94" s="74"/>
      <c r="J94" s="74"/>
      <c r="K94" s="75"/>
      <c r="L94" s="47">
        <v>51</v>
      </c>
      <c r="M94" s="48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3"/>
    </row>
    <row r="95" spans="6:26" x14ac:dyDescent="0.25">
      <c r="F95" s="81"/>
      <c r="G95" s="76"/>
      <c r="H95" s="77"/>
      <c r="I95" s="77"/>
      <c r="J95" s="77"/>
      <c r="K95" s="78"/>
      <c r="L95" s="47">
        <v>52</v>
      </c>
      <c r="M95" s="48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3"/>
    </row>
    <row r="96" spans="6:26" x14ac:dyDescent="0.25">
      <c r="F96" s="79">
        <v>9</v>
      </c>
      <c r="G96" s="70"/>
      <c r="H96" s="71"/>
      <c r="I96" s="71"/>
      <c r="J96" s="71"/>
      <c r="K96" s="72"/>
      <c r="L96" s="47">
        <v>54</v>
      </c>
      <c r="M96" s="48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3"/>
    </row>
    <row r="97" spans="6:26" x14ac:dyDescent="0.25">
      <c r="F97" s="80"/>
      <c r="G97" s="73"/>
      <c r="H97" s="74"/>
      <c r="I97" s="74"/>
      <c r="J97" s="74"/>
      <c r="K97" s="75"/>
      <c r="L97" s="47">
        <v>55</v>
      </c>
      <c r="M97" s="48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3"/>
    </row>
    <row r="98" spans="6:26" x14ac:dyDescent="0.25">
      <c r="F98" s="80"/>
      <c r="G98" s="73"/>
      <c r="H98" s="74"/>
      <c r="I98" s="74"/>
      <c r="J98" s="74"/>
      <c r="K98" s="75"/>
      <c r="L98" s="47">
        <v>56</v>
      </c>
      <c r="M98" s="48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3"/>
    </row>
    <row r="99" spans="6:26" x14ac:dyDescent="0.25">
      <c r="F99" s="80"/>
      <c r="G99" s="73"/>
      <c r="H99" s="74"/>
      <c r="I99" s="74"/>
      <c r="J99" s="74"/>
      <c r="K99" s="75"/>
      <c r="L99" s="47">
        <v>57</v>
      </c>
      <c r="M99" s="48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3"/>
    </row>
    <row r="100" spans="6:26" x14ac:dyDescent="0.25">
      <c r="F100" s="81"/>
      <c r="G100" s="76"/>
      <c r="H100" s="77"/>
      <c r="I100" s="77"/>
      <c r="J100" s="77"/>
      <c r="K100" s="78"/>
      <c r="L100" s="47">
        <v>58</v>
      </c>
      <c r="M100" s="48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</row>
    <row r="101" spans="6:26" x14ac:dyDescent="0.25">
      <c r="F101" s="79">
        <v>10</v>
      </c>
      <c r="G101" s="70"/>
      <c r="H101" s="71"/>
      <c r="I101" s="71"/>
      <c r="J101" s="71"/>
      <c r="K101" s="72"/>
      <c r="L101" s="47">
        <v>60</v>
      </c>
      <c r="M101" s="48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3"/>
    </row>
    <row r="102" spans="6:26" x14ac:dyDescent="0.25">
      <c r="F102" s="80"/>
      <c r="G102" s="73"/>
      <c r="H102" s="74"/>
      <c r="I102" s="74"/>
      <c r="J102" s="74"/>
      <c r="K102" s="75"/>
      <c r="L102" s="47">
        <v>61</v>
      </c>
      <c r="M102" s="48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3"/>
    </row>
    <row r="103" spans="6:26" x14ac:dyDescent="0.25">
      <c r="F103" s="80"/>
      <c r="G103" s="73"/>
      <c r="H103" s="74"/>
      <c r="I103" s="74"/>
      <c r="J103" s="74"/>
      <c r="K103" s="75"/>
      <c r="L103" s="47">
        <v>62</v>
      </c>
      <c r="M103" s="48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3"/>
    </row>
    <row r="104" spans="6:26" x14ac:dyDescent="0.25">
      <c r="F104" s="80"/>
      <c r="G104" s="73"/>
      <c r="H104" s="74"/>
      <c r="I104" s="74"/>
      <c r="J104" s="74"/>
      <c r="K104" s="75"/>
      <c r="L104" s="47">
        <v>63</v>
      </c>
      <c r="M104" s="48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3"/>
    </row>
    <row r="105" spans="6:26" ht="15.75" thickBot="1" x14ac:dyDescent="0.3">
      <c r="F105" s="84"/>
      <c r="G105" s="85"/>
      <c r="H105" s="86"/>
      <c r="I105" s="86"/>
      <c r="J105" s="86"/>
      <c r="K105" s="87"/>
      <c r="L105" s="50">
        <v>64</v>
      </c>
      <c r="M105" s="51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9"/>
    </row>
  </sheetData>
  <mergeCells count="104">
    <mergeCell ref="N64:Z64"/>
    <mergeCell ref="N65:Z65"/>
    <mergeCell ref="G56:K60"/>
    <mergeCell ref="G61:K65"/>
    <mergeCell ref="N56:Z56"/>
    <mergeCell ref="N57:Z57"/>
    <mergeCell ref="N58:Z58"/>
    <mergeCell ref="N62:Z62"/>
    <mergeCell ref="N59:Z59"/>
    <mergeCell ref="N60:Z60"/>
    <mergeCell ref="N61:Z61"/>
    <mergeCell ref="A9:C9"/>
    <mergeCell ref="A1:D5"/>
    <mergeCell ref="E1:AN3"/>
    <mergeCell ref="E4:AN5"/>
    <mergeCell ref="A7:C7"/>
    <mergeCell ref="A8:C8"/>
    <mergeCell ref="G55:K55"/>
    <mergeCell ref="O55:Z55"/>
    <mergeCell ref="L55:M55"/>
    <mergeCell ref="L13:Q13"/>
    <mergeCell ref="R13:W13"/>
    <mergeCell ref="A10:C10"/>
    <mergeCell ref="A12:A14"/>
    <mergeCell ref="B12:B14"/>
    <mergeCell ref="C12:C14"/>
    <mergeCell ref="E12:E14"/>
    <mergeCell ref="N66:Z66"/>
    <mergeCell ref="BZ12:BZ14"/>
    <mergeCell ref="BN12:BN14"/>
    <mergeCell ref="BO12:BR13"/>
    <mergeCell ref="BS12:BS14"/>
    <mergeCell ref="BT12:BU13"/>
    <mergeCell ref="BV12:BV14"/>
    <mergeCell ref="BW12:BW14"/>
    <mergeCell ref="BB13:BG13"/>
    <mergeCell ref="BH13:BM13"/>
    <mergeCell ref="F12:BM12"/>
    <mergeCell ref="BX12:BX14"/>
    <mergeCell ref="BY12:BY14"/>
    <mergeCell ref="X13:AC13"/>
    <mergeCell ref="AD13:AI13"/>
    <mergeCell ref="AJ13:AO13"/>
    <mergeCell ref="AP13:AU13"/>
    <mergeCell ref="F66:F70"/>
    <mergeCell ref="G66:K70"/>
    <mergeCell ref="AV13:BA13"/>
    <mergeCell ref="F13:K13"/>
    <mergeCell ref="F56:F60"/>
    <mergeCell ref="F61:F65"/>
    <mergeCell ref="N63:Z63"/>
    <mergeCell ref="N72:Z72"/>
    <mergeCell ref="N73:Z73"/>
    <mergeCell ref="N74:Z74"/>
    <mergeCell ref="N75:Z75"/>
    <mergeCell ref="N76:Z76"/>
    <mergeCell ref="N67:Z67"/>
    <mergeCell ref="N68:Z68"/>
    <mergeCell ref="N69:Z69"/>
    <mergeCell ref="N70:Z70"/>
    <mergeCell ref="N71:Z71"/>
    <mergeCell ref="N82:Z82"/>
    <mergeCell ref="N83:Z83"/>
    <mergeCell ref="N84:Z84"/>
    <mergeCell ref="N85:Z85"/>
    <mergeCell ref="N86:Z86"/>
    <mergeCell ref="N77:Z77"/>
    <mergeCell ref="N78:Z78"/>
    <mergeCell ref="N79:Z79"/>
    <mergeCell ref="N80:Z80"/>
    <mergeCell ref="N81:Z81"/>
    <mergeCell ref="F71:F75"/>
    <mergeCell ref="G71:K75"/>
    <mergeCell ref="F76:F80"/>
    <mergeCell ref="G76:K80"/>
    <mergeCell ref="F101:F105"/>
    <mergeCell ref="G101:K105"/>
    <mergeCell ref="F81:F85"/>
    <mergeCell ref="G81:K85"/>
    <mergeCell ref="F86:F90"/>
    <mergeCell ref="N105:Z105"/>
    <mergeCell ref="G86:K90"/>
    <mergeCell ref="F91:F95"/>
    <mergeCell ref="G91:K95"/>
    <mergeCell ref="F96:F100"/>
    <mergeCell ref="G96:K100"/>
    <mergeCell ref="N102:Z102"/>
    <mergeCell ref="N103:Z103"/>
    <mergeCell ref="N104:Z104"/>
    <mergeCell ref="N97:Z97"/>
    <mergeCell ref="N98:Z98"/>
    <mergeCell ref="N99:Z99"/>
    <mergeCell ref="N100:Z100"/>
    <mergeCell ref="N101:Z101"/>
    <mergeCell ref="N92:Z92"/>
    <mergeCell ref="N93:Z93"/>
    <mergeCell ref="N94:Z94"/>
    <mergeCell ref="N95:Z95"/>
    <mergeCell ref="N96:Z96"/>
    <mergeCell ref="N87:Z87"/>
    <mergeCell ref="N88:Z88"/>
    <mergeCell ref="N89:Z89"/>
    <mergeCell ref="N90:Z90"/>
    <mergeCell ref="N91:Z9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4" sqref="I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Aysya Rokhmah</dc:creator>
  <cp:lastModifiedBy>amirah shafiyah</cp:lastModifiedBy>
  <dcterms:created xsi:type="dcterms:W3CDTF">2022-12-05T07:21:29Z</dcterms:created>
  <dcterms:modified xsi:type="dcterms:W3CDTF">2024-10-23T02:30:37Z</dcterms:modified>
</cp:coreProperties>
</file>