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MAMIO\New SMAMIO\Rapor\Server\ganjil 2425\Raport Semester 1 Tahun 2024-2025\Raport Semester 1 Tahun 2024-2025\Kelas XI\F2\02 RAPORT SIAP CETAK\"/>
    </mc:Choice>
  </mc:AlternateContent>
  <bookViews>
    <workbookView xWindow="0" yWindow="0" windowWidth="24000" windowHeight="9735" tabRatio="798" firstSheet="3" activeTab="4"/>
  </bookViews>
  <sheets>
    <sheet name="HOME" sheetId="6" state="hidden" r:id="rId1"/>
    <sheet name="DATA SEKOLAH" sheetId="2" state="hidden" r:id="rId2"/>
    <sheet name="DATA SISWA" sheetId="3" state="hidden" r:id="rId3"/>
    <sheet name="REKAP NILAI" sheetId="7" r:id="rId4"/>
    <sheet name="RAPORT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2" hidden="1">'DATA SISWA'!$A$4:$AQ$35</definedName>
    <definedName name="_GoBack" localSheetId="4">RAPORT!#REF!</definedName>
    <definedName name="_xlnm.Print_Area" localSheetId="1">'DATA SEKOLAH'!$A$4:$M$28</definedName>
    <definedName name="_xlnm.Print_Area" localSheetId="4">RAPORT!$A$1:$N$233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9" l="1"/>
  <c r="M77" i="9"/>
  <c r="B41" i="9"/>
  <c r="E6" i="9"/>
  <c r="E5" i="9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AD52" i="7"/>
  <c r="AC52" i="7"/>
  <c r="AB52" i="7"/>
  <c r="AD51" i="7"/>
  <c r="AC51" i="7"/>
  <c r="AB51" i="7"/>
  <c r="AD50" i="7"/>
  <c r="AC50" i="7"/>
  <c r="AB50" i="7"/>
  <c r="AD49" i="7"/>
  <c r="AC49" i="7"/>
  <c r="AB49" i="7"/>
  <c r="AD48" i="7"/>
  <c r="AC48" i="7"/>
  <c r="AB48" i="7"/>
  <c r="AD47" i="7"/>
  <c r="AC47" i="7"/>
  <c r="AB47" i="7"/>
  <c r="AD46" i="7"/>
  <c r="AC46" i="7"/>
  <c r="AB46" i="7"/>
  <c r="AD45" i="7"/>
  <c r="AC45" i="7"/>
  <c r="AB45" i="7"/>
  <c r="AD44" i="7"/>
  <c r="AC44" i="7"/>
  <c r="AB44" i="7"/>
  <c r="AD43" i="7"/>
  <c r="AC43" i="7"/>
  <c r="AB43" i="7"/>
  <c r="AD42" i="7"/>
  <c r="AC42" i="7"/>
  <c r="AB42" i="7"/>
  <c r="AD41" i="7"/>
  <c r="AC41" i="7"/>
  <c r="AB41" i="7"/>
  <c r="AD40" i="7"/>
  <c r="AC40" i="7"/>
  <c r="AB40" i="7"/>
  <c r="AD39" i="7"/>
  <c r="AC39" i="7"/>
  <c r="AB39" i="7"/>
  <c r="AD38" i="7"/>
  <c r="AC38" i="7"/>
  <c r="AB38" i="7"/>
  <c r="AD37" i="7"/>
  <c r="AC37" i="7"/>
  <c r="AB37" i="7"/>
  <c r="AD36" i="7"/>
  <c r="AC36" i="7"/>
  <c r="AB36" i="7"/>
  <c r="AD35" i="7"/>
  <c r="AC35" i="7"/>
  <c r="AB35" i="7"/>
  <c r="AD34" i="7"/>
  <c r="AC34" i="7"/>
  <c r="AB34" i="7"/>
  <c r="AD33" i="7"/>
  <c r="AC33" i="7"/>
  <c r="AB33" i="7"/>
  <c r="AD32" i="7"/>
  <c r="AC32" i="7"/>
  <c r="AB32" i="7"/>
  <c r="AD31" i="7"/>
  <c r="AC31" i="7"/>
  <c r="AB31" i="7"/>
  <c r="AD30" i="7"/>
  <c r="AC30" i="7"/>
  <c r="AB30" i="7"/>
  <c r="AD29" i="7"/>
  <c r="AC29" i="7"/>
  <c r="AB29" i="7"/>
  <c r="AD28" i="7"/>
  <c r="AC28" i="7"/>
  <c r="AB28" i="7"/>
  <c r="AD27" i="7"/>
  <c r="AC27" i="7"/>
  <c r="AB27" i="7"/>
  <c r="AD26" i="7"/>
  <c r="AC26" i="7"/>
  <c r="AB26" i="7"/>
  <c r="AD25" i="7"/>
  <c r="AC25" i="7"/>
  <c r="AB25" i="7"/>
  <c r="AD24" i="7"/>
  <c r="AC24" i="7"/>
  <c r="AB24" i="7"/>
  <c r="AD23" i="7"/>
  <c r="AC23" i="7"/>
  <c r="AB23" i="7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AD17" i="7"/>
  <c r="AC17" i="7"/>
  <c r="AB17" i="7"/>
  <c r="AD16" i="7"/>
  <c r="AC16" i="7"/>
  <c r="AB16" i="7"/>
  <c r="AD15" i="7"/>
  <c r="AC15" i="7"/>
  <c r="AB15" i="7"/>
  <c r="AD14" i="7"/>
  <c r="AC14" i="7"/>
  <c r="AB14" i="7"/>
  <c r="AJ52" i="7"/>
  <c r="AI52" i="7"/>
  <c r="AH52" i="7"/>
  <c r="AJ51" i="7"/>
  <c r="AI51" i="7"/>
  <c r="AH51" i="7"/>
  <c r="AJ50" i="7"/>
  <c r="AI50" i="7"/>
  <c r="AH50" i="7"/>
  <c r="AJ49" i="7"/>
  <c r="AI49" i="7"/>
  <c r="AH49" i="7"/>
  <c r="AJ48" i="7"/>
  <c r="AI48" i="7"/>
  <c r="AH48" i="7"/>
  <c r="AJ47" i="7"/>
  <c r="AI47" i="7"/>
  <c r="AH47" i="7"/>
  <c r="AJ46" i="7"/>
  <c r="AI46" i="7"/>
  <c r="AH46" i="7"/>
  <c r="AJ45" i="7"/>
  <c r="AI45" i="7"/>
  <c r="AH45" i="7"/>
  <c r="AJ44" i="7"/>
  <c r="AI44" i="7"/>
  <c r="AH44" i="7"/>
  <c r="AJ43" i="7"/>
  <c r="AI43" i="7"/>
  <c r="AH43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J37" i="7"/>
  <c r="AI37" i="7"/>
  <c r="AH37" i="7"/>
  <c r="AJ36" i="7"/>
  <c r="AI36" i="7"/>
  <c r="AH36" i="7"/>
  <c r="AJ35" i="7"/>
  <c r="AI35" i="7"/>
  <c r="AH35" i="7"/>
  <c r="AJ34" i="7"/>
  <c r="AI34" i="7"/>
  <c r="AH34" i="7"/>
  <c r="AJ33" i="7"/>
  <c r="AI33" i="7"/>
  <c r="AH33" i="7"/>
  <c r="AJ32" i="7"/>
  <c r="AI32" i="7"/>
  <c r="AH32" i="7"/>
  <c r="AJ31" i="7"/>
  <c r="AI31" i="7"/>
  <c r="AH31" i="7"/>
  <c r="AJ30" i="7"/>
  <c r="AI30" i="7"/>
  <c r="AH30" i="7"/>
  <c r="AJ29" i="7"/>
  <c r="AI29" i="7"/>
  <c r="AH29" i="7"/>
  <c r="AJ28" i="7"/>
  <c r="AI28" i="7"/>
  <c r="AH28" i="7"/>
  <c r="AJ27" i="7"/>
  <c r="AI27" i="7"/>
  <c r="AH27" i="7"/>
  <c r="AJ26" i="7"/>
  <c r="AI26" i="7"/>
  <c r="AH26" i="7"/>
  <c r="AJ25" i="7"/>
  <c r="AI25" i="7"/>
  <c r="AH25" i="7"/>
  <c r="AJ24" i="7"/>
  <c r="AI24" i="7"/>
  <c r="AH24" i="7"/>
  <c r="AJ23" i="7"/>
  <c r="AI23" i="7"/>
  <c r="AH23" i="7"/>
  <c r="AJ22" i="7"/>
  <c r="AI22" i="7"/>
  <c r="AH22" i="7"/>
  <c r="AJ21" i="7"/>
  <c r="AI21" i="7"/>
  <c r="AH21" i="7"/>
  <c r="AJ20" i="7"/>
  <c r="AI20" i="7"/>
  <c r="AH20" i="7"/>
  <c r="AJ19" i="7"/>
  <c r="AI19" i="7"/>
  <c r="AH19" i="7"/>
  <c r="AJ18" i="7"/>
  <c r="AI18" i="7"/>
  <c r="AH18" i="7"/>
  <c r="AJ17" i="7"/>
  <c r="AI17" i="7"/>
  <c r="AH17" i="7"/>
  <c r="AJ16" i="7"/>
  <c r="AI16" i="7"/>
  <c r="AH16" i="7"/>
  <c r="AJ15" i="7"/>
  <c r="AI15" i="7"/>
  <c r="AH15" i="7"/>
  <c r="AJ14" i="7"/>
  <c r="AI14" i="7"/>
  <c r="AH14" i="7"/>
  <c r="AG52" i="7"/>
  <c r="AF52" i="7"/>
  <c r="AE52" i="7"/>
  <c r="AG51" i="7"/>
  <c r="AF51" i="7"/>
  <c r="AE51" i="7"/>
  <c r="AG50" i="7"/>
  <c r="AF50" i="7"/>
  <c r="AE50" i="7"/>
  <c r="AG49" i="7"/>
  <c r="AF49" i="7"/>
  <c r="AE49" i="7"/>
  <c r="AG48" i="7"/>
  <c r="AF48" i="7"/>
  <c r="AE48" i="7"/>
  <c r="AG47" i="7"/>
  <c r="AF47" i="7"/>
  <c r="AE47" i="7"/>
  <c r="AG46" i="7"/>
  <c r="AF46" i="7"/>
  <c r="AE46" i="7"/>
  <c r="AG45" i="7"/>
  <c r="AF45" i="7"/>
  <c r="AE45" i="7"/>
  <c r="AG44" i="7"/>
  <c r="AF44" i="7"/>
  <c r="AE44" i="7"/>
  <c r="AG43" i="7"/>
  <c r="AF43" i="7"/>
  <c r="AE43" i="7"/>
  <c r="AG42" i="7"/>
  <c r="AF42" i="7"/>
  <c r="AE42" i="7"/>
  <c r="AG41" i="7"/>
  <c r="AF41" i="7"/>
  <c r="AE41" i="7"/>
  <c r="AG40" i="7"/>
  <c r="AF40" i="7"/>
  <c r="AE40" i="7"/>
  <c r="AG39" i="7"/>
  <c r="AF39" i="7"/>
  <c r="AE39" i="7"/>
  <c r="AG38" i="7"/>
  <c r="AF38" i="7"/>
  <c r="AE38" i="7"/>
  <c r="AG37" i="7"/>
  <c r="AF37" i="7"/>
  <c r="AE37" i="7"/>
  <c r="AG36" i="7"/>
  <c r="AF36" i="7"/>
  <c r="AE36" i="7"/>
  <c r="AG35" i="7"/>
  <c r="AF35" i="7"/>
  <c r="AE35" i="7"/>
  <c r="AG34" i="7"/>
  <c r="AF34" i="7"/>
  <c r="AE34" i="7"/>
  <c r="AG33" i="7"/>
  <c r="AF33" i="7"/>
  <c r="AE33" i="7"/>
  <c r="AG32" i="7"/>
  <c r="AF32" i="7"/>
  <c r="AE32" i="7"/>
  <c r="AG31" i="7"/>
  <c r="AF31" i="7"/>
  <c r="AE31" i="7"/>
  <c r="AG30" i="7"/>
  <c r="AF30" i="7"/>
  <c r="AE30" i="7"/>
  <c r="AG29" i="7"/>
  <c r="AF29" i="7"/>
  <c r="AE29" i="7"/>
  <c r="AG28" i="7"/>
  <c r="AF28" i="7"/>
  <c r="AE28" i="7"/>
  <c r="AG27" i="7"/>
  <c r="AF27" i="7"/>
  <c r="AE27" i="7"/>
  <c r="AG26" i="7"/>
  <c r="AF26" i="7"/>
  <c r="AE26" i="7"/>
  <c r="AG25" i="7"/>
  <c r="AF25" i="7"/>
  <c r="AE25" i="7"/>
  <c r="AG24" i="7"/>
  <c r="AF24" i="7"/>
  <c r="AE24" i="7"/>
  <c r="AG23" i="7"/>
  <c r="AF23" i="7"/>
  <c r="AE23" i="7"/>
  <c r="AG22" i="7"/>
  <c r="AF22" i="7"/>
  <c r="AE22" i="7"/>
  <c r="AG21" i="7"/>
  <c r="AF21" i="7"/>
  <c r="AE21" i="7"/>
  <c r="AG20" i="7"/>
  <c r="AF20" i="7"/>
  <c r="AE20" i="7"/>
  <c r="AG19" i="7"/>
  <c r="AF19" i="7"/>
  <c r="AE19" i="7"/>
  <c r="AG18" i="7"/>
  <c r="AF18" i="7"/>
  <c r="AE18" i="7"/>
  <c r="AG17" i="7"/>
  <c r="AF17" i="7"/>
  <c r="AE17" i="7"/>
  <c r="AG16" i="7"/>
  <c r="AF16" i="7"/>
  <c r="AE16" i="7"/>
  <c r="AG15" i="7"/>
  <c r="AF15" i="7"/>
  <c r="AE15" i="7"/>
  <c r="AG14" i="7"/>
  <c r="AF14" i="7"/>
  <c r="AE14" i="7"/>
  <c r="AY52" i="7"/>
  <c r="AX52" i="7"/>
  <c r="AW52" i="7"/>
  <c r="AY51" i="7"/>
  <c r="AX51" i="7"/>
  <c r="AW51" i="7"/>
  <c r="AY50" i="7"/>
  <c r="AX50" i="7"/>
  <c r="AW50" i="7"/>
  <c r="AY49" i="7"/>
  <c r="AX49" i="7"/>
  <c r="AW49" i="7"/>
  <c r="AY48" i="7"/>
  <c r="AX48" i="7"/>
  <c r="AW48" i="7"/>
  <c r="AY47" i="7"/>
  <c r="AX47" i="7"/>
  <c r="AW47" i="7"/>
  <c r="AY46" i="7"/>
  <c r="AX46" i="7"/>
  <c r="AW46" i="7"/>
  <c r="AY45" i="7"/>
  <c r="AX45" i="7"/>
  <c r="AW45" i="7"/>
  <c r="AY44" i="7"/>
  <c r="AX44" i="7"/>
  <c r="AW44" i="7"/>
  <c r="AY43" i="7"/>
  <c r="AX43" i="7"/>
  <c r="AW43" i="7"/>
  <c r="AY42" i="7"/>
  <c r="AX42" i="7"/>
  <c r="AW42" i="7"/>
  <c r="AY41" i="7"/>
  <c r="AX41" i="7"/>
  <c r="AW41" i="7"/>
  <c r="AY40" i="7"/>
  <c r="AX40" i="7"/>
  <c r="AW40" i="7"/>
  <c r="AY39" i="7"/>
  <c r="AX39" i="7"/>
  <c r="AW39" i="7"/>
  <c r="AY38" i="7"/>
  <c r="AX38" i="7"/>
  <c r="AW38" i="7"/>
  <c r="AY37" i="7"/>
  <c r="AX37" i="7"/>
  <c r="AW37" i="7"/>
  <c r="AY36" i="7"/>
  <c r="AX36" i="7"/>
  <c r="AW36" i="7"/>
  <c r="AY35" i="7"/>
  <c r="AX35" i="7"/>
  <c r="AW35" i="7"/>
  <c r="AY34" i="7"/>
  <c r="AX34" i="7"/>
  <c r="AW34" i="7"/>
  <c r="AY33" i="7"/>
  <c r="AX33" i="7"/>
  <c r="AW33" i="7"/>
  <c r="AY32" i="7"/>
  <c r="AX32" i="7"/>
  <c r="AW32" i="7"/>
  <c r="AY31" i="7"/>
  <c r="AX31" i="7"/>
  <c r="AW31" i="7"/>
  <c r="AY30" i="7"/>
  <c r="AX30" i="7"/>
  <c r="AW30" i="7"/>
  <c r="AY29" i="7"/>
  <c r="AX29" i="7"/>
  <c r="AW29" i="7"/>
  <c r="AY28" i="7"/>
  <c r="AX28" i="7"/>
  <c r="AW28" i="7"/>
  <c r="AY27" i="7"/>
  <c r="AX27" i="7"/>
  <c r="AW27" i="7"/>
  <c r="AY26" i="7"/>
  <c r="AX26" i="7"/>
  <c r="AW26" i="7"/>
  <c r="AY25" i="7"/>
  <c r="AX25" i="7"/>
  <c r="AW25" i="7"/>
  <c r="AY24" i="7"/>
  <c r="AX24" i="7"/>
  <c r="AW24" i="7"/>
  <c r="AY23" i="7"/>
  <c r="AX23" i="7"/>
  <c r="AW23" i="7"/>
  <c r="AY22" i="7"/>
  <c r="AX22" i="7"/>
  <c r="AW22" i="7"/>
  <c r="AY21" i="7"/>
  <c r="AX21" i="7"/>
  <c r="AW21" i="7"/>
  <c r="AY20" i="7"/>
  <c r="AX20" i="7"/>
  <c r="AW20" i="7"/>
  <c r="AY19" i="7"/>
  <c r="AX19" i="7"/>
  <c r="AW19" i="7"/>
  <c r="AY18" i="7"/>
  <c r="AX18" i="7"/>
  <c r="AW18" i="7"/>
  <c r="AY17" i="7"/>
  <c r="AX17" i="7"/>
  <c r="AW17" i="7"/>
  <c r="AY16" i="7"/>
  <c r="AX16" i="7"/>
  <c r="AW16" i="7"/>
  <c r="AY15" i="7"/>
  <c r="AX15" i="7"/>
  <c r="AW15" i="7"/>
  <c r="AY14" i="7"/>
  <c r="AX14" i="7"/>
  <c r="AW14" i="7"/>
  <c r="AV52" i="7"/>
  <c r="AU52" i="7"/>
  <c r="AT52" i="7"/>
  <c r="AV51" i="7"/>
  <c r="AU51" i="7"/>
  <c r="AT51" i="7"/>
  <c r="AV50" i="7"/>
  <c r="AU50" i="7"/>
  <c r="AT50" i="7"/>
  <c r="AV49" i="7"/>
  <c r="AU49" i="7"/>
  <c r="AT49" i="7"/>
  <c r="AV48" i="7"/>
  <c r="AU48" i="7"/>
  <c r="AT48" i="7"/>
  <c r="AV47" i="7"/>
  <c r="AU47" i="7"/>
  <c r="AT47" i="7"/>
  <c r="AV46" i="7"/>
  <c r="AU46" i="7"/>
  <c r="AT46" i="7"/>
  <c r="AV45" i="7"/>
  <c r="AU45" i="7"/>
  <c r="AT45" i="7"/>
  <c r="AV44" i="7"/>
  <c r="AU44" i="7"/>
  <c r="AT44" i="7"/>
  <c r="AV43" i="7"/>
  <c r="AU43" i="7"/>
  <c r="AT43" i="7"/>
  <c r="AV42" i="7"/>
  <c r="AU42" i="7"/>
  <c r="AT42" i="7"/>
  <c r="AV41" i="7"/>
  <c r="AU41" i="7"/>
  <c r="AT41" i="7"/>
  <c r="AV40" i="7"/>
  <c r="AU40" i="7"/>
  <c r="AT40" i="7"/>
  <c r="AV39" i="7"/>
  <c r="AU39" i="7"/>
  <c r="AT39" i="7"/>
  <c r="AV38" i="7"/>
  <c r="AU38" i="7"/>
  <c r="AT38" i="7"/>
  <c r="AV37" i="7"/>
  <c r="AU37" i="7"/>
  <c r="AT37" i="7"/>
  <c r="AV36" i="7"/>
  <c r="AU36" i="7"/>
  <c r="AT36" i="7"/>
  <c r="AV35" i="7"/>
  <c r="AU35" i="7"/>
  <c r="AT35" i="7"/>
  <c r="AV34" i="7"/>
  <c r="AU34" i="7"/>
  <c r="AT34" i="7"/>
  <c r="AV33" i="7"/>
  <c r="AU33" i="7"/>
  <c r="AT33" i="7"/>
  <c r="AV32" i="7"/>
  <c r="AU32" i="7"/>
  <c r="AT32" i="7"/>
  <c r="AV31" i="7"/>
  <c r="AU31" i="7"/>
  <c r="AT31" i="7"/>
  <c r="AV30" i="7"/>
  <c r="AU30" i="7"/>
  <c r="AT30" i="7"/>
  <c r="AV29" i="7"/>
  <c r="AU29" i="7"/>
  <c r="AT29" i="7"/>
  <c r="AV28" i="7"/>
  <c r="AU28" i="7"/>
  <c r="AT28" i="7"/>
  <c r="AV27" i="7"/>
  <c r="AU27" i="7"/>
  <c r="AT27" i="7"/>
  <c r="AV26" i="7"/>
  <c r="AU26" i="7"/>
  <c r="AT26" i="7"/>
  <c r="AV25" i="7"/>
  <c r="AU25" i="7"/>
  <c r="AT25" i="7"/>
  <c r="AV24" i="7"/>
  <c r="AU24" i="7"/>
  <c r="AT24" i="7"/>
  <c r="AV23" i="7"/>
  <c r="AU23" i="7"/>
  <c r="AT23" i="7"/>
  <c r="AV22" i="7"/>
  <c r="AU22" i="7"/>
  <c r="AT22" i="7"/>
  <c r="AV21" i="7"/>
  <c r="AU21" i="7"/>
  <c r="AT21" i="7"/>
  <c r="AV20" i="7"/>
  <c r="AU20" i="7"/>
  <c r="AT20" i="7"/>
  <c r="AV19" i="7"/>
  <c r="AU19" i="7"/>
  <c r="AT19" i="7"/>
  <c r="AV18" i="7"/>
  <c r="AU18" i="7"/>
  <c r="AT18" i="7"/>
  <c r="AV17" i="7"/>
  <c r="AU17" i="7"/>
  <c r="AT17" i="7"/>
  <c r="AV16" i="7"/>
  <c r="AU16" i="7"/>
  <c r="AT16" i="7"/>
  <c r="AV15" i="7"/>
  <c r="AU15" i="7"/>
  <c r="AT15" i="7"/>
  <c r="AV14" i="7"/>
  <c r="AU14" i="7"/>
  <c r="AT14" i="7"/>
  <c r="AS52" i="7"/>
  <c r="AR52" i="7"/>
  <c r="AQ52" i="7"/>
  <c r="AS51" i="7"/>
  <c r="AR51" i="7"/>
  <c r="AQ51" i="7"/>
  <c r="AS50" i="7"/>
  <c r="AR50" i="7"/>
  <c r="AQ50" i="7"/>
  <c r="AS49" i="7"/>
  <c r="AR49" i="7"/>
  <c r="AQ49" i="7"/>
  <c r="AS48" i="7"/>
  <c r="AR48" i="7"/>
  <c r="AQ48" i="7"/>
  <c r="AS47" i="7"/>
  <c r="AR47" i="7"/>
  <c r="AQ47" i="7"/>
  <c r="AS46" i="7"/>
  <c r="AR46" i="7"/>
  <c r="AQ46" i="7"/>
  <c r="AS45" i="7"/>
  <c r="AR45" i="7"/>
  <c r="AQ45" i="7"/>
  <c r="AS44" i="7"/>
  <c r="AR44" i="7"/>
  <c r="AQ44" i="7"/>
  <c r="AS43" i="7"/>
  <c r="AR43" i="7"/>
  <c r="AQ43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2" i="7"/>
  <c r="AR32" i="7"/>
  <c r="AQ32" i="7"/>
  <c r="AS31" i="7"/>
  <c r="AR31" i="7"/>
  <c r="AQ31" i="7"/>
  <c r="AS30" i="7"/>
  <c r="AR30" i="7"/>
  <c r="AQ30" i="7"/>
  <c r="AS29" i="7"/>
  <c r="AR29" i="7"/>
  <c r="AQ29" i="7"/>
  <c r="AS28" i="7"/>
  <c r="AR28" i="7"/>
  <c r="AQ28" i="7"/>
  <c r="AS27" i="7"/>
  <c r="AR27" i="7"/>
  <c r="AQ27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S22" i="7"/>
  <c r="AR22" i="7"/>
  <c r="AQ22" i="7"/>
  <c r="AS21" i="7"/>
  <c r="AR21" i="7"/>
  <c r="AQ21" i="7"/>
  <c r="AS20" i="7"/>
  <c r="AR20" i="7"/>
  <c r="AQ20" i="7"/>
  <c r="AS19" i="7"/>
  <c r="AR19" i="7"/>
  <c r="AQ19" i="7"/>
  <c r="AS18" i="7"/>
  <c r="AR18" i="7"/>
  <c r="AQ18" i="7"/>
  <c r="AS17" i="7"/>
  <c r="AR17" i="7"/>
  <c r="AQ17" i="7"/>
  <c r="AS16" i="7"/>
  <c r="AR16" i="7"/>
  <c r="AQ16" i="7"/>
  <c r="AS15" i="7"/>
  <c r="AR15" i="7"/>
  <c r="AQ15" i="7"/>
  <c r="AS14" i="7"/>
  <c r="AR14" i="7"/>
  <c r="AQ14" i="7"/>
  <c r="AP52" i="7"/>
  <c r="AO52" i="7"/>
  <c r="AN52" i="7"/>
  <c r="AP51" i="7"/>
  <c r="AO51" i="7"/>
  <c r="AN51" i="7"/>
  <c r="AP50" i="7"/>
  <c r="AO50" i="7"/>
  <c r="AN50" i="7"/>
  <c r="AP49" i="7"/>
  <c r="AO49" i="7"/>
  <c r="AN49" i="7"/>
  <c r="AP48" i="7"/>
  <c r="AO48" i="7"/>
  <c r="AN48" i="7"/>
  <c r="AP47" i="7"/>
  <c r="AO47" i="7"/>
  <c r="AN47" i="7"/>
  <c r="AP46" i="7"/>
  <c r="AO46" i="7"/>
  <c r="AN46" i="7"/>
  <c r="AP45" i="7"/>
  <c r="AO45" i="7"/>
  <c r="AN45" i="7"/>
  <c r="AP44" i="7"/>
  <c r="AO44" i="7"/>
  <c r="AN44" i="7"/>
  <c r="AP43" i="7"/>
  <c r="AO43" i="7"/>
  <c r="AN43" i="7"/>
  <c r="AP42" i="7"/>
  <c r="AO42" i="7"/>
  <c r="AN42" i="7"/>
  <c r="AP41" i="7"/>
  <c r="AO41" i="7"/>
  <c r="AN41" i="7"/>
  <c r="AP40" i="7"/>
  <c r="AO40" i="7"/>
  <c r="AN40" i="7"/>
  <c r="AP39" i="7"/>
  <c r="AO39" i="7"/>
  <c r="AN39" i="7"/>
  <c r="AP38" i="7"/>
  <c r="AO38" i="7"/>
  <c r="AN38" i="7"/>
  <c r="AP37" i="7"/>
  <c r="AO37" i="7"/>
  <c r="AN37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P32" i="7"/>
  <c r="AO32" i="7"/>
  <c r="AN32" i="7"/>
  <c r="AP31" i="7"/>
  <c r="AO31" i="7"/>
  <c r="AN31" i="7"/>
  <c r="AP30" i="7"/>
  <c r="AO30" i="7"/>
  <c r="AN30" i="7"/>
  <c r="AP29" i="7"/>
  <c r="AO29" i="7"/>
  <c r="AN29" i="7"/>
  <c r="AP28" i="7"/>
  <c r="AO28" i="7"/>
  <c r="AN28" i="7"/>
  <c r="AP27" i="7"/>
  <c r="AO27" i="7"/>
  <c r="AN27" i="7"/>
  <c r="AP26" i="7"/>
  <c r="AO26" i="7"/>
  <c r="AN26" i="7"/>
  <c r="AP25" i="7"/>
  <c r="AO25" i="7"/>
  <c r="AN25" i="7"/>
  <c r="AP24" i="7"/>
  <c r="AO24" i="7"/>
  <c r="AN24" i="7"/>
  <c r="AP23" i="7"/>
  <c r="AO23" i="7"/>
  <c r="AN23" i="7"/>
  <c r="AP22" i="7"/>
  <c r="AO22" i="7"/>
  <c r="AN22" i="7"/>
  <c r="AP21" i="7"/>
  <c r="AO21" i="7"/>
  <c r="AN21" i="7"/>
  <c r="AP20" i="7"/>
  <c r="AO20" i="7"/>
  <c r="AN20" i="7"/>
  <c r="AP19" i="7"/>
  <c r="AO19" i="7"/>
  <c r="AN19" i="7"/>
  <c r="AP18" i="7"/>
  <c r="AO18" i="7"/>
  <c r="AN18" i="7"/>
  <c r="AP17" i="7"/>
  <c r="AO17" i="7"/>
  <c r="AN17" i="7"/>
  <c r="AP16" i="7"/>
  <c r="AO16" i="7"/>
  <c r="AN16" i="7"/>
  <c r="AP15" i="7"/>
  <c r="AO15" i="7"/>
  <c r="AN15" i="7"/>
  <c r="AP14" i="7"/>
  <c r="AO14" i="7"/>
  <c r="AN14" i="7"/>
  <c r="AM52" i="7"/>
  <c r="AL52" i="7"/>
  <c r="AK52" i="7"/>
  <c r="AM51" i="7"/>
  <c r="AL51" i="7"/>
  <c r="AK51" i="7"/>
  <c r="AM50" i="7"/>
  <c r="AL50" i="7"/>
  <c r="AK50" i="7"/>
  <c r="AM49" i="7"/>
  <c r="AL49" i="7"/>
  <c r="AK49" i="7"/>
  <c r="AM48" i="7"/>
  <c r="AL48" i="7"/>
  <c r="AK48" i="7"/>
  <c r="AM47" i="7"/>
  <c r="AL47" i="7"/>
  <c r="AK47" i="7"/>
  <c r="AM46" i="7"/>
  <c r="AL46" i="7"/>
  <c r="AK46" i="7"/>
  <c r="AM45" i="7"/>
  <c r="AL45" i="7"/>
  <c r="AK45" i="7"/>
  <c r="AM44" i="7"/>
  <c r="AL44" i="7"/>
  <c r="AK44" i="7"/>
  <c r="AM43" i="7"/>
  <c r="AL43" i="7"/>
  <c r="AK43" i="7"/>
  <c r="AM42" i="7"/>
  <c r="AL42" i="7"/>
  <c r="AK42" i="7"/>
  <c r="AM41" i="7"/>
  <c r="AL41" i="7"/>
  <c r="AK41" i="7"/>
  <c r="AM40" i="7"/>
  <c r="AL40" i="7"/>
  <c r="AK40" i="7"/>
  <c r="AM39" i="7"/>
  <c r="AL39" i="7"/>
  <c r="AK39" i="7"/>
  <c r="AM38" i="7"/>
  <c r="AL38" i="7"/>
  <c r="AK38" i="7"/>
  <c r="AM37" i="7"/>
  <c r="AL37" i="7"/>
  <c r="AK37" i="7"/>
  <c r="AM36" i="7"/>
  <c r="AL36" i="7"/>
  <c r="AK36" i="7"/>
  <c r="AM35" i="7"/>
  <c r="AL35" i="7"/>
  <c r="AK35" i="7"/>
  <c r="AM34" i="7"/>
  <c r="AL34" i="7"/>
  <c r="AK34" i="7"/>
  <c r="AM33" i="7"/>
  <c r="AL33" i="7"/>
  <c r="AK33" i="7"/>
  <c r="AM32" i="7"/>
  <c r="AL32" i="7"/>
  <c r="AK32" i="7"/>
  <c r="AM31" i="7"/>
  <c r="AL31" i="7"/>
  <c r="AK31" i="7"/>
  <c r="AM30" i="7"/>
  <c r="AL30" i="7"/>
  <c r="AK30" i="7"/>
  <c r="AM29" i="7"/>
  <c r="AL29" i="7"/>
  <c r="AK29" i="7"/>
  <c r="AM28" i="7"/>
  <c r="AL28" i="7"/>
  <c r="AK28" i="7"/>
  <c r="AM27" i="7"/>
  <c r="AL27" i="7"/>
  <c r="AK27" i="7"/>
  <c r="AM26" i="7"/>
  <c r="AL26" i="7"/>
  <c r="AK26" i="7"/>
  <c r="AM25" i="7"/>
  <c r="AL25" i="7"/>
  <c r="AK25" i="7"/>
  <c r="AM24" i="7"/>
  <c r="AL24" i="7"/>
  <c r="AK24" i="7"/>
  <c r="AM23" i="7"/>
  <c r="AL23" i="7"/>
  <c r="AK23" i="7"/>
  <c r="AM22" i="7"/>
  <c r="AL22" i="7"/>
  <c r="AK22" i="7"/>
  <c r="AM21" i="7"/>
  <c r="AL21" i="7"/>
  <c r="AK21" i="7"/>
  <c r="AM20" i="7"/>
  <c r="AL20" i="7"/>
  <c r="AK20" i="7"/>
  <c r="AM19" i="7"/>
  <c r="AL19" i="7"/>
  <c r="AK19" i="7"/>
  <c r="AM18" i="7"/>
  <c r="AL18" i="7"/>
  <c r="AK18" i="7"/>
  <c r="AM17" i="7"/>
  <c r="AL17" i="7"/>
  <c r="AK17" i="7"/>
  <c r="AM16" i="7"/>
  <c r="AL16" i="7"/>
  <c r="AK16" i="7"/>
  <c r="AM15" i="7"/>
  <c r="AL15" i="7"/>
  <c r="AK15" i="7"/>
  <c r="AM14" i="7"/>
  <c r="AL14" i="7"/>
  <c r="AK14" i="7"/>
  <c r="U52" i="7"/>
  <c r="T52" i="7"/>
  <c r="S52" i="7"/>
  <c r="U51" i="7"/>
  <c r="T51" i="7"/>
  <c r="S51" i="7"/>
  <c r="U50" i="7"/>
  <c r="T50" i="7"/>
  <c r="S50" i="7"/>
  <c r="U49" i="7"/>
  <c r="T49" i="7"/>
  <c r="S49" i="7"/>
  <c r="U48" i="7"/>
  <c r="T48" i="7"/>
  <c r="S48" i="7"/>
  <c r="U47" i="7"/>
  <c r="T47" i="7"/>
  <c r="S47" i="7"/>
  <c r="U46" i="7"/>
  <c r="T46" i="7"/>
  <c r="S46" i="7"/>
  <c r="U45" i="7"/>
  <c r="T45" i="7"/>
  <c r="S45" i="7"/>
  <c r="U44" i="7"/>
  <c r="T44" i="7"/>
  <c r="S44" i="7"/>
  <c r="U43" i="7"/>
  <c r="T43" i="7"/>
  <c r="S43" i="7"/>
  <c r="U42" i="7"/>
  <c r="T42" i="7"/>
  <c r="S42" i="7"/>
  <c r="U41" i="7"/>
  <c r="T41" i="7"/>
  <c r="S41" i="7"/>
  <c r="U40" i="7"/>
  <c r="T40" i="7"/>
  <c r="S40" i="7"/>
  <c r="U39" i="7"/>
  <c r="T39" i="7"/>
  <c r="S39" i="7"/>
  <c r="U38" i="7"/>
  <c r="T38" i="7"/>
  <c r="S38" i="7"/>
  <c r="U37" i="7"/>
  <c r="T37" i="7"/>
  <c r="S37" i="7"/>
  <c r="U36" i="7"/>
  <c r="T36" i="7"/>
  <c r="S36" i="7"/>
  <c r="U35" i="7"/>
  <c r="T35" i="7"/>
  <c r="S35" i="7"/>
  <c r="U34" i="7"/>
  <c r="T34" i="7"/>
  <c r="S34" i="7"/>
  <c r="U33" i="7"/>
  <c r="T33" i="7"/>
  <c r="S33" i="7"/>
  <c r="U32" i="7"/>
  <c r="T32" i="7"/>
  <c r="S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U17" i="7"/>
  <c r="T17" i="7"/>
  <c r="S17" i="7"/>
  <c r="U16" i="7"/>
  <c r="T16" i="7"/>
  <c r="S16" i="7"/>
  <c r="U15" i="7"/>
  <c r="T15" i="7"/>
  <c r="S15" i="7"/>
  <c r="U14" i="7"/>
  <c r="T14" i="7"/>
  <c r="S14" i="7"/>
  <c r="R52" i="7"/>
  <c r="Q52" i="7"/>
  <c r="P52" i="7"/>
  <c r="R51" i="7"/>
  <c r="Q51" i="7"/>
  <c r="P51" i="7"/>
  <c r="R50" i="7"/>
  <c r="Q50" i="7"/>
  <c r="P50" i="7"/>
  <c r="R49" i="7"/>
  <c r="Q49" i="7"/>
  <c r="P49" i="7"/>
  <c r="R48" i="7"/>
  <c r="Q48" i="7"/>
  <c r="P48" i="7"/>
  <c r="R47" i="7"/>
  <c r="Q47" i="7"/>
  <c r="P47" i="7"/>
  <c r="R46" i="7"/>
  <c r="Q46" i="7"/>
  <c r="P46" i="7"/>
  <c r="R45" i="7"/>
  <c r="Q45" i="7"/>
  <c r="P45" i="7"/>
  <c r="R44" i="7"/>
  <c r="Q44" i="7"/>
  <c r="P44" i="7"/>
  <c r="R43" i="7"/>
  <c r="Q43" i="7"/>
  <c r="P43" i="7"/>
  <c r="R42" i="7"/>
  <c r="Q42" i="7"/>
  <c r="P42" i="7"/>
  <c r="R41" i="7"/>
  <c r="Q41" i="7"/>
  <c r="P41" i="7"/>
  <c r="R40" i="7"/>
  <c r="Q40" i="7"/>
  <c r="P40" i="7"/>
  <c r="R39" i="7"/>
  <c r="Q39" i="7"/>
  <c r="P39" i="7"/>
  <c r="R38" i="7"/>
  <c r="Q38" i="7"/>
  <c r="P38" i="7"/>
  <c r="R37" i="7"/>
  <c r="Q37" i="7"/>
  <c r="P37" i="7"/>
  <c r="R36" i="7"/>
  <c r="Q36" i="7"/>
  <c r="P36" i="7"/>
  <c r="R35" i="7"/>
  <c r="Q35" i="7"/>
  <c r="P35" i="7"/>
  <c r="R34" i="7"/>
  <c r="Q34" i="7"/>
  <c r="P34" i="7"/>
  <c r="R33" i="7"/>
  <c r="Q33" i="7"/>
  <c r="P33" i="7"/>
  <c r="R32" i="7"/>
  <c r="Q32" i="7"/>
  <c r="P32" i="7"/>
  <c r="R31" i="7"/>
  <c r="Q31" i="7"/>
  <c r="P31" i="7"/>
  <c r="R30" i="7"/>
  <c r="Q30" i="7"/>
  <c r="P30" i="7"/>
  <c r="R29" i="7"/>
  <c r="Q29" i="7"/>
  <c r="P29" i="7"/>
  <c r="R28" i="7"/>
  <c r="Q28" i="7"/>
  <c r="P28" i="7"/>
  <c r="R27" i="7"/>
  <c r="Q27" i="7"/>
  <c r="P27" i="7"/>
  <c r="R26" i="7"/>
  <c r="Q26" i="7"/>
  <c r="P26" i="7"/>
  <c r="R25" i="7"/>
  <c r="Q25" i="7"/>
  <c r="P25" i="7"/>
  <c r="R24" i="7"/>
  <c r="Q24" i="7"/>
  <c r="P24" i="7"/>
  <c r="R23" i="7"/>
  <c r="Q23" i="7"/>
  <c r="P23" i="7"/>
  <c r="R22" i="7"/>
  <c r="Q22" i="7"/>
  <c r="P22" i="7"/>
  <c r="R21" i="7"/>
  <c r="Q21" i="7"/>
  <c r="P21" i="7"/>
  <c r="R20" i="7"/>
  <c r="Q20" i="7"/>
  <c r="P20" i="7"/>
  <c r="R19" i="7"/>
  <c r="Q19" i="7"/>
  <c r="P19" i="7"/>
  <c r="R18" i="7"/>
  <c r="Q18" i="7"/>
  <c r="P18" i="7"/>
  <c r="R17" i="7"/>
  <c r="Q17" i="7"/>
  <c r="P17" i="7"/>
  <c r="R16" i="7"/>
  <c r="Q16" i="7"/>
  <c r="P16" i="7"/>
  <c r="R15" i="7"/>
  <c r="Q15" i="7"/>
  <c r="P15" i="7"/>
  <c r="R14" i="7"/>
  <c r="Q14" i="7"/>
  <c r="P14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CD52" i="7"/>
  <c r="CC52" i="7"/>
  <c r="CB52" i="7"/>
  <c r="CD51" i="7"/>
  <c r="CC51" i="7"/>
  <c r="CB51" i="7"/>
  <c r="CD50" i="7"/>
  <c r="CC50" i="7"/>
  <c r="CB50" i="7"/>
  <c r="CD49" i="7"/>
  <c r="CC49" i="7"/>
  <c r="CB49" i="7"/>
  <c r="CD48" i="7"/>
  <c r="CC48" i="7"/>
  <c r="CB48" i="7"/>
  <c r="CD47" i="7"/>
  <c r="CC47" i="7"/>
  <c r="CB47" i="7"/>
  <c r="CD46" i="7"/>
  <c r="CC46" i="7"/>
  <c r="CB46" i="7"/>
  <c r="CD45" i="7"/>
  <c r="CC45" i="7"/>
  <c r="CB45" i="7"/>
  <c r="CD44" i="7"/>
  <c r="CC44" i="7"/>
  <c r="CB44" i="7"/>
  <c r="CD43" i="7"/>
  <c r="CC43" i="7"/>
  <c r="CB43" i="7"/>
  <c r="CD42" i="7"/>
  <c r="CC42" i="7"/>
  <c r="CB42" i="7"/>
  <c r="CD41" i="7"/>
  <c r="CC41" i="7"/>
  <c r="CB41" i="7"/>
  <c r="CD40" i="7"/>
  <c r="CC40" i="7"/>
  <c r="CB40" i="7"/>
  <c r="CD39" i="7"/>
  <c r="CC39" i="7"/>
  <c r="CB39" i="7"/>
  <c r="CD38" i="7"/>
  <c r="CC38" i="7"/>
  <c r="CB38" i="7"/>
  <c r="CD37" i="7"/>
  <c r="CC37" i="7"/>
  <c r="CB37" i="7"/>
  <c r="CD36" i="7"/>
  <c r="CC36" i="7"/>
  <c r="CB36" i="7"/>
  <c r="CD35" i="7"/>
  <c r="CC35" i="7"/>
  <c r="CB35" i="7"/>
  <c r="CD34" i="7"/>
  <c r="CC34" i="7"/>
  <c r="CB34" i="7"/>
  <c r="CD33" i="7"/>
  <c r="CC33" i="7"/>
  <c r="CB33" i="7"/>
  <c r="CD32" i="7"/>
  <c r="CC32" i="7"/>
  <c r="CB32" i="7"/>
  <c r="CD31" i="7"/>
  <c r="CC31" i="7"/>
  <c r="CB31" i="7"/>
  <c r="CD30" i="7"/>
  <c r="CC30" i="7"/>
  <c r="CB30" i="7"/>
  <c r="CD29" i="7"/>
  <c r="CC29" i="7"/>
  <c r="CB29" i="7"/>
  <c r="CD28" i="7"/>
  <c r="CC28" i="7"/>
  <c r="CB28" i="7"/>
  <c r="CD27" i="7"/>
  <c r="CC27" i="7"/>
  <c r="CB27" i="7"/>
  <c r="CD26" i="7"/>
  <c r="CC26" i="7"/>
  <c r="CB26" i="7"/>
  <c r="CD25" i="7"/>
  <c r="CC25" i="7"/>
  <c r="CB25" i="7"/>
  <c r="CD24" i="7"/>
  <c r="CC24" i="7"/>
  <c r="CB24" i="7"/>
  <c r="CD23" i="7"/>
  <c r="CC23" i="7"/>
  <c r="CB23" i="7"/>
  <c r="CD22" i="7"/>
  <c r="CC22" i="7"/>
  <c r="CB22" i="7"/>
  <c r="CD21" i="7"/>
  <c r="CC21" i="7"/>
  <c r="CB21" i="7"/>
  <c r="CD20" i="7"/>
  <c r="CC20" i="7"/>
  <c r="CB20" i="7"/>
  <c r="CD19" i="7"/>
  <c r="CC19" i="7"/>
  <c r="CB19" i="7"/>
  <c r="CD18" i="7"/>
  <c r="CC18" i="7"/>
  <c r="CB18" i="7"/>
  <c r="CD17" i="7"/>
  <c r="CC17" i="7"/>
  <c r="CB17" i="7"/>
  <c r="CD16" i="7"/>
  <c r="CC16" i="7"/>
  <c r="CB16" i="7"/>
  <c r="CD15" i="7"/>
  <c r="CC15" i="7"/>
  <c r="CB15" i="7"/>
  <c r="CD14" i="7"/>
  <c r="CC14" i="7"/>
  <c r="CB14" i="7"/>
  <c r="CA52" i="7"/>
  <c r="BZ52" i="7"/>
  <c r="BY52" i="7"/>
  <c r="BX52" i="7"/>
  <c r="BW52" i="7"/>
  <c r="BV52" i="7"/>
  <c r="BU52" i="7"/>
  <c r="BT52" i="7"/>
  <c r="BS52" i="7"/>
  <c r="BR52" i="7"/>
  <c r="CA51" i="7"/>
  <c r="BZ51" i="7"/>
  <c r="BY51" i="7"/>
  <c r="BX51" i="7"/>
  <c r="BW51" i="7"/>
  <c r="BV51" i="7"/>
  <c r="BU51" i="7"/>
  <c r="BT51" i="7"/>
  <c r="BS51" i="7"/>
  <c r="BR51" i="7"/>
  <c r="CA50" i="7"/>
  <c r="BZ50" i="7"/>
  <c r="BY50" i="7"/>
  <c r="BX50" i="7"/>
  <c r="BW50" i="7"/>
  <c r="BV50" i="7"/>
  <c r="BU50" i="7"/>
  <c r="BT50" i="7"/>
  <c r="BS50" i="7"/>
  <c r="BR50" i="7"/>
  <c r="CA49" i="7"/>
  <c r="BZ49" i="7"/>
  <c r="BY49" i="7"/>
  <c r="BX49" i="7"/>
  <c r="BW49" i="7"/>
  <c r="BV49" i="7"/>
  <c r="BU49" i="7"/>
  <c r="BT49" i="7"/>
  <c r="BS49" i="7"/>
  <c r="BR49" i="7"/>
  <c r="CA48" i="7"/>
  <c r="BZ48" i="7"/>
  <c r="BY48" i="7"/>
  <c r="BX48" i="7"/>
  <c r="BW48" i="7"/>
  <c r="BV48" i="7"/>
  <c r="BU48" i="7"/>
  <c r="BT48" i="7"/>
  <c r="BS48" i="7"/>
  <c r="BR48" i="7"/>
  <c r="CA47" i="7"/>
  <c r="BZ47" i="7"/>
  <c r="BY47" i="7"/>
  <c r="BX47" i="7"/>
  <c r="BW47" i="7"/>
  <c r="BV47" i="7"/>
  <c r="BU47" i="7"/>
  <c r="BT47" i="7"/>
  <c r="BS47" i="7"/>
  <c r="BR47" i="7"/>
  <c r="CA46" i="7"/>
  <c r="BZ46" i="7"/>
  <c r="BY46" i="7"/>
  <c r="BX46" i="7"/>
  <c r="BW46" i="7"/>
  <c r="BV46" i="7"/>
  <c r="BU46" i="7"/>
  <c r="BT46" i="7"/>
  <c r="BS46" i="7"/>
  <c r="BR46" i="7"/>
  <c r="CA45" i="7"/>
  <c r="BZ45" i="7"/>
  <c r="BY45" i="7"/>
  <c r="BX45" i="7"/>
  <c r="BW45" i="7"/>
  <c r="BV45" i="7"/>
  <c r="BU45" i="7"/>
  <c r="BT45" i="7"/>
  <c r="BS45" i="7"/>
  <c r="BR45" i="7"/>
  <c r="CA44" i="7"/>
  <c r="BZ44" i="7"/>
  <c r="BY44" i="7"/>
  <c r="BX44" i="7"/>
  <c r="BW44" i="7"/>
  <c r="BV44" i="7"/>
  <c r="BU44" i="7"/>
  <c r="BT44" i="7"/>
  <c r="BS44" i="7"/>
  <c r="BR44" i="7"/>
  <c r="CA43" i="7"/>
  <c r="BZ43" i="7"/>
  <c r="BY43" i="7"/>
  <c r="BX43" i="7"/>
  <c r="BW43" i="7"/>
  <c r="BV43" i="7"/>
  <c r="BU43" i="7"/>
  <c r="BT43" i="7"/>
  <c r="BS43" i="7"/>
  <c r="BR43" i="7"/>
  <c r="CA42" i="7"/>
  <c r="BZ42" i="7"/>
  <c r="BY42" i="7"/>
  <c r="BX42" i="7"/>
  <c r="BW42" i="7"/>
  <c r="BV42" i="7"/>
  <c r="BU42" i="7"/>
  <c r="BT42" i="7"/>
  <c r="BS42" i="7"/>
  <c r="BR42" i="7"/>
  <c r="CA41" i="7"/>
  <c r="BZ41" i="7"/>
  <c r="BY41" i="7"/>
  <c r="BX41" i="7"/>
  <c r="BW41" i="7"/>
  <c r="BV41" i="7"/>
  <c r="BU41" i="7"/>
  <c r="BT41" i="7"/>
  <c r="BS41" i="7"/>
  <c r="BR41" i="7"/>
  <c r="CA40" i="7"/>
  <c r="BZ40" i="7"/>
  <c r="BY40" i="7"/>
  <c r="BX40" i="7"/>
  <c r="BW40" i="7"/>
  <c r="BV40" i="7"/>
  <c r="BU40" i="7"/>
  <c r="BT40" i="7"/>
  <c r="BS40" i="7"/>
  <c r="BR40" i="7"/>
  <c r="CA39" i="7"/>
  <c r="BZ39" i="7"/>
  <c r="BY39" i="7"/>
  <c r="BX39" i="7"/>
  <c r="BW39" i="7"/>
  <c r="BV39" i="7"/>
  <c r="BU39" i="7"/>
  <c r="BT39" i="7"/>
  <c r="BS39" i="7"/>
  <c r="BR39" i="7"/>
  <c r="CA38" i="7"/>
  <c r="BZ38" i="7"/>
  <c r="BY38" i="7"/>
  <c r="BX38" i="7"/>
  <c r="BW38" i="7"/>
  <c r="BV38" i="7"/>
  <c r="BU38" i="7"/>
  <c r="BT38" i="7"/>
  <c r="BS38" i="7"/>
  <c r="BR38" i="7"/>
  <c r="CA37" i="7"/>
  <c r="BZ37" i="7"/>
  <c r="BY37" i="7"/>
  <c r="BX37" i="7"/>
  <c r="BW37" i="7"/>
  <c r="BV37" i="7"/>
  <c r="BU37" i="7"/>
  <c r="BT37" i="7"/>
  <c r="BS37" i="7"/>
  <c r="BR37" i="7"/>
  <c r="CA36" i="7"/>
  <c r="BZ36" i="7"/>
  <c r="BY36" i="7"/>
  <c r="BX36" i="7"/>
  <c r="BW36" i="7"/>
  <c r="BV36" i="7"/>
  <c r="BU36" i="7"/>
  <c r="BT36" i="7"/>
  <c r="BS36" i="7"/>
  <c r="BR36" i="7"/>
  <c r="CA35" i="7"/>
  <c r="BZ35" i="7"/>
  <c r="BY35" i="7"/>
  <c r="BX35" i="7"/>
  <c r="BW35" i="7"/>
  <c r="BV35" i="7"/>
  <c r="BU35" i="7"/>
  <c r="BT35" i="7"/>
  <c r="BS35" i="7"/>
  <c r="BR35" i="7"/>
  <c r="CA34" i="7"/>
  <c r="BZ34" i="7"/>
  <c r="BY34" i="7"/>
  <c r="BX34" i="7"/>
  <c r="BW34" i="7"/>
  <c r="BV34" i="7"/>
  <c r="BU34" i="7"/>
  <c r="BT34" i="7"/>
  <c r="BS34" i="7"/>
  <c r="BR34" i="7"/>
  <c r="CA33" i="7"/>
  <c r="BZ33" i="7"/>
  <c r="BY33" i="7"/>
  <c r="BX33" i="7"/>
  <c r="BW33" i="7"/>
  <c r="BV33" i="7"/>
  <c r="BU33" i="7"/>
  <c r="BT33" i="7"/>
  <c r="BS33" i="7"/>
  <c r="BR33" i="7"/>
  <c r="CA32" i="7"/>
  <c r="BZ32" i="7"/>
  <c r="BY32" i="7"/>
  <c r="BX32" i="7"/>
  <c r="BW32" i="7"/>
  <c r="BV32" i="7"/>
  <c r="BU32" i="7"/>
  <c r="BT32" i="7"/>
  <c r="BS32" i="7"/>
  <c r="BR32" i="7"/>
  <c r="CA31" i="7"/>
  <c r="BZ31" i="7"/>
  <c r="BY31" i="7"/>
  <c r="BX31" i="7"/>
  <c r="BW31" i="7"/>
  <c r="BV31" i="7"/>
  <c r="BU31" i="7"/>
  <c r="BT31" i="7"/>
  <c r="BS31" i="7"/>
  <c r="BR31" i="7"/>
  <c r="CA30" i="7"/>
  <c r="BZ30" i="7"/>
  <c r="BY30" i="7"/>
  <c r="BX30" i="7"/>
  <c r="BW30" i="7"/>
  <c r="BV30" i="7"/>
  <c r="BU30" i="7"/>
  <c r="BT30" i="7"/>
  <c r="BS30" i="7"/>
  <c r="BR30" i="7"/>
  <c r="CA29" i="7"/>
  <c r="BZ29" i="7"/>
  <c r="BY29" i="7"/>
  <c r="BX29" i="7"/>
  <c r="BW29" i="7"/>
  <c r="BV29" i="7"/>
  <c r="BU29" i="7"/>
  <c r="BT29" i="7"/>
  <c r="BS29" i="7"/>
  <c r="BR29" i="7"/>
  <c r="CA28" i="7"/>
  <c r="BZ28" i="7"/>
  <c r="BY28" i="7"/>
  <c r="BX28" i="7"/>
  <c r="BW28" i="7"/>
  <c r="BV28" i="7"/>
  <c r="BU28" i="7"/>
  <c r="BT28" i="7"/>
  <c r="BS28" i="7"/>
  <c r="BR28" i="7"/>
  <c r="CA27" i="7"/>
  <c r="BZ27" i="7"/>
  <c r="BY27" i="7"/>
  <c r="BX27" i="7"/>
  <c r="BW27" i="7"/>
  <c r="BV27" i="7"/>
  <c r="BU27" i="7"/>
  <c r="BT27" i="7"/>
  <c r="BS27" i="7"/>
  <c r="BR27" i="7"/>
  <c r="CA26" i="7"/>
  <c r="BZ26" i="7"/>
  <c r="BY26" i="7"/>
  <c r="BX26" i="7"/>
  <c r="BW26" i="7"/>
  <c r="BV26" i="7"/>
  <c r="BU26" i="7"/>
  <c r="BT26" i="7"/>
  <c r="BS26" i="7"/>
  <c r="BR26" i="7"/>
  <c r="CA25" i="7"/>
  <c r="BZ25" i="7"/>
  <c r="BY25" i="7"/>
  <c r="BX25" i="7"/>
  <c r="BW25" i="7"/>
  <c r="BV25" i="7"/>
  <c r="BU25" i="7"/>
  <c r="BT25" i="7"/>
  <c r="BS25" i="7"/>
  <c r="BR25" i="7"/>
  <c r="CA24" i="7"/>
  <c r="BZ24" i="7"/>
  <c r="BY24" i="7"/>
  <c r="BX24" i="7"/>
  <c r="BW24" i="7"/>
  <c r="BV24" i="7"/>
  <c r="BU24" i="7"/>
  <c r="BT24" i="7"/>
  <c r="BS24" i="7"/>
  <c r="BR24" i="7"/>
  <c r="CA23" i="7"/>
  <c r="BZ23" i="7"/>
  <c r="BY23" i="7"/>
  <c r="BX23" i="7"/>
  <c r="BW23" i="7"/>
  <c r="BV23" i="7"/>
  <c r="BU23" i="7"/>
  <c r="BT23" i="7"/>
  <c r="BS23" i="7"/>
  <c r="BR23" i="7"/>
  <c r="CA22" i="7"/>
  <c r="BZ22" i="7"/>
  <c r="BY22" i="7"/>
  <c r="BX22" i="7"/>
  <c r="BW22" i="7"/>
  <c r="BV22" i="7"/>
  <c r="BU22" i="7"/>
  <c r="BT22" i="7"/>
  <c r="BS22" i="7"/>
  <c r="BR22" i="7"/>
  <c r="CA21" i="7"/>
  <c r="BZ21" i="7"/>
  <c r="BY21" i="7"/>
  <c r="BX21" i="7"/>
  <c r="BW21" i="7"/>
  <c r="BV21" i="7"/>
  <c r="BU21" i="7"/>
  <c r="BT21" i="7"/>
  <c r="BS21" i="7"/>
  <c r="BR21" i="7"/>
  <c r="CA20" i="7"/>
  <c r="BZ20" i="7"/>
  <c r="BY20" i="7"/>
  <c r="BX20" i="7"/>
  <c r="BW20" i="7"/>
  <c r="BV20" i="7"/>
  <c r="BU20" i="7"/>
  <c r="BT20" i="7"/>
  <c r="BS20" i="7"/>
  <c r="BR20" i="7"/>
  <c r="CA19" i="7"/>
  <c r="BZ19" i="7"/>
  <c r="BY19" i="7"/>
  <c r="BX19" i="7"/>
  <c r="BW19" i="7"/>
  <c r="BV19" i="7"/>
  <c r="BU19" i="7"/>
  <c r="BT19" i="7"/>
  <c r="BS19" i="7"/>
  <c r="BR19" i="7"/>
  <c r="CA18" i="7"/>
  <c r="BZ18" i="7"/>
  <c r="BY18" i="7"/>
  <c r="BX18" i="7"/>
  <c r="BW18" i="7"/>
  <c r="BV18" i="7"/>
  <c r="BU18" i="7"/>
  <c r="BT18" i="7"/>
  <c r="BS18" i="7"/>
  <c r="BR18" i="7"/>
  <c r="CA17" i="7"/>
  <c r="BZ17" i="7"/>
  <c r="BY17" i="7"/>
  <c r="BX17" i="7"/>
  <c r="BW17" i="7"/>
  <c r="BV17" i="7"/>
  <c r="BU17" i="7"/>
  <c r="BT17" i="7"/>
  <c r="BS17" i="7"/>
  <c r="BR17" i="7"/>
  <c r="CA16" i="7"/>
  <c r="BZ16" i="7"/>
  <c r="BY16" i="7"/>
  <c r="BX16" i="7"/>
  <c r="BW16" i="7"/>
  <c r="BV16" i="7"/>
  <c r="BU16" i="7"/>
  <c r="BT16" i="7"/>
  <c r="BS16" i="7"/>
  <c r="BR16" i="7"/>
  <c r="CA15" i="7"/>
  <c r="BZ15" i="7"/>
  <c r="BY15" i="7"/>
  <c r="BX15" i="7"/>
  <c r="BW15" i="7"/>
  <c r="BV15" i="7"/>
  <c r="BU15" i="7"/>
  <c r="BT15" i="7"/>
  <c r="BS15" i="7"/>
  <c r="BR15" i="7"/>
  <c r="CA14" i="7"/>
  <c r="BZ14" i="7"/>
  <c r="BY14" i="7"/>
  <c r="BX14" i="7"/>
  <c r="BW14" i="7"/>
  <c r="BV14" i="7"/>
  <c r="BU14" i="7"/>
  <c r="BT14" i="7"/>
  <c r="BS14" i="7"/>
  <c r="BR14" i="7"/>
  <c r="BQ52" i="7"/>
  <c r="BP52" i="7"/>
  <c r="BO52" i="7"/>
  <c r="BN52" i="7"/>
  <c r="BM52" i="7"/>
  <c r="BL52" i="7"/>
  <c r="BQ51" i="7"/>
  <c r="BP51" i="7"/>
  <c r="BO51" i="7"/>
  <c r="BN51" i="7"/>
  <c r="BM51" i="7"/>
  <c r="BL51" i="7"/>
  <c r="BQ50" i="7"/>
  <c r="BP50" i="7"/>
  <c r="BO50" i="7"/>
  <c r="BN50" i="7"/>
  <c r="BM50" i="7"/>
  <c r="BL50" i="7"/>
  <c r="BQ49" i="7"/>
  <c r="BP49" i="7"/>
  <c r="BO49" i="7"/>
  <c r="BN49" i="7"/>
  <c r="BM49" i="7"/>
  <c r="BL49" i="7"/>
  <c r="BQ48" i="7"/>
  <c r="BP48" i="7"/>
  <c r="BO48" i="7"/>
  <c r="BN48" i="7"/>
  <c r="BM48" i="7"/>
  <c r="BL48" i="7"/>
  <c r="BQ47" i="7"/>
  <c r="BP47" i="7"/>
  <c r="BO47" i="7"/>
  <c r="BN47" i="7"/>
  <c r="BM47" i="7"/>
  <c r="BL47" i="7"/>
  <c r="BQ46" i="7"/>
  <c r="BP46" i="7"/>
  <c r="BO46" i="7"/>
  <c r="BN46" i="7"/>
  <c r="BM46" i="7"/>
  <c r="BL46" i="7"/>
  <c r="BQ45" i="7"/>
  <c r="BP45" i="7"/>
  <c r="BO45" i="7"/>
  <c r="BN45" i="7"/>
  <c r="BM45" i="7"/>
  <c r="BL45" i="7"/>
  <c r="BQ44" i="7"/>
  <c r="BP44" i="7"/>
  <c r="BO44" i="7"/>
  <c r="BN44" i="7"/>
  <c r="BM44" i="7"/>
  <c r="BL44" i="7"/>
  <c r="BQ43" i="7"/>
  <c r="BP43" i="7"/>
  <c r="BO43" i="7"/>
  <c r="BN43" i="7"/>
  <c r="BM43" i="7"/>
  <c r="BL43" i="7"/>
  <c r="BQ42" i="7"/>
  <c r="BP42" i="7"/>
  <c r="BO42" i="7"/>
  <c r="BN42" i="7"/>
  <c r="BM42" i="7"/>
  <c r="BL42" i="7"/>
  <c r="BQ41" i="7"/>
  <c r="BP41" i="7"/>
  <c r="BO41" i="7"/>
  <c r="BN41" i="7"/>
  <c r="BM41" i="7"/>
  <c r="BL41" i="7"/>
  <c r="BQ40" i="7"/>
  <c r="BP40" i="7"/>
  <c r="BO40" i="7"/>
  <c r="BN40" i="7"/>
  <c r="BM40" i="7"/>
  <c r="BL40" i="7"/>
  <c r="BQ39" i="7"/>
  <c r="BP39" i="7"/>
  <c r="BO39" i="7"/>
  <c r="BN39" i="7"/>
  <c r="BM39" i="7"/>
  <c r="BL39" i="7"/>
  <c r="BQ38" i="7"/>
  <c r="BP38" i="7"/>
  <c r="BO38" i="7"/>
  <c r="BN38" i="7"/>
  <c r="BM38" i="7"/>
  <c r="BL38" i="7"/>
  <c r="BQ37" i="7"/>
  <c r="BP37" i="7"/>
  <c r="BO37" i="7"/>
  <c r="BN37" i="7"/>
  <c r="BM37" i="7"/>
  <c r="BL37" i="7"/>
  <c r="BQ36" i="7"/>
  <c r="BP36" i="7"/>
  <c r="BO36" i="7"/>
  <c r="BN36" i="7"/>
  <c r="BM36" i="7"/>
  <c r="BL36" i="7"/>
  <c r="BQ35" i="7"/>
  <c r="BP35" i="7"/>
  <c r="BO35" i="7"/>
  <c r="BN35" i="7"/>
  <c r="BM35" i="7"/>
  <c r="BL35" i="7"/>
  <c r="BQ34" i="7"/>
  <c r="BP34" i="7"/>
  <c r="BO34" i="7"/>
  <c r="BN34" i="7"/>
  <c r="BM34" i="7"/>
  <c r="BL34" i="7"/>
  <c r="BQ33" i="7"/>
  <c r="BP33" i="7"/>
  <c r="BO33" i="7"/>
  <c r="BN33" i="7"/>
  <c r="BM33" i="7"/>
  <c r="BL33" i="7"/>
  <c r="BQ32" i="7"/>
  <c r="BP32" i="7"/>
  <c r="BO32" i="7"/>
  <c r="BN32" i="7"/>
  <c r="BM32" i="7"/>
  <c r="BL32" i="7"/>
  <c r="BQ31" i="7"/>
  <c r="BP31" i="7"/>
  <c r="BO31" i="7"/>
  <c r="BN31" i="7"/>
  <c r="BM31" i="7"/>
  <c r="BL31" i="7"/>
  <c r="BQ30" i="7"/>
  <c r="BP30" i="7"/>
  <c r="BO30" i="7"/>
  <c r="BN30" i="7"/>
  <c r="BM30" i="7"/>
  <c r="BL30" i="7"/>
  <c r="BQ29" i="7"/>
  <c r="BP29" i="7"/>
  <c r="BO29" i="7"/>
  <c r="BN29" i="7"/>
  <c r="BM29" i="7"/>
  <c r="BL29" i="7"/>
  <c r="BQ28" i="7"/>
  <c r="BP28" i="7"/>
  <c r="BO28" i="7"/>
  <c r="BN28" i="7"/>
  <c r="BM28" i="7"/>
  <c r="BL28" i="7"/>
  <c r="BQ27" i="7"/>
  <c r="BP27" i="7"/>
  <c r="BO27" i="7"/>
  <c r="BN27" i="7"/>
  <c r="BM27" i="7"/>
  <c r="BL27" i="7"/>
  <c r="BQ26" i="7"/>
  <c r="BP26" i="7"/>
  <c r="BO26" i="7"/>
  <c r="BN26" i="7"/>
  <c r="BM26" i="7"/>
  <c r="BL26" i="7"/>
  <c r="BQ25" i="7"/>
  <c r="BP25" i="7"/>
  <c r="BO25" i="7"/>
  <c r="BN25" i="7"/>
  <c r="BM25" i="7"/>
  <c r="BL25" i="7"/>
  <c r="BQ24" i="7"/>
  <c r="BP24" i="7"/>
  <c r="BO24" i="7"/>
  <c r="BN24" i="7"/>
  <c r="BM24" i="7"/>
  <c r="BL24" i="7"/>
  <c r="BQ23" i="7"/>
  <c r="BP23" i="7"/>
  <c r="BO23" i="7"/>
  <c r="BN23" i="7"/>
  <c r="BM23" i="7"/>
  <c r="BL23" i="7"/>
  <c r="BQ22" i="7"/>
  <c r="BP22" i="7"/>
  <c r="BO22" i="7"/>
  <c r="BN22" i="7"/>
  <c r="BM22" i="7"/>
  <c r="BL22" i="7"/>
  <c r="BQ21" i="7"/>
  <c r="BP21" i="7"/>
  <c r="BO21" i="7"/>
  <c r="BN21" i="7"/>
  <c r="BM21" i="7"/>
  <c r="BL21" i="7"/>
  <c r="BQ20" i="7"/>
  <c r="BP20" i="7"/>
  <c r="BO20" i="7"/>
  <c r="BN20" i="7"/>
  <c r="BM20" i="7"/>
  <c r="BL20" i="7"/>
  <c r="BQ19" i="7"/>
  <c r="BP19" i="7"/>
  <c r="BO19" i="7"/>
  <c r="BN19" i="7"/>
  <c r="BM19" i="7"/>
  <c r="BL19" i="7"/>
  <c r="BQ18" i="7"/>
  <c r="BP18" i="7"/>
  <c r="BO18" i="7"/>
  <c r="BN18" i="7"/>
  <c r="BM18" i="7"/>
  <c r="BL18" i="7"/>
  <c r="BQ17" i="7"/>
  <c r="BP17" i="7"/>
  <c r="BO17" i="7"/>
  <c r="BN17" i="7"/>
  <c r="BM17" i="7"/>
  <c r="BL17" i="7"/>
  <c r="BQ16" i="7"/>
  <c r="BP16" i="7"/>
  <c r="BO16" i="7"/>
  <c r="BN16" i="7"/>
  <c r="BM16" i="7"/>
  <c r="BL16" i="7"/>
  <c r="BQ15" i="7"/>
  <c r="BP15" i="7"/>
  <c r="BO15" i="7"/>
  <c r="BN15" i="7"/>
  <c r="BM15" i="7"/>
  <c r="BL15" i="7"/>
  <c r="BQ14" i="7"/>
  <c r="BP14" i="7"/>
  <c r="BO14" i="7"/>
  <c r="BN14" i="7"/>
  <c r="BM14" i="7"/>
  <c r="BL14" i="7"/>
  <c r="BK52" i="7"/>
  <c r="BK51" i="7"/>
  <c r="BK50" i="7"/>
  <c r="BK49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5" i="7"/>
  <c r="BK14" i="7"/>
  <c r="BI52" i="7"/>
  <c r="BI51" i="7"/>
  <c r="BI50" i="7"/>
  <c r="BI49" i="7"/>
  <c r="BI48" i="7"/>
  <c r="BI47" i="7"/>
  <c r="BI46" i="7"/>
  <c r="BI45" i="7"/>
  <c r="BI44" i="7"/>
  <c r="BI43" i="7"/>
  <c r="BI42" i="7"/>
  <c r="BI41" i="7"/>
  <c r="BI40" i="7"/>
  <c r="BI39" i="7"/>
  <c r="BI38" i="7"/>
  <c r="BI37" i="7"/>
  <c r="BI36" i="7"/>
  <c r="BI35" i="7"/>
  <c r="BI34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5" i="7"/>
  <c r="BI14" i="7"/>
  <c r="BG51" i="7"/>
  <c r="BG50" i="7"/>
  <c r="BG49" i="7"/>
  <c r="BG48" i="7"/>
  <c r="BG47" i="7"/>
  <c r="BG46" i="7"/>
  <c r="BG45" i="7"/>
  <c r="BG44" i="7"/>
  <c r="BG43" i="7"/>
  <c r="BG42" i="7"/>
  <c r="BG41" i="7"/>
  <c r="BG40" i="7"/>
  <c r="BG39" i="7"/>
  <c r="BG38" i="7"/>
  <c r="BG37" i="7"/>
  <c r="BG36" i="7"/>
  <c r="BG35" i="7"/>
  <c r="BG34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5" i="7"/>
  <c r="BG14" i="7"/>
  <c r="BE52" i="7"/>
  <c r="BD52" i="7"/>
  <c r="BC52" i="7"/>
  <c r="BE51" i="7"/>
  <c r="BD51" i="7"/>
  <c r="BC51" i="7"/>
  <c r="BE50" i="7"/>
  <c r="BD50" i="7"/>
  <c r="BC50" i="7"/>
  <c r="BE49" i="7"/>
  <c r="BD49" i="7"/>
  <c r="BC49" i="7"/>
  <c r="BE48" i="7"/>
  <c r="BD48" i="7"/>
  <c r="BC48" i="7"/>
  <c r="BE47" i="7"/>
  <c r="BD47" i="7"/>
  <c r="BC47" i="7"/>
  <c r="BE46" i="7"/>
  <c r="BD46" i="7"/>
  <c r="BC46" i="7"/>
  <c r="BE45" i="7"/>
  <c r="BD45" i="7"/>
  <c r="BC45" i="7"/>
  <c r="BE44" i="7"/>
  <c r="BD44" i="7"/>
  <c r="BC44" i="7"/>
  <c r="BE43" i="7"/>
  <c r="BD43" i="7"/>
  <c r="BC43" i="7"/>
  <c r="BE42" i="7"/>
  <c r="BD42" i="7"/>
  <c r="BC42" i="7"/>
  <c r="BE41" i="7"/>
  <c r="BD41" i="7"/>
  <c r="BC41" i="7"/>
  <c r="BE40" i="7"/>
  <c r="BD40" i="7"/>
  <c r="BC40" i="7"/>
  <c r="BE39" i="7"/>
  <c r="BD39" i="7"/>
  <c r="BC39" i="7"/>
  <c r="BE38" i="7"/>
  <c r="BD38" i="7"/>
  <c r="BC38" i="7"/>
  <c r="BE37" i="7"/>
  <c r="BD37" i="7"/>
  <c r="BC37" i="7"/>
  <c r="BE36" i="7"/>
  <c r="BD36" i="7"/>
  <c r="BC36" i="7"/>
  <c r="BE35" i="7"/>
  <c r="BD35" i="7"/>
  <c r="BC35" i="7"/>
  <c r="BE34" i="7"/>
  <c r="BD34" i="7"/>
  <c r="BC34" i="7"/>
  <c r="BE33" i="7"/>
  <c r="BD33" i="7"/>
  <c r="BC33" i="7"/>
  <c r="BE32" i="7"/>
  <c r="BD32" i="7"/>
  <c r="BC32" i="7"/>
  <c r="BE31" i="7"/>
  <c r="BD31" i="7"/>
  <c r="BC31" i="7"/>
  <c r="BE30" i="7"/>
  <c r="BD30" i="7"/>
  <c r="BC30" i="7"/>
  <c r="BE29" i="7"/>
  <c r="BD29" i="7"/>
  <c r="BC29" i="7"/>
  <c r="BE28" i="7"/>
  <c r="BD28" i="7"/>
  <c r="BC28" i="7"/>
  <c r="BE27" i="7"/>
  <c r="BD27" i="7"/>
  <c r="BC27" i="7"/>
  <c r="BE26" i="7"/>
  <c r="BD26" i="7"/>
  <c r="BC26" i="7"/>
  <c r="BE25" i="7"/>
  <c r="BD25" i="7"/>
  <c r="BC25" i="7"/>
  <c r="BE24" i="7"/>
  <c r="BD24" i="7"/>
  <c r="BC24" i="7"/>
  <c r="BE23" i="7"/>
  <c r="BD23" i="7"/>
  <c r="BC23" i="7"/>
  <c r="BE22" i="7"/>
  <c r="BD22" i="7"/>
  <c r="BC22" i="7"/>
  <c r="BE21" i="7"/>
  <c r="BD21" i="7"/>
  <c r="BC21" i="7"/>
  <c r="BE20" i="7"/>
  <c r="BD20" i="7"/>
  <c r="BC20" i="7"/>
  <c r="BE19" i="7"/>
  <c r="BD19" i="7"/>
  <c r="BC19" i="7"/>
  <c r="BE18" i="7"/>
  <c r="BD18" i="7"/>
  <c r="BC18" i="7"/>
  <c r="BE17" i="7"/>
  <c r="BD17" i="7"/>
  <c r="BC17" i="7"/>
  <c r="BE16" i="7"/>
  <c r="BD16" i="7"/>
  <c r="BC16" i="7"/>
  <c r="BE15" i="7"/>
  <c r="BD15" i="7"/>
  <c r="BC15" i="7"/>
  <c r="BE14" i="7"/>
  <c r="BD14" i="7"/>
  <c r="BC14" i="7"/>
  <c r="BB52" i="7"/>
  <c r="BA52" i="7"/>
  <c r="AZ52" i="7"/>
  <c r="BB51" i="7"/>
  <c r="BA51" i="7"/>
  <c r="AZ51" i="7"/>
  <c r="BB50" i="7"/>
  <c r="BA50" i="7"/>
  <c r="AZ50" i="7"/>
  <c r="BB49" i="7"/>
  <c r="BA49" i="7"/>
  <c r="AZ49" i="7"/>
  <c r="BB48" i="7"/>
  <c r="BA48" i="7"/>
  <c r="AZ48" i="7"/>
  <c r="BB47" i="7"/>
  <c r="BA47" i="7"/>
  <c r="AZ47" i="7"/>
  <c r="BB46" i="7"/>
  <c r="BA46" i="7"/>
  <c r="AZ46" i="7"/>
  <c r="BB45" i="7"/>
  <c r="BA45" i="7"/>
  <c r="AZ45" i="7"/>
  <c r="BB44" i="7"/>
  <c r="BA44" i="7"/>
  <c r="AZ44" i="7"/>
  <c r="BB43" i="7"/>
  <c r="BA43" i="7"/>
  <c r="AZ43" i="7"/>
  <c r="BB42" i="7"/>
  <c r="BA42" i="7"/>
  <c r="AZ42" i="7"/>
  <c r="BB41" i="7"/>
  <c r="BA41" i="7"/>
  <c r="AZ41" i="7"/>
  <c r="BB40" i="7"/>
  <c r="BA40" i="7"/>
  <c r="AZ40" i="7"/>
  <c r="BB39" i="7"/>
  <c r="BA39" i="7"/>
  <c r="AZ39" i="7"/>
  <c r="BB38" i="7"/>
  <c r="BA38" i="7"/>
  <c r="AZ38" i="7"/>
  <c r="BB37" i="7"/>
  <c r="BA37" i="7"/>
  <c r="AZ37" i="7"/>
  <c r="BB36" i="7"/>
  <c r="BA36" i="7"/>
  <c r="AZ36" i="7"/>
  <c r="BB35" i="7"/>
  <c r="BA35" i="7"/>
  <c r="AZ35" i="7"/>
  <c r="BB34" i="7"/>
  <c r="BA34" i="7"/>
  <c r="AZ34" i="7"/>
  <c r="BB33" i="7"/>
  <c r="BA33" i="7"/>
  <c r="AZ33" i="7"/>
  <c r="BB32" i="7"/>
  <c r="BA32" i="7"/>
  <c r="AZ32" i="7"/>
  <c r="BB31" i="7"/>
  <c r="BA31" i="7"/>
  <c r="AZ31" i="7"/>
  <c r="BB30" i="7"/>
  <c r="BA30" i="7"/>
  <c r="AZ30" i="7"/>
  <c r="BB29" i="7"/>
  <c r="BA29" i="7"/>
  <c r="AZ29" i="7"/>
  <c r="BB28" i="7"/>
  <c r="BA28" i="7"/>
  <c r="AZ28" i="7"/>
  <c r="BB27" i="7"/>
  <c r="BA27" i="7"/>
  <c r="AZ27" i="7"/>
  <c r="BB26" i="7"/>
  <c r="BA26" i="7"/>
  <c r="AZ26" i="7"/>
  <c r="BB25" i="7"/>
  <c r="BA25" i="7"/>
  <c r="AZ25" i="7"/>
  <c r="BB24" i="7"/>
  <c r="BA24" i="7"/>
  <c r="AZ24" i="7"/>
  <c r="BB23" i="7"/>
  <c r="BA23" i="7"/>
  <c r="AZ23" i="7"/>
  <c r="BB22" i="7"/>
  <c r="BA22" i="7"/>
  <c r="AZ22" i="7"/>
  <c r="BB21" i="7"/>
  <c r="BA21" i="7"/>
  <c r="AZ21" i="7"/>
  <c r="BB20" i="7"/>
  <c r="BA20" i="7"/>
  <c r="AZ20" i="7"/>
  <c r="BB19" i="7"/>
  <c r="BA19" i="7"/>
  <c r="AZ19" i="7"/>
  <c r="BB18" i="7"/>
  <c r="BA18" i="7"/>
  <c r="AZ18" i="7"/>
  <c r="BB17" i="7"/>
  <c r="BA17" i="7"/>
  <c r="AZ17" i="7"/>
  <c r="BB16" i="7"/>
  <c r="BA16" i="7"/>
  <c r="AZ16" i="7"/>
  <c r="BB15" i="7"/>
  <c r="BA15" i="7"/>
  <c r="AZ15" i="7"/>
  <c r="BB14" i="7"/>
  <c r="BA14" i="7"/>
  <c r="AZ14" i="7"/>
  <c r="AA52" i="7" l="1"/>
  <c r="Z52" i="7"/>
  <c r="Y52" i="7"/>
  <c r="AA51" i="7"/>
  <c r="Z51" i="7"/>
  <c r="Y51" i="7"/>
  <c r="AA50" i="7"/>
  <c r="Z50" i="7"/>
  <c r="Y50" i="7"/>
  <c r="AA49" i="7"/>
  <c r="Z49" i="7"/>
  <c r="Y49" i="7"/>
  <c r="AA48" i="7"/>
  <c r="Z48" i="7"/>
  <c r="Y48" i="7"/>
  <c r="AA47" i="7"/>
  <c r="Z47" i="7"/>
  <c r="Y47" i="7"/>
  <c r="AA46" i="7"/>
  <c r="Z46" i="7"/>
  <c r="Y46" i="7"/>
  <c r="AA45" i="7"/>
  <c r="Z45" i="7"/>
  <c r="Y45" i="7"/>
  <c r="AA44" i="7"/>
  <c r="Z44" i="7"/>
  <c r="Y44" i="7"/>
  <c r="AA43" i="7"/>
  <c r="Z43" i="7"/>
  <c r="Y43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V31" i="7" l="1"/>
  <c r="W31" i="7"/>
  <c r="X31" i="7"/>
  <c r="V32" i="7"/>
  <c r="W32" i="7"/>
  <c r="X32" i="7"/>
  <c r="V33" i="7"/>
  <c r="W33" i="7"/>
  <c r="X33" i="7"/>
  <c r="V34" i="7"/>
  <c r="W34" i="7"/>
  <c r="X34" i="7"/>
  <c r="V35" i="7"/>
  <c r="W35" i="7"/>
  <c r="X35" i="7"/>
  <c r="V36" i="7"/>
  <c r="W36" i="7"/>
  <c r="X36" i="7"/>
  <c r="V37" i="7"/>
  <c r="W37" i="7"/>
  <c r="X37" i="7"/>
  <c r="V38" i="7"/>
  <c r="W38" i="7"/>
  <c r="X38" i="7"/>
  <c r="V39" i="7"/>
  <c r="W39" i="7"/>
  <c r="X39" i="7"/>
  <c r="V40" i="7"/>
  <c r="W40" i="7"/>
  <c r="X40" i="7"/>
  <c r="V41" i="7"/>
  <c r="W41" i="7"/>
  <c r="X41" i="7"/>
  <c r="V42" i="7"/>
  <c r="W42" i="7"/>
  <c r="X42" i="7"/>
  <c r="V43" i="7"/>
  <c r="W43" i="7"/>
  <c r="X43" i="7"/>
  <c r="V44" i="7"/>
  <c r="W44" i="7"/>
  <c r="X44" i="7"/>
  <c r="V45" i="7"/>
  <c r="W45" i="7"/>
  <c r="X45" i="7"/>
  <c r="V46" i="7"/>
  <c r="W46" i="7"/>
  <c r="X46" i="7"/>
  <c r="V47" i="7"/>
  <c r="W47" i="7"/>
  <c r="X47" i="7"/>
  <c r="V48" i="7"/>
  <c r="W48" i="7"/>
  <c r="X48" i="7"/>
  <c r="V49" i="7"/>
  <c r="W49" i="7"/>
  <c r="X49" i="7"/>
  <c r="V50" i="7"/>
  <c r="W50" i="7"/>
  <c r="X50" i="7"/>
  <c r="V51" i="7"/>
  <c r="W51" i="7"/>
  <c r="X51" i="7"/>
  <c r="V52" i="7"/>
  <c r="W52" i="7"/>
  <c r="X52" i="7"/>
  <c r="V15" i="7"/>
  <c r="W15" i="7"/>
  <c r="X15" i="7"/>
  <c r="V16" i="7"/>
  <c r="W16" i="7"/>
  <c r="X16" i="7"/>
  <c r="V17" i="7"/>
  <c r="W17" i="7"/>
  <c r="X17" i="7"/>
  <c r="V18" i="7"/>
  <c r="W18" i="7"/>
  <c r="X18" i="7"/>
  <c r="V19" i="7"/>
  <c r="W19" i="7"/>
  <c r="X19" i="7"/>
  <c r="V20" i="7"/>
  <c r="W20" i="7"/>
  <c r="X20" i="7"/>
  <c r="V21" i="7"/>
  <c r="W21" i="7"/>
  <c r="X21" i="7"/>
  <c r="V22" i="7"/>
  <c r="W22" i="7"/>
  <c r="X22" i="7"/>
  <c r="V23" i="7"/>
  <c r="W23" i="7"/>
  <c r="X23" i="7"/>
  <c r="V24" i="7"/>
  <c r="W24" i="7"/>
  <c r="X24" i="7"/>
  <c r="V25" i="7"/>
  <c r="W25" i="7"/>
  <c r="X25" i="7"/>
  <c r="V26" i="7"/>
  <c r="W26" i="7"/>
  <c r="X26" i="7"/>
  <c r="V27" i="7"/>
  <c r="W27" i="7"/>
  <c r="X27" i="7"/>
  <c r="V28" i="7"/>
  <c r="W28" i="7"/>
  <c r="X28" i="7"/>
  <c r="V29" i="7"/>
  <c r="W29" i="7"/>
  <c r="X29" i="7"/>
  <c r="V30" i="7"/>
  <c r="W30" i="7"/>
  <c r="X30" i="7"/>
  <c r="X14" i="7"/>
  <c r="W14" i="7"/>
  <c r="V14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14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14" i="7"/>
  <c r="G58" i="9" l="1"/>
  <c r="B58" i="9"/>
  <c r="G57" i="9"/>
  <c r="B57" i="9"/>
  <c r="G56" i="9"/>
  <c r="B56" i="9"/>
  <c r="D63" i="9" l="1"/>
  <c r="D62" i="9"/>
  <c r="D61" i="9"/>
  <c r="G55" i="9" l="1"/>
  <c r="G54" i="9"/>
  <c r="G51" i="9"/>
  <c r="G50" i="9"/>
  <c r="G49" i="9"/>
  <c r="G48" i="9"/>
  <c r="G47" i="9"/>
  <c r="B55" i="9"/>
  <c r="B54" i="9"/>
  <c r="B51" i="9"/>
  <c r="B50" i="9"/>
  <c r="B49" i="9"/>
  <c r="B48" i="9"/>
  <c r="B47" i="9"/>
  <c r="I44" i="9" l="1"/>
  <c r="I43" i="9"/>
  <c r="H43" i="9"/>
  <c r="T43" i="9" s="1"/>
  <c r="I40" i="9"/>
  <c r="I39" i="9"/>
  <c r="H39" i="9"/>
  <c r="T39" i="9" s="1"/>
  <c r="I38" i="9"/>
  <c r="I37" i="9"/>
  <c r="H37" i="9"/>
  <c r="T37" i="9" s="1"/>
  <c r="I36" i="9"/>
  <c r="I35" i="9"/>
  <c r="H35" i="9"/>
  <c r="T35" i="9" s="1"/>
  <c r="I34" i="9"/>
  <c r="I33" i="9"/>
  <c r="H33" i="9"/>
  <c r="T33" i="9" s="1"/>
  <c r="I32" i="9"/>
  <c r="I31" i="9"/>
  <c r="H31" i="9"/>
  <c r="T31" i="9" s="1"/>
  <c r="H29" i="9"/>
  <c r="T29" i="9" s="1"/>
  <c r="I30" i="9"/>
  <c r="I29" i="9"/>
  <c r="I28" i="9"/>
  <c r="I27" i="9"/>
  <c r="H27" i="9"/>
  <c r="T27" i="9" s="1"/>
  <c r="I26" i="9"/>
  <c r="I25" i="9"/>
  <c r="H25" i="9"/>
  <c r="T25" i="9" s="1"/>
  <c r="I24" i="9"/>
  <c r="I23" i="9"/>
  <c r="H23" i="9"/>
  <c r="T23" i="9" s="1"/>
  <c r="I22" i="9"/>
  <c r="I21" i="9"/>
  <c r="H21" i="9"/>
  <c r="T21" i="9" s="1"/>
  <c r="I20" i="9"/>
  <c r="I19" i="9"/>
  <c r="H19" i="9"/>
  <c r="T19" i="9" s="1"/>
  <c r="H17" i="9"/>
  <c r="T17" i="9" s="1"/>
  <c r="I18" i="9" l="1"/>
  <c r="I17" i="9"/>
  <c r="I15" i="9"/>
  <c r="I16" i="9"/>
  <c r="I14" i="9"/>
  <c r="H13" i="9"/>
  <c r="T13" i="9" s="1"/>
  <c r="H15" i="9"/>
  <c r="T15" i="9" s="1"/>
  <c r="I12" i="9"/>
  <c r="I13" i="9"/>
  <c r="I11" i="9"/>
  <c r="F15" i="7" l="1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14" i="7"/>
  <c r="H11" i="9" l="1"/>
  <c r="T11" i="9" s="1"/>
  <c r="E8" i="9"/>
  <c r="E7" i="9"/>
  <c r="G233" i="9"/>
  <c r="G83" i="9"/>
  <c r="B43" i="9"/>
  <c r="B39" i="9"/>
  <c r="B37" i="9"/>
  <c r="B35" i="9"/>
  <c r="B33" i="9"/>
  <c r="B31" i="9"/>
  <c r="B29" i="9"/>
  <c r="B27" i="9"/>
  <c r="B25" i="9"/>
  <c r="B23" i="9"/>
  <c r="B19" i="9"/>
  <c r="B21" i="9"/>
  <c r="B11" i="9"/>
  <c r="B17" i="9"/>
  <c r="B15" i="9"/>
  <c r="B13" i="9"/>
  <c r="H41" i="9" l="1"/>
  <c r="T41" i="9" s="1"/>
  <c r="H65" i="9" s="1"/>
  <c r="I42" i="9" l="1"/>
  <c r="I41" i="9"/>
</calcChain>
</file>

<file path=xl/sharedStrings.xml><?xml version="1.0" encoding="utf-8"?>
<sst xmlns="http://schemas.openxmlformats.org/spreadsheetml/2006/main" count="1443" uniqueCount="580">
  <si>
    <t>NO</t>
  </si>
  <si>
    <t>NIPD</t>
  </si>
  <si>
    <t>NAMA SISWA</t>
  </si>
  <si>
    <t>Keterangan :</t>
  </si>
  <si>
    <t>NISN</t>
  </si>
  <si>
    <t>NR</t>
  </si>
  <si>
    <t>KKTP</t>
  </si>
  <si>
    <t>DATA SEKOLAH</t>
  </si>
  <si>
    <t>DATA UMUM</t>
  </si>
  <si>
    <t>NAMA SEKOLAH</t>
  </si>
  <si>
    <t>NPSN</t>
  </si>
  <si>
    <t>NSS</t>
  </si>
  <si>
    <t>Alamat Sekolah</t>
  </si>
  <si>
    <t>Kelurahan</t>
  </si>
  <si>
    <t>Kecamatan</t>
  </si>
  <si>
    <t>Kota/Kabupaten</t>
  </si>
  <si>
    <t>Provinsi</t>
  </si>
  <si>
    <t>Website</t>
  </si>
  <si>
    <t>Telp.</t>
  </si>
  <si>
    <t>E-mail</t>
  </si>
  <si>
    <t>Kepala Sekolah</t>
  </si>
  <si>
    <t>NBM.</t>
  </si>
  <si>
    <t>SMA Muhammadiyah 10 GKB Gresik</t>
  </si>
  <si>
    <t>Jl. Raya Mutiara No. 95 Pondok Permata Suci</t>
  </si>
  <si>
    <t>Suci</t>
  </si>
  <si>
    <t>Manyar</t>
  </si>
  <si>
    <t>Gresik</t>
  </si>
  <si>
    <t>Jawa Timur</t>
  </si>
  <si>
    <t>031-999006210</t>
  </si>
  <si>
    <t>www.smamiogkb.sch.id</t>
  </si>
  <si>
    <t>smam10gkb@gmail.com</t>
  </si>
  <si>
    <t>MATA PELAJARAN SMAMIO</t>
  </si>
  <si>
    <t>DATA MAPEL</t>
  </si>
  <si>
    <t>No.</t>
  </si>
  <si>
    <t>Mata Pelajaran</t>
  </si>
  <si>
    <t>Pendidikan Agama dan Budi Pekerti</t>
  </si>
  <si>
    <t>Pendidikan Kewarganegaraan</t>
  </si>
  <si>
    <t>Bahasa Indonesia</t>
  </si>
  <si>
    <t>Matematika</t>
  </si>
  <si>
    <t>Bahasa Inggris</t>
  </si>
  <si>
    <t>Fisika</t>
  </si>
  <si>
    <t>Kimia</t>
  </si>
  <si>
    <t>Biologi</t>
  </si>
  <si>
    <t>Sejarah</t>
  </si>
  <si>
    <t>Geografi</t>
  </si>
  <si>
    <t>Ekonomi</t>
  </si>
  <si>
    <t>Sosiologi</t>
  </si>
  <si>
    <t>Pendidikan Jasmani, Olahraga dan Kesehatan</t>
  </si>
  <si>
    <t>Seni Budaya &amp; Keterampilan</t>
  </si>
  <si>
    <t>Informatika</t>
  </si>
  <si>
    <t>Kemuhammadiyahan</t>
  </si>
  <si>
    <t>DATA SISWA KELAS X</t>
  </si>
  <si>
    <t xml:space="preserve">No. </t>
  </si>
  <si>
    <t>EKSTRAKURIKULER</t>
  </si>
  <si>
    <t>DATA EKSTRAKURIKULER</t>
  </si>
  <si>
    <t>Ekstrakurikuler</t>
  </si>
  <si>
    <t>Nama Lengkap</t>
  </si>
  <si>
    <t>Panggilan</t>
  </si>
  <si>
    <t>Tempat Lahir</t>
  </si>
  <si>
    <t>Tanggal Lahir</t>
  </si>
  <si>
    <t>Jenis Kelamin</t>
  </si>
  <si>
    <t>Nomor Ijazah</t>
  </si>
  <si>
    <t>Tahun Ijazah SMP</t>
  </si>
  <si>
    <t>No. HP Siswa</t>
  </si>
  <si>
    <t>Alamat Domisili</t>
  </si>
  <si>
    <t>Asal SMP</t>
  </si>
  <si>
    <t>Status dlm Keluarga</t>
  </si>
  <si>
    <t>Anak ke -</t>
  </si>
  <si>
    <t>Nama Ayah</t>
  </si>
  <si>
    <t>Tempat Lahir Ayah</t>
  </si>
  <si>
    <t>Tanggal Lahir Ayah</t>
  </si>
  <si>
    <t>Status Ayah</t>
  </si>
  <si>
    <t>Nomor HP Ayah</t>
  </si>
  <si>
    <t>WALI KELAS</t>
  </si>
  <si>
    <t>KELAS</t>
  </si>
  <si>
    <t>NBM WALAS</t>
  </si>
  <si>
    <t>Nur Alfi Syahriyah, S.Pd</t>
  </si>
  <si>
    <t>Rika Sofrani, S.Pd</t>
  </si>
  <si>
    <t xml:space="preserve">RAPORT KELAS X
SMA MUHAMMADIYAH 10 GKB </t>
  </si>
  <si>
    <t>L/P</t>
  </si>
  <si>
    <t>CP Tinggi</t>
  </si>
  <si>
    <t>CP Rendah</t>
  </si>
  <si>
    <t>SMA MUHAMMADIYAH 10 GKB GRESIK</t>
  </si>
  <si>
    <t>Excellent with Character Education</t>
  </si>
  <si>
    <t>Pendidikan Agama &amp; Budi Pekerti</t>
  </si>
  <si>
    <t>PPKN</t>
  </si>
  <si>
    <t>Seni Budaya &amp; Ketrampilan</t>
  </si>
  <si>
    <t>PJOK</t>
  </si>
  <si>
    <t>Tahun Pelajaran</t>
  </si>
  <si>
    <t>Semester</t>
  </si>
  <si>
    <t>Fase</t>
  </si>
  <si>
    <t>E</t>
  </si>
  <si>
    <t>Guru Mapel</t>
  </si>
  <si>
    <t xml:space="preserve">LAPORAN HASIL BELAJAR PESERTA DIDIK </t>
  </si>
  <si>
    <t>:</t>
  </si>
  <si>
    <t xml:space="preserve">Kelas </t>
  </si>
  <si>
    <t xml:space="preserve">Alamat </t>
  </si>
  <si>
    <t>Nama Siswa</t>
  </si>
  <si>
    <t xml:space="preserve">Semester </t>
  </si>
  <si>
    <t xml:space="preserve">Tahun Pelajaran </t>
  </si>
  <si>
    <t>MATA PELAJARAN</t>
  </si>
  <si>
    <t>NILAI AKHIR</t>
  </si>
  <si>
    <t>KETIDAKHADIRAN</t>
  </si>
  <si>
    <t>Sakit</t>
  </si>
  <si>
    <t>Ijin</t>
  </si>
  <si>
    <t>Orang Tua/Wali,</t>
  </si>
  <si>
    <t>Wali Kelas,</t>
  </si>
  <si>
    <t>……………………………….</t>
  </si>
  <si>
    <t>Mengetahui,</t>
  </si>
  <si>
    <r>
      <rPr>
        <b/>
        <sz val="12"/>
        <color theme="1"/>
        <rFont val="Calibri"/>
        <family val="2"/>
      </rPr>
      <t>D.</t>
    </r>
    <r>
      <rPr>
        <b/>
        <sz val="12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</rPr>
      <t>Ketidakhadiran</t>
    </r>
  </si>
  <si>
    <t>Keputusan :</t>
  </si>
  <si>
    <t>Berdasarkan pencapaian kompetensi pada semester ke-1 dan ke-2, siswa ditetapkan*)</t>
  </si>
  <si>
    <t>Naik ke kelas ............  (..................................)</t>
  </si>
  <si>
    <t>: «S»</t>
  </si>
  <si>
    <t>Tinggal di kelas ...............(....................................)</t>
  </si>
  <si>
    <t>Izin</t>
  </si>
  <si>
    <t>: «I»</t>
  </si>
  <si>
    <t>Tanpa Keterangan</t>
  </si>
  <si>
    <t>: «A»</t>
  </si>
  <si>
    <t>*) Coret yang tidak perlu</t>
  </si>
  <si>
    <t>Gresik, 11 Juni 2016</t>
  </si>
  <si>
    <t>Mengetahui:</t>
  </si>
  <si>
    <t>Wali Kelas</t>
  </si>
  <si>
    <t xml:space="preserve">Kepala Sekolah </t>
  </si>
  <si>
    <t>...........................</t>
  </si>
  <si>
    <t>«Wali_Kelas»</t>
  </si>
  <si>
    <t>Hari Widianto, S.Pd</t>
  </si>
  <si>
    <t>NBM. «NBM_Wali_Kelas»</t>
  </si>
  <si>
    <r>
      <rPr>
        <b/>
        <sz val="12"/>
        <color theme="1"/>
        <rFont val="Calibri"/>
        <family val="2"/>
      </rPr>
      <t>E.</t>
    </r>
    <r>
      <rPr>
        <b/>
        <sz val="12"/>
        <color theme="1"/>
        <rFont val="Times New Roman"/>
        <family val="1"/>
      </rPr>
      <t xml:space="preserve">        </t>
    </r>
    <r>
      <rPr>
        <b/>
        <sz val="12"/>
        <color theme="1"/>
        <rFont val="Calibri"/>
        <family val="2"/>
      </rPr>
      <t>Prestasi</t>
    </r>
  </si>
  <si>
    <t>No</t>
  </si>
  <si>
    <t>Jenis Prestasi</t>
  </si>
  <si>
    <t>Keterangan</t>
  </si>
  <si>
    <t>«prestasi1»</t>
  </si>
  <si>
    <t>«deskprestasi1»</t>
  </si>
  <si>
    <t>«prestasi2»</t>
  </si>
  <si>
    <t>«deskprestasi2»</t>
  </si>
  <si>
    <r>
      <rPr>
        <b/>
        <sz val="12"/>
        <color theme="1"/>
        <rFont val="Calibri"/>
        <family val="2"/>
      </rPr>
      <t>F.</t>
    </r>
    <r>
      <rPr>
        <b/>
        <sz val="12"/>
        <color theme="1"/>
        <rFont val="Times New Roman"/>
        <family val="1"/>
      </rPr>
      <t xml:space="preserve">         </t>
    </r>
    <r>
      <rPr>
        <b/>
        <sz val="12"/>
        <color theme="1"/>
        <rFont val="Calibri"/>
        <family val="2"/>
      </rPr>
      <t>Catatan Wali Kelas</t>
    </r>
  </si>
  <si>
    <t>«catatan_wali_kelas»</t>
  </si>
  <si>
    <r>
      <rPr>
        <b/>
        <sz val="12"/>
        <color theme="1"/>
        <rFont val="Calibri"/>
        <family val="2"/>
      </rPr>
      <t>G.</t>
    </r>
    <r>
      <rPr>
        <b/>
        <sz val="12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</rPr>
      <t>Tanggapan Orangtua/Wali</t>
    </r>
  </si>
  <si>
    <t>KETERANGAN PINDAH SEKOLAH</t>
  </si>
  <si>
    <r>
      <rPr>
        <b/>
        <sz val="12"/>
        <color theme="1"/>
        <rFont val="Calibri"/>
        <family val="2"/>
      </rPr>
      <t xml:space="preserve">NAMA SISWA : </t>
    </r>
    <r>
      <rPr>
        <sz val="12"/>
        <color theme="1"/>
        <rFont val="Calibri"/>
        <family val="2"/>
      </rPr>
      <t>................................</t>
    </r>
  </si>
  <si>
    <t>KELUAR</t>
  </si>
  <si>
    <t>Tanggal</t>
  </si>
  <si>
    <t>Kelas yang ditinggalkan</t>
  </si>
  <si>
    <t>Sebab-sebab Keluar atau Atas Permintaan (Tertulis)</t>
  </si>
  <si>
    <t>Tanda Tangan Kepala Sekolah, Stempel Sekolah, dan Tanda Tangan Orang Tua/Wali</t>
  </si>
  <si>
    <t>________, ___________</t>
  </si>
  <si>
    <t>________________</t>
  </si>
  <si>
    <t>NIP</t>
  </si>
  <si>
    <t>Orang Tua/Wali</t>
  </si>
  <si>
    <t>MASUK</t>
  </si>
  <si>
    <t>__________________________</t>
  </si>
  <si>
    <t>Nomor Induk</t>
  </si>
  <si>
    <t>Nama Sekolah</t>
  </si>
  <si>
    <t>Masuk di Sekolah ini</t>
  </si>
  <si>
    <r>
      <rPr>
        <sz val="12"/>
        <color theme="1"/>
        <rFont val="Calibri"/>
        <family val="2"/>
      </rPr>
      <t>a.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</rPr>
      <t>Tanggal</t>
    </r>
  </si>
  <si>
    <r>
      <rPr>
        <sz val="12"/>
        <color theme="1"/>
        <rFont val="Calibri"/>
        <family val="2"/>
      </rPr>
      <t>b.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</rPr>
      <t>Dikelas</t>
    </r>
  </si>
  <si>
    <r>
      <rPr>
        <sz val="12"/>
        <color theme="1"/>
        <rFont val="Calibri"/>
        <family val="2"/>
      </rPr>
      <t>a.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</rPr>
      <t>Tanggal</t>
    </r>
  </si>
  <si>
    <r>
      <rPr>
        <sz val="12"/>
        <color theme="1"/>
        <rFont val="Calibri"/>
        <family val="2"/>
      </rPr>
      <t>c.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Tanggal</t>
    </r>
  </si>
  <si>
    <r>
      <rPr>
        <sz val="12"/>
        <color theme="1"/>
        <rFont val="Calibri"/>
        <family val="2"/>
      </rPr>
      <t>d.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</rPr>
      <t>Dikelas</t>
    </r>
  </si>
  <si>
    <t>Catatan Prestasi yang Pernah Dicapai</t>
  </si>
  <si>
    <t>............................................................................</t>
  </si>
  <si>
    <t>Prestasi yang Pernah Dicapai</t>
  </si>
  <si>
    <t>Kurikuler</t>
  </si>
  <si>
    <t>___________________________________________________</t>
  </si>
  <si>
    <t>Ekstra Kurikuler</t>
  </si>
  <si>
    <t>Ana Agustini, S.Pd</t>
  </si>
  <si>
    <t>M. Hasan Mahrobi, S.Pd</t>
  </si>
  <si>
    <t>Khinanjar Widiartama, S.Pd</t>
  </si>
  <si>
    <t>Nanik Rahmawati F., M.Si</t>
  </si>
  <si>
    <t>Noviani Nurkholis, M.Pd</t>
  </si>
  <si>
    <t>Irma Sonya Suryana, S.Kom</t>
  </si>
  <si>
    <t>Fitriyah Dwi, S.Pd</t>
  </si>
  <si>
    <t>Nuhairul Hikamm, S.Pd</t>
  </si>
  <si>
    <t>Yuniarti Alita Setyo, S.Pd</t>
  </si>
  <si>
    <t>Achmad Uzairi R, S.Hum</t>
  </si>
  <si>
    <t>Diana Makhshushiyah, S.Pd.I</t>
  </si>
  <si>
    <t>Suci Rismawati, S.Pd</t>
  </si>
  <si>
    <t>Siswanto, S.Pd.I</t>
  </si>
  <si>
    <t>Qurrota A'yun, S.Pd</t>
  </si>
  <si>
    <t>X1, X2</t>
  </si>
  <si>
    <t>X3, X4, X5, X6</t>
  </si>
  <si>
    <t>X1, X2, X3</t>
  </si>
  <si>
    <t>X4, X5, X6</t>
  </si>
  <si>
    <t>All</t>
  </si>
  <si>
    <t>Nama Peserta Didik</t>
  </si>
  <si>
    <t>Sekolah</t>
  </si>
  <si>
    <t>CAPAIAN KOMPETENSI</t>
  </si>
  <si>
    <t>NO.</t>
  </si>
  <si>
    <t>KETERANGAN</t>
  </si>
  <si>
    <t xml:space="preserve">       hari</t>
  </si>
  <si>
    <t>Pekerjaan Ayah</t>
  </si>
  <si>
    <t>Tempat Bekerja Ayah</t>
  </si>
  <si>
    <t>Gaji Ayah</t>
  </si>
  <si>
    <t>Nama Ibu</t>
  </si>
  <si>
    <t>Tempat Lahir Ibu</t>
  </si>
  <si>
    <t>Tanggal Lahir Ibu</t>
  </si>
  <si>
    <t>Status Ibu</t>
  </si>
  <si>
    <t>No. HP Ibu</t>
  </si>
  <si>
    <t>Pekerjaan Ibu</t>
  </si>
  <si>
    <t>Tempat Bekerja Ibu</t>
  </si>
  <si>
    <t>Gaji Ibu</t>
  </si>
  <si>
    <t xml:space="preserve">                  RAPORT KELAS X
                  SMA MUHAMMADIYAH 10 GKB </t>
  </si>
  <si>
    <t xml:space="preserve">Kelas : </t>
  </si>
  <si>
    <t>PRESTASI</t>
  </si>
  <si>
    <t>Ekstra</t>
  </si>
  <si>
    <t>Prestasi</t>
  </si>
  <si>
    <t>Presensi</t>
  </si>
  <si>
    <t>HW</t>
  </si>
  <si>
    <t>Tahfidz</t>
  </si>
  <si>
    <t>KM3</t>
  </si>
  <si>
    <t>Jenis</t>
  </si>
  <si>
    <t>Deskripsi</t>
  </si>
  <si>
    <t>S</t>
  </si>
  <si>
    <t>I</t>
  </si>
  <si>
    <t>A</t>
  </si>
  <si>
    <t>Frima Yulita, M.Si</t>
  </si>
  <si>
    <t>Ristag Hamida Hanisia, S.Si., M. Si</t>
  </si>
  <si>
    <t xml:space="preserve">Keterangan Kenaikan Kelas : </t>
  </si>
  <si>
    <t>Ulyatun Nikmah, M.Pd.</t>
  </si>
  <si>
    <t>NBM. 993.683</t>
  </si>
  <si>
    <t>2023-2024</t>
  </si>
  <si>
    <t>NBM. -</t>
  </si>
  <si>
    <t>NIPD / NIPDN</t>
  </si>
  <si>
    <t>2024-2025</t>
  </si>
  <si>
    <t>Gresik, 20 Desember 2024</t>
  </si>
  <si>
    <t>Orang Tua/Wali Peserta Didik</t>
  </si>
  <si>
    <t>XI 1</t>
  </si>
  <si>
    <t>XI 2</t>
  </si>
  <si>
    <t>XI 3</t>
  </si>
  <si>
    <t>XI 4</t>
  </si>
  <si>
    <t>XI 5</t>
  </si>
  <si>
    <t>XI 6</t>
  </si>
  <si>
    <t>Ahmad Badiuzzaman</t>
  </si>
  <si>
    <t>Aninda Syafitri Karimah</t>
  </si>
  <si>
    <t>Atta Tian Nafi</t>
  </si>
  <si>
    <t>Berliana Ihwan</t>
  </si>
  <si>
    <t>Brilliant Rahmadan Arifin</t>
  </si>
  <si>
    <t>Debby Ellzadiya Nurmasyita</t>
  </si>
  <si>
    <t>Faizzah Ahmad</t>
  </si>
  <si>
    <t>Jihan Salma Kurniawan</t>
  </si>
  <si>
    <t>Keizel Bagus Aldiansyah</t>
  </si>
  <si>
    <t>Leandra Edsel Kaila Nashita</t>
  </si>
  <si>
    <t>Lidya Irsalina Hafni</t>
  </si>
  <si>
    <t>M. Fakhril Islamy</t>
  </si>
  <si>
    <t>Muhammad Rizqy Mubarok</t>
  </si>
  <si>
    <t>Mochammad Avryan Alfa Rizqi Sofwan</t>
  </si>
  <si>
    <t>Mohammad Barik Akmal Hanisyah</t>
  </si>
  <si>
    <t>Muhammad Farid Tsalatsa</t>
  </si>
  <si>
    <t>Muhammad Jaabir Danadyaksa Nuransyah</t>
  </si>
  <si>
    <t>Muhammad Rifki</t>
  </si>
  <si>
    <t>Muhammad Asyraf Yastoro</t>
  </si>
  <si>
    <t>Qurrota Aini Pambudi</t>
  </si>
  <si>
    <t>Riska Amelia Nurdiatma</t>
  </si>
  <si>
    <t>Rizkia Sekar Defi Azzahra</t>
  </si>
  <si>
    <t>Savira Aulia Ramadhani</t>
  </si>
  <si>
    <t>Septia Angga Saputra</t>
  </si>
  <si>
    <t>Shafina Ayu Larasati</t>
  </si>
  <si>
    <t>Shayna Kirana Amanda</t>
  </si>
  <si>
    <t>Siti Zheinnira Tsanasya Wiejayanto</t>
  </si>
  <si>
    <t>Sulthan Endrata Regansyah</t>
  </si>
  <si>
    <t>Syarif Hidayatullah</t>
  </si>
  <si>
    <t>Syihab Zuhad Efendi</t>
  </si>
  <si>
    <t>Tarisya Nur Hasanah</t>
  </si>
  <si>
    <t>Abdilla Az Zahra</t>
  </si>
  <si>
    <t>Ahmad Fawwas Azizi</t>
  </si>
  <si>
    <t>Ahmad Shalahuddin Al Baihaqi</t>
  </si>
  <si>
    <t>Annisa Firdausy Azzahra</t>
  </si>
  <si>
    <t>Ardila Ervista</t>
  </si>
  <si>
    <t>Asri Elfatin Nahdah</t>
  </si>
  <si>
    <t>Elvino Sulthon Athailah</t>
  </si>
  <si>
    <t>Gevyra Annastasya</t>
  </si>
  <si>
    <t>Ghein Al Azril Hermawan Putra</t>
  </si>
  <si>
    <t>Jebica Jeans</t>
  </si>
  <si>
    <t>Keisha Destiana Ardelin</t>
  </si>
  <si>
    <t>Keysha Shafa Kamila</t>
  </si>
  <si>
    <t>Launah Dza Khilyah</t>
  </si>
  <si>
    <t>Lutfi Aziz Azhar</t>
  </si>
  <si>
    <t>Muhammad Favian Firjatullah</t>
  </si>
  <si>
    <t>Mohammad Al Fayer</t>
  </si>
  <si>
    <t>Muhammad Rizky Kurniawan</t>
  </si>
  <si>
    <t>Muhammad Yoga Al Amin</t>
  </si>
  <si>
    <t>Nabhan Ali Chamdi</t>
  </si>
  <si>
    <t>Naila Early Zahidah</t>
  </si>
  <si>
    <t>Safira Maulidiyah</t>
  </si>
  <si>
    <t>Satria Dayvan Hadist</t>
  </si>
  <si>
    <t>Silvaricha Dhabita Widad</t>
  </si>
  <si>
    <t>Suci Maulina Haji</t>
  </si>
  <si>
    <t>Windy Puteri Aprilia</t>
  </si>
  <si>
    <t>Zainuddin Zidan</t>
  </si>
  <si>
    <t>Zeva Daliani Aufa Zahrani</t>
  </si>
  <si>
    <t>Zhaarif Riski Putra Firdausy</t>
  </si>
  <si>
    <t>Aflah Jauhara Finailir Raja</t>
  </si>
  <si>
    <t>Ahmad Harraz Al Anaqi</t>
  </si>
  <si>
    <t>Aisyah Salsabilah As Shidiq</t>
  </si>
  <si>
    <t>Alisya Amanda Putri setiawan</t>
  </si>
  <si>
    <t>Amelia Nikeisha</t>
  </si>
  <si>
    <t>Amelia Puspita Pratiwi</t>
  </si>
  <si>
    <t>Ananda Prayata Putra Arfindra</t>
  </si>
  <si>
    <t>Anisa Nazuah</t>
  </si>
  <si>
    <t>Dandy Rahman</t>
  </si>
  <si>
    <t>Dinda Wahyu Ihwaningrum</t>
  </si>
  <si>
    <t>Gavin Maheswara Putra Sudaryanto</t>
  </si>
  <si>
    <t>Hanif Ahmad Ridho</t>
  </si>
  <si>
    <t>Hanum Ahsana Maswai</t>
  </si>
  <si>
    <t>Indira Marsya Izzalia</t>
  </si>
  <si>
    <t>Jasmine Zilvana Kamarasya</t>
  </si>
  <si>
    <t>Lintang Regan Agra Zaneta</t>
  </si>
  <si>
    <t>Muhammad Adam Dzakwan</t>
  </si>
  <si>
    <t>Muhammad Faris Naufal</t>
  </si>
  <si>
    <t>Muhammad Pava Wahyunan</t>
  </si>
  <si>
    <t>Muhammad Rizky Nur Maulana</t>
  </si>
  <si>
    <t>Nasywa Rania Aulia</t>
  </si>
  <si>
    <t>Naufal Kevin Gavriela</t>
  </si>
  <si>
    <t>Nayla Alma Idelia</t>
  </si>
  <si>
    <t>Nova Azwiyah</t>
  </si>
  <si>
    <t>Nur Aida Ailsa Zuhura</t>
  </si>
  <si>
    <t>Saif Ali Dzulfikar B. Razzaq</t>
  </si>
  <si>
    <t>Salwa Azaria Putri Kuswoyo</t>
  </si>
  <si>
    <t>Sakti Reyvan Hadist</t>
  </si>
  <si>
    <t>Surya Agung Putra Anitama</t>
  </si>
  <si>
    <t>Tanaya Aelena Gunawan</t>
  </si>
  <si>
    <t>Tevany Chantika Berlyanku</t>
  </si>
  <si>
    <t>Ahmad Syatir Asim Al' Bajwa</t>
  </si>
  <si>
    <t>Azzahra Auliahaq Fauziah Putri</t>
  </si>
  <si>
    <t>Azzam Bachtiar Ramadhan</t>
  </si>
  <si>
    <t>Elfirda Zahrah Faradiba</t>
  </si>
  <si>
    <t>Faizal Dhia Syaputra</t>
  </si>
  <si>
    <t>Hammam Al Mahibi</t>
  </si>
  <si>
    <t>Hikam Insani</t>
  </si>
  <si>
    <t>Ibtisam Muflih Habiburrahman</t>
  </si>
  <si>
    <t>Kalea Nazma Madina</t>
  </si>
  <si>
    <t>Maia Fiona Zhafirah</t>
  </si>
  <si>
    <t>Misfan Faiq Azzahid</t>
  </si>
  <si>
    <t>Muhammad Devin Tiffanio</t>
  </si>
  <si>
    <t>Muhammad Hisyam Ghani</t>
  </si>
  <si>
    <t>Muhammad Nur Ramadhan</t>
  </si>
  <si>
    <t>Muhammad Rizqi Rakananta</t>
  </si>
  <si>
    <t>Nadia Amirah Ata'al Rahman Hermanto</t>
  </si>
  <si>
    <t>Nezza Cantika Fathoni</t>
  </si>
  <si>
    <t>Rafi Dwi Wiharsono</t>
  </si>
  <si>
    <t>Rayhan Ahmad Addaruqutni</t>
  </si>
  <si>
    <t>Rio Hartono Saputra</t>
  </si>
  <si>
    <t>Ruhimatul Maqtub Raja S.</t>
  </si>
  <si>
    <t>Sofia Mega Mulya</t>
  </si>
  <si>
    <t>Sulthon Arief Shalahuddin</t>
  </si>
  <si>
    <t>Thalita Amanda D.S</t>
  </si>
  <si>
    <t>Zahir Rasyid Ubaidillah Firmansyah</t>
  </si>
  <si>
    <t>Abdullah Fahri Ash Shidiq</t>
  </si>
  <si>
    <t>Ahnaf Wasim Abqorry</t>
  </si>
  <si>
    <t>Aliyya Insan Kamila Naura H. N.</t>
  </si>
  <si>
    <t>Anindya Eka Rara Artanti</t>
  </si>
  <si>
    <t>Bintang Farrel Rajendra</t>
  </si>
  <si>
    <t>Davara Irza Muhammad</t>
  </si>
  <si>
    <t>Dhanu Haekmatyar Guswanrinandi</t>
  </si>
  <si>
    <t>Diva Auliya Faradillah</t>
  </si>
  <si>
    <t>Fahmida Shaista Nafisa</t>
  </si>
  <si>
    <t>Keisha Rizky Azzahra</t>
  </si>
  <si>
    <t>Muhammad Rafa Fernanda Hisyam</t>
  </si>
  <si>
    <t>Moh. Ikmal Husni</t>
  </si>
  <si>
    <t>Mohammad Haidir Faruqi</t>
  </si>
  <si>
    <t>Prananda Ahyan Yunansyah</t>
  </si>
  <si>
    <t>Radit Febrian Pratama</t>
  </si>
  <si>
    <t>Reifan Alby Adiefal</t>
  </si>
  <si>
    <t>Salsabil Najwa Tsabita Zahwa</t>
  </si>
  <si>
    <t>Samudera Berliano</t>
  </si>
  <si>
    <t>Shayla Kiarra Amanda</t>
  </si>
  <si>
    <t>Sulthan Alib Arselan Rusydi</t>
  </si>
  <si>
    <t>Syifa' Zahratun Nisa'</t>
  </si>
  <si>
    <t>Tarmidzi Ghulam Ahmad</t>
  </si>
  <si>
    <t>Abian Pratama Alfata</t>
  </si>
  <si>
    <t>Aldea Galyela Choirunnisa</t>
  </si>
  <si>
    <t>Aqilah Rofidah</t>
  </si>
  <si>
    <t>Balqis Aulia Prasvitasari</t>
  </si>
  <si>
    <t>Bunga Syafika Fitra</t>
  </si>
  <si>
    <t>Cavin Rabbani</t>
  </si>
  <si>
    <t>Dahayu Huwaida Sudrajat</t>
  </si>
  <si>
    <t>Dini Fakhriyatul Mahdiyah</t>
  </si>
  <si>
    <t>Fajriyah Safarina Sholihah</t>
  </si>
  <si>
    <t>Farradisthy Vilamasya</t>
  </si>
  <si>
    <t>Farrel Ega Danendra</t>
  </si>
  <si>
    <t>Fayola Setya Rafinsya Irsani</t>
  </si>
  <si>
    <t>Firzana Meutia Ramadhina</t>
  </si>
  <si>
    <t>Haikal Izzaz Rabbani</t>
  </si>
  <si>
    <t>Harviansyah Al Imami</t>
  </si>
  <si>
    <t>Jihan Nabilatun Nafisah Assafin</t>
  </si>
  <si>
    <t>Kaisha Salwa Adawiyah</t>
  </si>
  <si>
    <t>Keyla Anindya Kautsarita</t>
  </si>
  <si>
    <t>Khaura Hanania Arisetya</t>
  </si>
  <si>
    <t>Leony Wulandari</t>
  </si>
  <si>
    <t>Lingga Mahardika Arkananta Wijaya Triagung</t>
  </si>
  <si>
    <t>Muhammad Adib Fakhry R.</t>
  </si>
  <si>
    <t>Nasya Shabrina Al Qibthy</t>
  </si>
  <si>
    <t>Nayla Rahma Wijaya</t>
  </si>
  <si>
    <t>Novi Jayatri Ramadhani</t>
  </si>
  <si>
    <t>Nyimas Fathia Zahira</t>
  </si>
  <si>
    <t>Rahmat Izzuddin Aflah</t>
  </si>
  <si>
    <t>Sausan Afanin Nayla</t>
  </si>
  <si>
    <t>Talita Najah Rania</t>
  </si>
  <si>
    <t>Zahid Jiyad Hibatullah</t>
  </si>
  <si>
    <t>Fitriyah Dwi Febriana, S.Pd</t>
  </si>
  <si>
    <t xml:space="preserve">Fitri Dewi Sundari, S.Pd </t>
  </si>
  <si>
    <t xml:space="preserve">Yuniarti Alita Setyo Putri, S.Pd </t>
  </si>
  <si>
    <t xml:space="preserve">Suci Rismawati, S.Pd </t>
  </si>
  <si>
    <t xml:space="preserve">Nuhairul Hikam, S.Pd </t>
  </si>
  <si>
    <t>Dra. Luluk Dyah Hermiati</t>
  </si>
  <si>
    <t>NBM. 1.068.384</t>
  </si>
  <si>
    <t>NBM. 1.297.597</t>
  </si>
  <si>
    <t>NBM. 1.369.239</t>
  </si>
  <si>
    <t>NBM. 878.392</t>
  </si>
  <si>
    <t>0853 / 0088839395</t>
  </si>
  <si>
    <t>0867 / 0077863460</t>
  </si>
  <si>
    <t>0874 / 0086253558</t>
  </si>
  <si>
    <t>1021 / 0083341496</t>
  </si>
  <si>
    <t>0879 / 0074834248</t>
  </si>
  <si>
    <t>0885 / 0077779568</t>
  </si>
  <si>
    <t>0894 / 0079173888</t>
  </si>
  <si>
    <t>0915 / 0077384187</t>
  </si>
  <si>
    <t>0920 / 0088341077</t>
  </si>
  <si>
    <t>0925 / 0086924083</t>
  </si>
  <si>
    <t>0927 / 0071340081</t>
  </si>
  <si>
    <t>0945 / 0085422587</t>
  </si>
  <si>
    <t>0956 / 0084762700</t>
  </si>
  <si>
    <t>0935 / 0088537828</t>
  </si>
  <si>
    <t>0938 / 0085859902</t>
  </si>
  <si>
    <t>0946 / 0071384998</t>
  </si>
  <si>
    <t>0951 / 0076268062</t>
  </si>
  <si>
    <t>0955 / 3082333924</t>
  </si>
  <si>
    <t>0942 / 0086993223</t>
  </si>
  <si>
    <t>0976 / 0085931090</t>
  </si>
  <si>
    <t>0983 / 0078555792</t>
  </si>
  <si>
    <t>0984 / 0077278303</t>
  </si>
  <si>
    <t>0994 / 0081778998</t>
  </si>
  <si>
    <t>0995 / 0073719370</t>
  </si>
  <si>
    <t>0996 / 0074840113</t>
  </si>
  <si>
    <t>0998 / 0081171692</t>
  </si>
  <si>
    <t>1000 / 0073988022</t>
  </si>
  <si>
    <t>1004 / 0073303348</t>
  </si>
  <si>
    <t>1007 / 0083796015</t>
  </si>
  <si>
    <t>1009 / 0088286442</t>
  </si>
  <si>
    <t>1012 / 0083183126</t>
  </si>
  <si>
    <t>0849 / 0073674736</t>
  </si>
  <si>
    <t>0855 / 0088396129</t>
  </si>
  <si>
    <t>0857 / 0083856236</t>
  </si>
  <si>
    <t>0870 / 0083369746</t>
  </si>
  <si>
    <t>0872 / 0087147072</t>
  </si>
  <si>
    <t>0873 / 0086227072</t>
  </si>
  <si>
    <t>0891 / 0079545379</t>
  </si>
  <si>
    <t>0902 / 0088517965</t>
  </si>
  <si>
    <t>0903 / 0088258750</t>
  </si>
  <si>
    <t>0913 / 0088471474</t>
  </si>
  <si>
    <t>0918 / 0072779563</t>
  </si>
  <si>
    <t>0922 / 0086787658</t>
  </si>
  <si>
    <t>0924 / 0087887610</t>
  </si>
  <si>
    <t>0930 / 0075693936</t>
  </si>
  <si>
    <t>0949 / 0088231728</t>
  </si>
  <si>
    <t>0936 / 0087942488</t>
  </si>
  <si>
    <t>0939 / 0089571918</t>
  </si>
  <si>
    <t>'0959 / 0088412722</t>
  </si>
  <si>
    <t>0961 / 0086270948</t>
  </si>
  <si>
    <t>0963 / 0088364310</t>
  </si>
  <si>
    <t>0986 / 0084576023</t>
  </si>
  <si>
    <t>0992 / 0077443324</t>
  </si>
  <si>
    <t>0999 / 0088769735</t>
  </si>
  <si>
    <t>1002 / 0086842118</t>
  </si>
  <si>
    <t>1015 / 0085213930</t>
  </si>
  <si>
    <t>1018 / 0082799085</t>
  </si>
  <si>
    <t>1019 / 0081885670</t>
  </si>
  <si>
    <t>1020 / 0084511221</t>
  </si>
  <si>
    <t>0852 / 0089144943</t>
  </si>
  <si>
    <t>0856 / 0076603917</t>
  </si>
  <si>
    <t>0860 / 0078300651</t>
  </si>
  <si>
    <t>0862 / 0087836700</t>
  </si>
  <si>
    <t>0864 / 0087846820</t>
  </si>
  <si>
    <t>0865 / 0086161188</t>
  </si>
  <si>
    <t>0866 / 0084243313</t>
  </si>
  <si>
    <t>0869 / 0087090651</t>
  </si>
  <si>
    <t>0883 / 0077029544</t>
  </si>
  <si>
    <t>0887 / 0082136811</t>
  </si>
  <si>
    <t>0901 / 0082439031</t>
  </si>
  <si>
    <t>0906 / 0078800805</t>
  </si>
  <si>
    <t>0907 / 0071513365</t>
  </si>
  <si>
    <t>0911 / 0077854094</t>
  </si>
  <si>
    <t>0912 / 0096121920</t>
  </si>
  <si>
    <t>0929 / 0084449149</t>
  </si>
  <si>
    <t>0940 / 0084251094</t>
  </si>
  <si>
    <t>0947 / 0087159850</t>
  </si>
  <si>
    <t>0953 / 0081469730</t>
  </si>
  <si>
    <t>0958 / 3081361865</t>
  </si>
  <si>
    <t>0965 / 0083908066</t>
  </si>
  <si>
    <t>0966 / 0073172135</t>
  </si>
  <si>
    <t>0967 / 0073246721</t>
  </si>
  <si>
    <t>0971 / 0083896907</t>
  </si>
  <si>
    <t>0973 / 0085938956</t>
  </si>
  <si>
    <t>0987 / 0077101713</t>
  </si>
  <si>
    <t>0990 / 0087294708</t>
  </si>
  <si>
    <t>0988 / 0071267015</t>
  </si>
  <si>
    <t>1006 / 0079404290</t>
  </si>
  <si>
    <t>1011 / 0084437310</t>
  </si>
  <si>
    <t>1013 / 0089536754</t>
  </si>
  <si>
    <t>0858 / 0086100254</t>
  </si>
  <si>
    <t>0875 / 0074066344</t>
  </si>
  <si>
    <t>0876 / 0081905393</t>
  </si>
  <si>
    <t>0890 / 0082519669</t>
  </si>
  <si>
    <t>0893 / 0088663203</t>
  </si>
  <si>
    <t>0905 / 0085887240</t>
  </si>
  <si>
    <t>0909 / 0078650562</t>
  </si>
  <si>
    <t>0910 / 0089018675</t>
  </si>
  <si>
    <t>0917 / 0081230089</t>
  </si>
  <si>
    <t>0932 / 0082465319</t>
  </si>
  <si>
    <t>0934 / 0088947367</t>
  </si>
  <si>
    <t>0943 / 0074494397</t>
  </si>
  <si>
    <t>0950 / 0082490340</t>
  </si>
  <si>
    <t>0952 / 0073952633</t>
  </si>
  <si>
    <t>0957 / 0083418562</t>
  </si>
  <si>
    <t>0962 / 0089946469</t>
  </si>
  <si>
    <t>0969 / 0089635052</t>
  </si>
  <si>
    <t>0978 / 0068222185</t>
  </si>
  <si>
    <t>0980 / 0085272114</t>
  </si>
  <si>
    <t>0982 / 0087008319</t>
  </si>
  <si>
    <t>0985 / 0079558998</t>
  </si>
  <si>
    <t>1001 / 0075141627</t>
  </si>
  <si>
    <t>1005 / 0086374578</t>
  </si>
  <si>
    <t>1014 / 0077420275</t>
  </si>
  <si>
    <t>1017 / 0077013377</t>
  </si>
  <si>
    <t>0850 / 0073652706</t>
  </si>
  <si>
    <t>0859 / 0075204350</t>
  </si>
  <si>
    <t>0863 / 0088416479</t>
  </si>
  <si>
    <t>0868 / 0082032016</t>
  </si>
  <si>
    <t>0878 / 0084953035</t>
  </si>
  <si>
    <t>0884 / 0083942403</t>
  </si>
  <si>
    <t>0886 / 3083064045</t>
  </si>
  <si>
    <t>0889 / 0087544626</t>
  </si>
  <si>
    <t>0892 / 0078639319</t>
  </si>
  <si>
    <t>0919 / 0089344608</t>
  </si>
  <si>
    <t>0954 / 0086727455</t>
  </si>
  <si>
    <t>0937 / 0072081368</t>
  </si>
  <si>
    <t>0931 / 0078572322</t>
  </si>
  <si>
    <t>0975 / 0081617435</t>
  </si>
  <si>
    <t>0977 / 0089433723</t>
  </si>
  <si>
    <t>0981 / 0088340164</t>
  </si>
  <si>
    <t>0989 / 0082426721</t>
  </si>
  <si>
    <t>0991 / 0084760762</t>
  </si>
  <si>
    <t>0997 / 0087063101</t>
  </si>
  <si>
    <t>1003 / 0082848826</t>
  </si>
  <si>
    <t>1008 / 0081927509</t>
  </si>
  <si>
    <t>1024 / 0082528790</t>
  </si>
  <si>
    <t>0851 / 0081395034</t>
  </si>
  <si>
    <t>0861 / 0085429233</t>
  </si>
  <si>
    <t>0871 / 0087061453</t>
  </si>
  <si>
    <t>0877 / 0073916734</t>
  </si>
  <si>
    <t>0880 / 0079741334</t>
  </si>
  <si>
    <t>0881 / 0082889143</t>
  </si>
  <si>
    <t>0882 / 0087326945</t>
  </si>
  <si>
    <t>0888 / 0072769320</t>
  </si>
  <si>
    <t>0895 / 3087029935</t>
  </si>
  <si>
    <t>0896 / 0071786970</t>
  </si>
  <si>
    <t>0897 / 0077581515</t>
  </si>
  <si>
    <t>0899 / 0087848461</t>
  </si>
  <si>
    <t>0900 / 0082082969</t>
  </si>
  <si>
    <t>0904 / 0074210124</t>
  </si>
  <si>
    <t>0908 / 0089018675</t>
  </si>
  <si>
    <t>0914 / 0085304623</t>
  </si>
  <si>
    <t>0916 / 0084689083</t>
  </si>
  <si>
    <t>0921 / 0072547877</t>
  </si>
  <si>
    <t>0923 / 0086842969</t>
  </si>
  <si>
    <t>0926 / 0085739042</t>
  </si>
  <si>
    <t>0928 / 0089753933</t>
  </si>
  <si>
    <t>0941 / 0074369190</t>
  </si>
  <si>
    <t>0964 / 0083737605</t>
  </si>
  <si>
    <t>0968 / 0074166655</t>
  </si>
  <si>
    <t>0972 / 0076013362</t>
  </si>
  <si>
    <t>0974 / 0086415426</t>
  </si>
  <si>
    <t>0979 / 0078137189</t>
  </si>
  <si>
    <t>0993 / 0081570286</t>
  </si>
  <si>
    <t>1010 / 0084954091</t>
  </si>
  <si>
    <t>1016 / 0088627462</t>
  </si>
  <si>
    <t>F</t>
  </si>
  <si>
    <t>Bahasa Jepang</t>
  </si>
  <si>
    <t>XI-2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</si>
</sst>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m\ yyyy;@"/>
    <numFmt numFmtId="165" formatCode="\-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rgb="FFFFFF0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E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B0F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21" fillId="0" borderId="0"/>
  </cellStyleXfs>
  <cellXfs count="36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0" fontId="7" fillId="9" borderId="0" xfId="0" applyFont="1" applyFill="1"/>
    <xf numFmtId="0" fontId="8" fillId="9" borderId="0" xfId="0" applyFont="1" applyFill="1"/>
    <xf numFmtId="0" fontId="5" fillId="9" borderId="0" xfId="0" applyFont="1" applyFill="1"/>
    <xf numFmtId="0" fontId="5" fillId="9" borderId="0" xfId="0" applyFont="1" applyFill="1" applyAlignment="1">
      <alignment horizontal="left"/>
    </xf>
    <xf numFmtId="0" fontId="13" fillId="7" borderId="5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left"/>
    </xf>
    <xf numFmtId="0" fontId="12" fillId="7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1" fontId="5" fillId="0" borderId="5" xfId="0" applyNumberFormat="1" applyFont="1" applyBorder="1" applyAlignment="1">
      <alignment horizontal="left" vertic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left"/>
    </xf>
    <xf numFmtId="0" fontId="6" fillId="0" borderId="5" xfId="3" applyBorder="1" applyAlignment="1">
      <alignment horizontal="left"/>
    </xf>
    <xf numFmtId="0" fontId="8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9" borderId="0" xfId="0" applyFont="1" applyFill="1"/>
    <xf numFmtId="0" fontId="0" fillId="10" borderId="0" xfId="0" applyFill="1"/>
    <xf numFmtId="0" fontId="0" fillId="9" borderId="0" xfId="0" applyFill="1"/>
    <xf numFmtId="0" fontId="16" fillId="11" borderId="1" xfId="0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2" fillId="9" borderId="0" xfId="0" applyFont="1" applyFill="1" applyAlignment="1">
      <alignment horizontal="left" vertical="center"/>
    </xf>
    <xf numFmtId="0" fontId="5" fillId="9" borderId="0" xfId="0" quotePrefix="1" applyFont="1" applyFill="1" applyAlignment="1">
      <alignment horizontal="left"/>
    </xf>
    <xf numFmtId="164" fontId="19" fillId="2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  <xf numFmtId="1" fontId="5" fillId="9" borderId="0" xfId="0" applyNumberFormat="1" applyFont="1" applyFill="1" applyAlignment="1">
      <alignment horizontal="center" vertical="center"/>
    </xf>
    <xf numFmtId="1" fontId="5" fillId="9" borderId="0" xfId="0" applyNumberFormat="1" applyFont="1" applyFill="1" applyAlignment="1">
      <alignment horizontal="left" vertical="center"/>
    </xf>
    <xf numFmtId="0" fontId="5" fillId="9" borderId="32" xfId="0" applyFont="1" applyFill="1" applyBorder="1" applyAlignment="1">
      <alignment vertical="center"/>
    </xf>
    <xf numFmtId="1" fontId="5" fillId="9" borderId="32" xfId="0" applyNumberFormat="1" applyFont="1" applyFill="1" applyBorder="1" applyAlignment="1">
      <alignment horizontal="center" vertical="center"/>
    </xf>
    <xf numFmtId="0" fontId="5" fillId="10" borderId="0" xfId="0" applyFont="1" applyFill="1"/>
    <xf numFmtId="0" fontId="20" fillId="7" borderId="0" xfId="0" applyFont="1" applyFill="1" applyAlignment="1">
      <alignment vertical="center"/>
    </xf>
    <xf numFmtId="0" fontId="20" fillId="7" borderId="31" xfId="0" applyFont="1" applyFill="1" applyBorder="1" applyAlignment="1">
      <alignment vertical="center"/>
    </xf>
    <xf numFmtId="164" fontId="20" fillId="7" borderId="0" xfId="0" applyNumberFormat="1" applyFont="1" applyFill="1" applyAlignment="1">
      <alignment vertical="center"/>
    </xf>
    <xf numFmtId="164" fontId="20" fillId="7" borderId="31" xfId="0" applyNumberFormat="1" applyFont="1" applyFill="1" applyBorder="1" applyAlignment="1">
      <alignment vertical="center"/>
    </xf>
    <xf numFmtId="164" fontId="0" fillId="0" borderId="0" xfId="0" applyNumberFormat="1"/>
    <xf numFmtId="164" fontId="0" fillId="5" borderId="1" xfId="0" applyNumberFormat="1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164" fontId="0" fillId="10" borderId="0" xfId="0" applyNumberFormat="1" applyFill="1"/>
    <xf numFmtId="0" fontId="21" fillId="0" borderId="0" xfId="2" applyFont="1" applyProtection="1">
      <protection locked="0"/>
    </xf>
    <xf numFmtId="0" fontId="22" fillId="0" borderId="11" xfId="2" applyFont="1" applyBorder="1" applyAlignment="1" applyProtection="1">
      <alignment horizontal="left" vertical="center" indent="1"/>
      <protection locked="0"/>
    </xf>
    <xf numFmtId="0" fontId="22" fillId="0" borderId="0" xfId="2" applyFont="1" applyAlignment="1" applyProtection="1">
      <alignment horizontal="left" vertical="center" indent="1"/>
      <protection locked="0"/>
    </xf>
    <xf numFmtId="0" fontId="5" fillId="0" borderId="0" xfId="4" applyFont="1" applyProtection="1">
      <protection locked="0"/>
    </xf>
    <xf numFmtId="0" fontId="21" fillId="0" borderId="0" xfId="4" applyProtection="1">
      <protection locked="0"/>
    </xf>
    <xf numFmtId="0" fontId="5" fillId="0" borderId="0" xfId="4" applyFont="1" applyAlignment="1" applyProtection="1">
      <alignment vertical="top" wrapText="1"/>
      <protection locked="0"/>
    </xf>
    <xf numFmtId="0" fontId="4" fillId="0" borderId="0" xfId="4" applyFont="1" applyProtection="1">
      <protection locked="0"/>
    </xf>
    <xf numFmtId="0" fontId="21" fillId="0" borderId="0" xfId="2" applyFont="1" applyProtection="1">
      <protection hidden="1"/>
    </xf>
    <xf numFmtId="0" fontId="24" fillId="0" borderId="13" xfId="2" applyFont="1" applyBorder="1" applyAlignment="1" applyProtection="1">
      <alignment horizontal="center"/>
      <protection hidden="1"/>
    </xf>
    <xf numFmtId="0" fontId="21" fillId="0" borderId="0" xfId="4" applyProtection="1">
      <protection hidden="1"/>
    </xf>
    <xf numFmtId="0" fontId="5" fillId="0" borderId="0" xfId="4" applyFont="1" applyAlignment="1" applyProtection="1">
      <alignment horizontal="center" vertical="center"/>
      <protection hidden="1"/>
    </xf>
    <xf numFmtId="0" fontId="5" fillId="0" borderId="0" xfId="4" applyFont="1" applyProtection="1">
      <protection hidden="1"/>
    </xf>
    <xf numFmtId="0" fontId="5" fillId="0" borderId="0" xfId="4" applyFont="1" applyAlignment="1" applyProtection="1">
      <alignment horizontal="left" vertical="center"/>
      <protection hidden="1"/>
    </xf>
    <xf numFmtId="0" fontId="5" fillId="0" borderId="0" xfId="4" quotePrefix="1" applyFont="1" applyAlignment="1" applyProtection="1">
      <alignment horizontal="center" vertical="center"/>
      <protection hidden="1"/>
    </xf>
    <xf numFmtId="0" fontId="5" fillId="0" borderId="0" xfId="4" quotePrefix="1" applyFont="1" applyAlignment="1" applyProtection="1">
      <alignment horizontal="left" vertical="center"/>
      <protection hidden="1"/>
    </xf>
    <xf numFmtId="0" fontId="2" fillId="8" borderId="1" xfId="4" applyFont="1" applyFill="1" applyBorder="1" applyAlignment="1" applyProtection="1">
      <alignment horizontal="center" vertical="center"/>
      <protection hidden="1"/>
    </xf>
    <xf numFmtId="0" fontId="2" fillId="8" borderId="26" xfId="4" applyFont="1" applyFill="1" applyBorder="1" applyAlignment="1" applyProtection="1">
      <alignment horizontal="center" vertical="center"/>
      <protection hidden="1"/>
    </xf>
    <xf numFmtId="0" fontId="4" fillId="0" borderId="0" xfId="4" applyFont="1" applyProtection="1">
      <protection hidden="1"/>
    </xf>
    <xf numFmtId="0" fontId="21" fillId="0" borderId="0" xfId="4" applyAlignment="1" applyProtection="1">
      <alignment wrapText="1"/>
      <protection hidden="1"/>
    </xf>
    <xf numFmtId="0" fontId="2" fillId="8" borderId="25" xfId="4" applyFont="1" applyFill="1" applyBorder="1" applyAlignment="1" applyProtection="1">
      <alignment horizontal="center" vertical="center"/>
      <protection hidden="1"/>
    </xf>
    <xf numFmtId="0" fontId="5" fillId="0" borderId="25" xfId="4" applyFont="1" applyBorder="1" applyAlignment="1" applyProtection="1">
      <alignment horizontal="center" vertical="center"/>
      <protection hidden="1"/>
    </xf>
    <xf numFmtId="0" fontId="5" fillId="0" borderId="0" xfId="4" applyFont="1" applyAlignment="1" applyProtection="1">
      <alignment vertical="center" wrapText="1"/>
      <protection hidden="1"/>
    </xf>
    <xf numFmtId="0" fontId="5" fillId="0" borderId="0" xfId="4" applyFont="1" applyAlignment="1" applyProtection="1">
      <alignment horizontal="center" vertical="center" wrapText="1"/>
      <protection hidden="1"/>
    </xf>
    <xf numFmtId="0" fontId="5" fillId="0" borderId="0" xfId="4" applyFont="1" applyAlignment="1" applyProtection="1">
      <alignment horizontal="left" vertical="center" wrapText="1"/>
      <protection hidden="1"/>
    </xf>
    <xf numFmtId="0" fontId="5" fillId="0" borderId="33" xfId="4" applyFont="1" applyBorder="1" applyAlignment="1" applyProtection="1">
      <alignment horizontal="center" vertical="center"/>
      <protection hidden="1"/>
    </xf>
    <xf numFmtId="0" fontId="5" fillId="0" borderId="1" xfId="4" applyFont="1" applyBorder="1" applyAlignment="1" applyProtection="1">
      <alignment horizontal="center" vertical="center"/>
      <protection hidden="1"/>
    </xf>
    <xf numFmtId="0" fontId="2" fillId="0" borderId="0" xfId="4" applyFont="1" applyAlignment="1" applyProtection="1">
      <alignment vertical="center" wrapText="1"/>
      <protection hidden="1"/>
    </xf>
    <xf numFmtId="0" fontId="5" fillId="0" borderId="8" xfId="4" quotePrefix="1" applyFont="1" applyBorder="1" applyAlignment="1" applyProtection="1">
      <alignment horizontal="left" vertical="center" wrapText="1"/>
      <protection hidden="1"/>
    </xf>
    <xf numFmtId="0" fontId="5" fillId="0" borderId="3" xfId="4" quotePrefix="1" applyFont="1" applyBorder="1" applyAlignment="1" applyProtection="1">
      <alignment horizontal="left" vertical="center" wrapText="1"/>
      <protection hidden="1"/>
    </xf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Protection="1">
      <protection hidden="1"/>
    </xf>
    <xf numFmtId="0" fontId="2" fillId="0" borderId="0" xfId="2" applyFont="1" applyAlignment="1" applyProtection="1">
      <alignment horizontal="left"/>
      <protection hidden="1"/>
    </xf>
    <xf numFmtId="0" fontId="2" fillId="0" borderId="0" xfId="2" applyFont="1" applyAlignment="1" applyProtection="1">
      <alignment vertical="center"/>
      <protection hidden="1"/>
    </xf>
    <xf numFmtId="0" fontId="5" fillId="0" borderId="0" xfId="4" applyFont="1" applyAlignment="1" applyProtection="1">
      <alignment vertical="center"/>
      <protection hidden="1"/>
    </xf>
    <xf numFmtId="0" fontId="2" fillId="0" borderId="0" xfId="2" applyFont="1" applyAlignment="1" applyProtection="1">
      <alignment horizontal="center" vertical="center"/>
      <protection hidden="1"/>
    </xf>
    <xf numFmtId="0" fontId="27" fillId="0" borderId="0" xfId="2" applyFont="1" applyAlignment="1" applyProtection="1">
      <alignment horizontal="left"/>
      <protection hidden="1"/>
    </xf>
    <xf numFmtId="0" fontId="2" fillId="0" borderId="0" xfId="4" applyFont="1" applyAlignment="1" applyProtection="1">
      <alignment horizontal="left" indent="3"/>
      <protection hidden="1"/>
    </xf>
    <xf numFmtId="0" fontId="2" fillId="0" borderId="12" xfId="4" applyFont="1" applyBorder="1" applyAlignment="1" applyProtection="1">
      <alignment vertical="top" wrapText="1"/>
      <protection hidden="1"/>
    </xf>
    <xf numFmtId="0" fontId="2" fillId="0" borderId="0" xfId="4" applyFont="1" applyAlignment="1" applyProtection="1">
      <alignment vertical="top" wrapText="1"/>
      <protection hidden="1"/>
    </xf>
    <xf numFmtId="0" fontId="5" fillId="0" borderId="14" xfId="4" applyFont="1" applyBorder="1" applyAlignment="1" applyProtection="1">
      <alignment vertical="top" wrapText="1"/>
      <protection hidden="1"/>
    </xf>
    <xf numFmtId="0" fontId="5" fillId="0" borderId="0" xfId="4" applyFont="1" applyAlignment="1" applyProtection="1">
      <alignment vertical="top" wrapText="1"/>
      <protection hidden="1"/>
    </xf>
    <xf numFmtId="0" fontId="5" fillId="0" borderId="21" xfId="4" applyFont="1" applyBorder="1" applyAlignment="1" applyProtection="1">
      <alignment wrapText="1"/>
      <protection hidden="1"/>
    </xf>
    <xf numFmtId="0" fontId="5" fillId="0" borderId="17" xfId="4" applyFont="1" applyBorder="1" applyAlignment="1" applyProtection="1">
      <alignment wrapText="1"/>
      <protection hidden="1"/>
    </xf>
    <xf numFmtId="0" fontId="5" fillId="0" borderId="17" xfId="4" applyFont="1" applyBorder="1" applyAlignment="1" applyProtection="1">
      <alignment vertical="top" wrapText="1"/>
      <protection hidden="1"/>
    </xf>
    <xf numFmtId="0" fontId="5" fillId="0" borderId="0" xfId="4" applyFont="1" applyAlignment="1" applyProtection="1">
      <alignment horizontal="left" indent="3"/>
      <protection hidden="1"/>
    </xf>
    <xf numFmtId="0" fontId="27" fillId="0" borderId="0" xfId="4" applyFont="1" applyAlignment="1" applyProtection="1">
      <alignment horizontal="left" indent="3"/>
      <protection hidden="1"/>
    </xf>
    <xf numFmtId="0" fontId="2" fillId="13" borderId="22" xfId="4" applyFont="1" applyFill="1" applyBorder="1" applyAlignment="1" applyProtection="1">
      <alignment horizontal="center" wrapText="1"/>
      <protection hidden="1"/>
    </xf>
    <xf numFmtId="0" fontId="2" fillId="13" borderId="20" xfId="4" applyFont="1" applyFill="1" applyBorder="1" applyAlignment="1" applyProtection="1">
      <alignment horizontal="center" wrapText="1"/>
      <protection hidden="1"/>
    </xf>
    <xf numFmtId="0" fontId="2" fillId="0" borderId="21" xfId="4" applyFont="1" applyBorder="1" applyAlignment="1" applyProtection="1">
      <alignment horizontal="center" wrapText="1"/>
      <protection hidden="1"/>
    </xf>
    <xf numFmtId="0" fontId="2" fillId="0" borderId="17" xfId="4" applyFont="1" applyBorder="1" applyAlignment="1" applyProtection="1">
      <alignment wrapText="1"/>
      <protection hidden="1"/>
    </xf>
    <xf numFmtId="0" fontId="2" fillId="0" borderId="0" xfId="4" applyFont="1" applyAlignment="1" applyProtection="1">
      <alignment horizontal="center" vertical="top" wrapText="1"/>
      <protection hidden="1"/>
    </xf>
    <xf numFmtId="0" fontId="2" fillId="0" borderId="0" xfId="4" applyFont="1" applyProtection="1">
      <protection hidden="1"/>
    </xf>
    <xf numFmtId="0" fontId="2" fillId="0" borderId="22" xfId="4" applyFont="1" applyBorder="1" applyAlignment="1" applyProtection="1">
      <alignment vertical="top" wrapText="1"/>
      <protection hidden="1"/>
    </xf>
    <xf numFmtId="0" fontId="2" fillId="0" borderId="0" xfId="4" applyFont="1" applyAlignment="1" applyProtection="1">
      <alignment horizontal="center"/>
      <protection hidden="1"/>
    </xf>
    <xf numFmtId="0" fontId="2" fillId="14" borderId="0" xfId="4" applyFont="1" applyFill="1" applyAlignment="1" applyProtection="1">
      <alignment horizontal="center" wrapText="1"/>
      <protection hidden="1"/>
    </xf>
    <xf numFmtId="0" fontId="5" fillId="14" borderId="21" xfId="4" applyFont="1" applyFill="1" applyBorder="1" applyAlignment="1" applyProtection="1">
      <alignment horizontal="center" wrapText="1"/>
      <protection hidden="1"/>
    </xf>
    <xf numFmtId="0" fontId="5" fillId="14" borderId="17" xfId="4" applyFont="1" applyFill="1" applyBorder="1" applyAlignment="1" applyProtection="1">
      <alignment horizontal="center" wrapText="1"/>
      <protection hidden="1"/>
    </xf>
    <xf numFmtId="0" fontId="5" fillId="14" borderId="0" xfId="4" applyFont="1" applyFill="1" applyAlignment="1" applyProtection="1">
      <alignment horizontal="center" wrapText="1"/>
      <protection hidden="1"/>
    </xf>
    <xf numFmtId="0" fontId="5" fillId="0" borderId="24" xfId="4" applyFont="1" applyBorder="1" applyAlignment="1" applyProtection="1">
      <alignment horizontal="center" vertical="top" wrapText="1"/>
      <protection hidden="1"/>
    </xf>
    <xf numFmtId="0" fontId="5" fillId="0" borderId="14" xfId="4" applyFont="1" applyBorder="1" applyAlignment="1" applyProtection="1">
      <alignment horizontal="left" vertical="top" wrapText="1" indent="2"/>
      <protection hidden="1"/>
    </xf>
    <xf numFmtId="0" fontId="5" fillId="0" borderId="21" xfId="4" applyFont="1" applyBorder="1" applyAlignment="1" applyProtection="1">
      <alignment vertical="top" wrapText="1"/>
      <protection hidden="1"/>
    </xf>
    <xf numFmtId="0" fontId="5" fillId="0" borderId="14" xfId="4" applyFont="1" applyBorder="1" applyAlignment="1" applyProtection="1">
      <alignment horizontal="left" vertical="top" wrapText="1" indent="5"/>
      <protection hidden="1"/>
    </xf>
    <xf numFmtId="0" fontId="2" fillId="14" borderId="22" xfId="4" applyFont="1" applyFill="1" applyBorder="1" applyAlignment="1" applyProtection="1">
      <alignment horizontal="center" wrapText="1"/>
      <protection hidden="1"/>
    </xf>
    <xf numFmtId="0" fontId="2" fillId="14" borderId="20" xfId="4" applyFont="1" applyFill="1" applyBorder="1" applyAlignment="1" applyProtection="1">
      <alignment horizontal="center" wrapText="1"/>
      <protection hidden="1"/>
    </xf>
    <xf numFmtId="0" fontId="5" fillId="0" borderId="23" xfId="4" applyFont="1" applyBorder="1" applyAlignment="1" applyProtection="1">
      <alignment horizontal="center" vertical="top" wrapText="1"/>
      <protection hidden="1"/>
    </xf>
    <xf numFmtId="0" fontId="5" fillId="0" borderId="23" xfId="4" applyFont="1" applyBorder="1" applyAlignment="1" applyProtection="1">
      <alignment vertical="top" wrapText="1"/>
      <protection hidden="1"/>
    </xf>
    <xf numFmtId="1" fontId="0" fillId="5" borderId="1" xfId="0" quotePrefix="1" applyNumberFormat="1" applyFill="1" applyBorder="1" applyAlignment="1">
      <alignment horizontal="center" vertical="center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" fontId="4" fillId="0" borderId="0" xfId="0" applyNumberFormat="1" applyFont="1" applyAlignment="1" applyProtection="1">
      <alignment horizontal="center" vertical="center"/>
      <protection hidden="1"/>
    </xf>
    <xf numFmtId="0" fontId="4" fillId="0" borderId="30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1" fontId="4" fillId="0" borderId="31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16" fillId="11" borderId="1" xfId="0" applyFont="1" applyFill="1" applyBorder="1" applyAlignment="1" applyProtection="1">
      <alignment horizontal="center" vertical="center"/>
      <protection hidden="1"/>
    </xf>
    <xf numFmtId="0" fontId="15" fillId="11" borderId="1" xfId="0" applyFont="1" applyFill="1" applyBorder="1" applyAlignment="1" applyProtection="1">
      <alignment horizontal="center"/>
      <protection hidden="1"/>
    </xf>
    <xf numFmtId="1" fontId="16" fillId="11" borderId="8" xfId="0" applyNumberFormat="1" applyFont="1" applyFill="1" applyBorder="1" applyAlignment="1" applyProtection="1">
      <alignment horizontal="center" vertical="center" wrapText="1"/>
      <protection hidden="1"/>
    </xf>
    <xf numFmtId="0" fontId="16" fillId="11" borderId="8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Protection="1"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1" fontId="2" fillId="3" borderId="1" xfId="1" quotePrefix="1" applyNumberFormat="1" applyFont="1" applyFill="1" applyBorder="1" applyAlignment="1" applyProtection="1">
      <alignment horizontal="center" vertical="center"/>
      <protection hidden="1"/>
    </xf>
    <xf numFmtId="0" fontId="2" fillId="3" borderId="1" xfId="2" applyFont="1" applyFill="1" applyBorder="1" applyAlignment="1" applyProtection="1">
      <alignment vertical="center"/>
      <protection hidden="1"/>
    </xf>
    <xf numFmtId="0" fontId="2" fillId="3" borderId="1" xfId="2" applyFont="1" applyFill="1" applyBorder="1" applyAlignment="1" applyProtection="1">
      <alignment horizontal="center" vertical="center"/>
      <protection hidden="1"/>
    </xf>
    <xf numFmtId="1" fontId="5" fillId="5" borderId="1" xfId="0" applyNumberFormat="1" applyFont="1" applyFill="1" applyBorder="1" applyAlignment="1" applyProtection="1">
      <alignment horizontal="center" vertical="center"/>
      <protection hidden="1"/>
    </xf>
    <xf numFmtId="1" fontId="5" fillId="12" borderId="1" xfId="0" applyNumberFormat="1" applyFont="1" applyFill="1" applyBorder="1" applyAlignment="1" applyProtection="1">
      <alignment horizontal="center" vertical="center"/>
      <protection hidden="1"/>
    </xf>
    <xf numFmtId="0" fontId="5" fillId="12" borderId="1" xfId="0" applyFont="1" applyFill="1" applyBorder="1" applyAlignment="1" applyProtection="1">
      <alignment horizontal="center" vertical="center"/>
      <protection hidden="1"/>
    </xf>
    <xf numFmtId="1" fontId="5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1" fontId="5" fillId="6" borderId="1" xfId="0" applyNumberFormat="1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1" fontId="2" fillId="3" borderId="1" xfId="1" applyNumberFormat="1" applyFont="1" applyFill="1" applyBorder="1" applyAlignment="1" applyProtection="1">
      <alignment horizontal="center" vertical="center"/>
      <protection hidden="1"/>
    </xf>
    <xf numFmtId="0" fontId="3" fillId="3" borderId="1" xfId="1" quotePrefix="1" applyFont="1" applyFill="1" applyBorder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16" fillId="11" borderId="1" xfId="0" applyFont="1" applyFill="1" applyBorder="1" applyAlignment="1" applyProtection="1">
      <alignment horizontal="center" vertical="center" wrapText="1"/>
      <protection hidden="1"/>
    </xf>
    <xf numFmtId="0" fontId="0" fillId="6" borderId="1" xfId="0" applyFill="1" applyBorder="1" applyProtection="1">
      <protection hidden="1"/>
    </xf>
    <xf numFmtId="2" fontId="0" fillId="6" borderId="1" xfId="0" applyNumberFormat="1" applyFill="1" applyBorder="1" applyProtection="1">
      <protection hidden="1"/>
    </xf>
    <xf numFmtId="0" fontId="0" fillId="6" borderId="1" xfId="0" applyNumberFormat="1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5" fillId="0" borderId="0" xfId="4" applyFont="1" applyBorder="1" applyAlignment="1" applyProtection="1">
      <alignment horizontal="left" vertical="center" wrapText="1"/>
      <protection hidden="1"/>
    </xf>
    <xf numFmtId="0" fontId="5" fillId="0" borderId="0" xfId="4" applyFont="1" applyBorder="1" applyAlignment="1" applyProtection="1">
      <alignment horizontal="center" vertical="center" wrapText="1"/>
      <protection hidden="1"/>
    </xf>
    <xf numFmtId="0" fontId="5" fillId="0" borderId="0" xfId="4" quotePrefix="1" applyFont="1" applyBorder="1" applyAlignment="1" applyProtection="1">
      <alignment horizontal="left" vertical="center" wrapText="1"/>
      <protection hidden="1"/>
    </xf>
    <xf numFmtId="0" fontId="5" fillId="0" borderId="44" xfId="4" applyFont="1" applyBorder="1" applyAlignment="1" applyProtection="1">
      <alignment horizontal="center" vertical="center"/>
      <protection hidden="1"/>
    </xf>
    <xf numFmtId="0" fontId="5" fillId="0" borderId="43" xfId="4" applyFont="1" applyBorder="1" applyAlignment="1" applyProtection="1">
      <alignment horizontal="center" vertical="center"/>
      <protection hidden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" fontId="0" fillId="16" borderId="1" xfId="0" quotePrefix="1" applyNumberFormat="1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164" fontId="0" fillId="16" borderId="1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/>
    <xf numFmtId="164" fontId="0" fillId="16" borderId="1" xfId="0" applyNumberFormat="1" applyFill="1" applyBorder="1"/>
    <xf numFmtId="14" fontId="0" fillId="16" borderId="1" xfId="0" applyNumberFormat="1" applyFill="1" applyBorder="1"/>
    <xf numFmtId="15" fontId="0" fillId="16" borderId="1" xfId="0" applyNumberFormat="1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1" fontId="0" fillId="17" borderId="1" xfId="0" applyNumberFormat="1" applyFill="1" applyBorder="1" applyAlignment="1">
      <alignment horizontal="center" vertical="center"/>
    </xf>
    <xf numFmtId="164" fontId="0" fillId="17" borderId="1" xfId="0" applyNumberFormat="1" applyFill="1" applyBorder="1"/>
    <xf numFmtId="164" fontId="0" fillId="17" borderId="1" xfId="0" applyNumberFormat="1" applyFill="1" applyBorder="1" applyAlignment="1">
      <alignment vertical="center"/>
    </xf>
    <xf numFmtId="164" fontId="0" fillId="17" borderId="1" xfId="0" applyNumberFormat="1" applyFill="1" applyBorder="1" applyAlignment="1">
      <alignment horizontal="center" vertical="center"/>
    </xf>
    <xf numFmtId="14" fontId="0" fillId="17" borderId="1" xfId="0" applyNumberFormat="1" applyFill="1" applyBorder="1"/>
    <xf numFmtId="15" fontId="0" fillId="17" borderId="1" xfId="0" applyNumberFormat="1" applyFill="1" applyBorder="1"/>
    <xf numFmtId="0" fontId="0" fillId="16" borderId="1" xfId="0" applyFill="1" applyBorder="1" applyAlignment="1">
      <alignment horizontal="center"/>
    </xf>
    <xf numFmtId="0" fontId="2" fillId="0" borderId="0" xfId="2" applyFont="1" applyAlignment="1" applyProtection="1">
      <alignment horizontal="center" vertic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4" fillId="9" borderId="0" xfId="0" applyFont="1" applyFill="1" applyAlignment="1">
      <alignment horizontal="left" vertical="center" wrapText="1"/>
    </xf>
    <xf numFmtId="0" fontId="11" fillId="9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20" fillId="7" borderId="0" xfId="0" applyFont="1" applyFill="1" applyAlignment="1">
      <alignment horizontal="left" vertical="center"/>
    </xf>
    <xf numFmtId="0" fontId="20" fillId="7" borderId="31" xfId="0" applyFont="1" applyFill="1" applyBorder="1" applyAlignment="1">
      <alignment horizontal="left" vertical="center"/>
    </xf>
    <xf numFmtId="0" fontId="0" fillId="9" borderId="0" xfId="0" applyFill="1" applyAlignment="1">
      <alignment horizontal="center"/>
    </xf>
    <xf numFmtId="0" fontId="4" fillId="5" borderId="1" xfId="0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/>
      <protection hidden="1"/>
    </xf>
    <xf numFmtId="0" fontId="2" fillId="5" borderId="1" xfId="0" applyFont="1" applyFill="1" applyBorder="1" applyAlignment="1" applyProtection="1">
      <alignment horizont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18" borderId="2" xfId="0" applyFont="1" applyFill="1" applyBorder="1" applyAlignment="1" applyProtection="1">
      <alignment horizontal="center"/>
      <protection hidden="1"/>
    </xf>
    <xf numFmtId="0" fontId="2" fillId="18" borderId="4" xfId="0" applyFont="1" applyFill="1" applyBorder="1" applyAlignment="1" applyProtection="1">
      <alignment horizontal="center"/>
      <protection hidden="1"/>
    </xf>
    <xf numFmtId="0" fontId="2" fillId="18" borderId="3" xfId="0" applyFont="1" applyFill="1" applyBorder="1" applyAlignment="1" applyProtection="1">
      <alignment horizontal="center"/>
      <protection hidden="1"/>
    </xf>
    <xf numFmtId="0" fontId="4" fillId="4" borderId="6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0" applyFont="1" applyFill="1" applyBorder="1" applyAlignment="1" applyProtection="1">
      <alignment horizontal="center" vertical="center" wrapText="1"/>
      <protection hidden="1"/>
    </xf>
    <xf numFmtId="0" fontId="2" fillId="6" borderId="2" xfId="0" applyFont="1" applyFill="1" applyBorder="1" applyAlignment="1" applyProtection="1">
      <alignment horizontal="center"/>
      <protection hidden="1"/>
    </xf>
    <xf numFmtId="0" fontId="2" fillId="6" borderId="4" xfId="0" applyFont="1" applyFill="1" applyBorder="1" applyAlignment="1" applyProtection="1">
      <alignment horizontal="center"/>
      <protection hidden="1"/>
    </xf>
    <xf numFmtId="0" fontId="2" fillId="6" borderId="3" xfId="0" applyFont="1" applyFill="1" applyBorder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7" xfId="0" applyFont="1" applyFill="1" applyBorder="1" applyAlignment="1" applyProtection="1">
      <alignment horizontal="center" vertical="center" wrapText="1"/>
      <protection hidden="1"/>
    </xf>
    <xf numFmtId="0" fontId="4" fillId="6" borderId="8" xfId="0" applyFont="1" applyFill="1" applyBorder="1" applyAlignment="1" applyProtection="1">
      <alignment horizontal="center" vertical="center" wrapText="1"/>
      <protection hidden="1"/>
    </xf>
    <xf numFmtId="0" fontId="2" fillId="5" borderId="2" xfId="0" applyFont="1" applyFill="1" applyBorder="1" applyAlignment="1" applyProtection="1">
      <alignment horizontal="center"/>
      <protection hidden="1"/>
    </xf>
    <xf numFmtId="0" fontId="2" fillId="5" borderId="4" xfId="0" applyFont="1" applyFill="1" applyBorder="1" applyAlignment="1" applyProtection="1">
      <alignment horizontal="center"/>
      <protection hidden="1"/>
    </xf>
    <xf numFmtId="0" fontId="2" fillId="5" borderId="3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7" xfId="0" applyFont="1" applyFill="1" applyBorder="1" applyAlignment="1" applyProtection="1">
      <alignment horizontal="center" vertical="center" wrapText="1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2" fillId="4" borderId="2" xfId="0" applyFont="1" applyFill="1" applyBorder="1" applyAlignment="1" applyProtection="1">
      <alignment horizontal="center"/>
      <protection hidden="1"/>
    </xf>
    <xf numFmtId="0" fontId="2" fillId="4" borderId="4" xfId="0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hidden="1"/>
    </xf>
    <xf numFmtId="0" fontId="2" fillId="12" borderId="2" xfId="0" applyFont="1" applyFill="1" applyBorder="1" applyAlignment="1" applyProtection="1">
      <alignment horizontal="center"/>
      <protection hidden="1"/>
    </xf>
    <xf numFmtId="0" fontId="2" fillId="12" borderId="4" xfId="0" applyFont="1" applyFill="1" applyBorder="1" applyAlignment="1" applyProtection="1">
      <alignment horizontal="center"/>
      <protection hidden="1"/>
    </xf>
    <xf numFmtId="0" fontId="2" fillId="12" borderId="3" xfId="0" applyFont="1" applyFill="1" applyBorder="1" applyAlignment="1" applyProtection="1">
      <alignment horizontal="center"/>
      <protection hidden="1"/>
    </xf>
    <xf numFmtId="0" fontId="4" fillId="12" borderId="6" xfId="0" applyFont="1" applyFill="1" applyBorder="1" applyAlignment="1" applyProtection="1">
      <alignment horizontal="center" vertical="center" wrapText="1"/>
      <protection hidden="1"/>
    </xf>
    <xf numFmtId="0" fontId="4" fillId="12" borderId="7" xfId="0" applyFont="1" applyFill="1" applyBorder="1" applyAlignment="1" applyProtection="1">
      <alignment horizontal="center" vertical="center" wrapText="1"/>
      <protection hidden="1"/>
    </xf>
    <xf numFmtId="0" fontId="4" fillId="12" borderId="8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1" fontId="4" fillId="5" borderId="6" xfId="0" applyNumberFormat="1" applyFont="1" applyFill="1" applyBorder="1" applyAlignment="1" applyProtection="1">
      <alignment horizontal="center" vertical="center" wrapText="1"/>
      <protection hidden="1"/>
    </xf>
    <xf numFmtId="1" fontId="4" fillId="5" borderId="7" xfId="0" applyNumberFormat="1" applyFont="1" applyFill="1" applyBorder="1" applyAlignment="1" applyProtection="1">
      <alignment horizontal="center" vertical="center" wrapText="1"/>
      <protection hidden="1"/>
    </xf>
    <xf numFmtId="1" fontId="4" fillId="5" borderId="8" xfId="0" applyNumberFormat="1" applyFont="1" applyFill="1" applyBorder="1" applyAlignment="1" applyProtection="1">
      <alignment horizontal="center" vertical="center" wrapText="1"/>
      <protection hidden="1"/>
    </xf>
    <xf numFmtId="1" fontId="2" fillId="5" borderId="2" xfId="0" applyNumberFormat="1" applyFont="1" applyFill="1" applyBorder="1" applyAlignment="1" applyProtection="1">
      <alignment horizontal="center"/>
      <protection hidden="1"/>
    </xf>
    <xf numFmtId="1" fontId="2" fillId="5" borderId="4" xfId="0" applyNumberFormat="1" applyFont="1" applyFill="1" applyBorder="1" applyAlignment="1" applyProtection="1">
      <alignment horizontal="center"/>
      <protection hidden="1"/>
    </xf>
    <xf numFmtId="1" fontId="2" fillId="5" borderId="3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32" fillId="0" borderId="0" xfId="4" applyFont="1" applyAlignment="1" applyProtection="1">
      <alignment horizontal="center"/>
      <protection hidden="1"/>
    </xf>
    <xf numFmtId="165" fontId="5" fillId="0" borderId="27" xfId="4" applyNumberFormat="1" applyFont="1" applyBorder="1" applyAlignment="1" applyProtection="1">
      <alignment horizontal="center" vertical="center"/>
      <protection hidden="1"/>
    </xf>
    <xf numFmtId="165" fontId="5" fillId="0" borderId="28" xfId="4" applyNumberFormat="1" applyFont="1" applyBorder="1" applyAlignment="1" applyProtection="1">
      <alignment horizontal="center" vertical="center"/>
      <protection hidden="1"/>
    </xf>
    <xf numFmtId="165" fontId="5" fillId="0" borderId="29" xfId="4" applyNumberFormat="1" applyFont="1" applyBorder="1" applyAlignment="1" applyProtection="1">
      <alignment horizontal="center" vertical="center"/>
      <protection hidden="1"/>
    </xf>
    <xf numFmtId="0" fontId="5" fillId="0" borderId="2" xfId="4" applyFont="1" applyBorder="1" applyAlignment="1" applyProtection="1">
      <alignment horizontal="center" vertical="center" wrapText="1"/>
      <protection hidden="1"/>
    </xf>
    <xf numFmtId="0" fontId="5" fillId="0" borderId="4" xfId="4" applyFont="1" applyBorder="1" applyAlignment="1" applyProtection="1">
      <alignment horizontal="center" vertical="center" wrapText="1"/>
      <protection hidden="1"/>
    </xf>
    <xf numFmtId="0" fontId="5" fillId="0" borderId="26" xfId="4" applyFont="1" applyBorder="1" applyAlignment="1" applyProtection="1">
      <alignment horizontal="left" vertical="center"/>
      <protection hidden="1"/>
    </xf>
    <xf numFmtId="0" fontId="5" fillId="0" borderId="36" xfId="4" applyFont="1" applyBorder="1" applyAlignment="1" applyProtection="1">
      <alignment horizontal="left" vertical="center"/>
      <protection hidden="1"/>
    </xf>
    <xf numFmtId="0" fontId="5" fillId="0" borderId="37" xfId="4" applyFont="1" applyBorder="1" applyAlignment="1" applyProtection="1">
      <alignment horizontal="left" vertical="center"/>
      <protection hidden="1"/>
    </xf>
    <xf numFmtId="0" fontId="5" fillId="0" borderId="30" xfId="4" applyFont="1" applyBorder="1" applyAlignment="1" applyProtection="1">
      <alignment horizontal="left" vertical="center"/>
      <protection hidden="1"/>
    </xf>
    <xf numFmtId="0" fontId="5" fillId="0" borderId="31" xfId="4" applyFont="1" applyBorder="1" applyAlignment="1" applyProtection="1">
      <alignment horizontal="left" vertical="center"/>
      <protection hidden="1"/>
    </xf>
    <xf numFmtId="0" fontId="5" fillId="0" borderId="38" xfId="4" applyFont="1" applyBorder="1" applyAlignment="1" applyProtection="1">
      <alignment horizontal="left" vertical="center"/>
      <protection hidden="1"/>
    </xf>
    <xf numFmtId="1" fontId="5" fillId="0" borderId="33" xfId="4" applyNumberFormat="1" applyFont="1" applyBorder="1" applyAlignment="1" applyProtection="1">
      <alignment horizontal="center" vertical="center"/>
      <protection hidden="1"/>
    </xf>
    <xf numFmtId="1" fontId="5" fillId="0" borderId="39" xfId="4" applyNumberFormat="1" applyFont="1" applyBorder="1" applyAlignment="1" applyProtection="1">
      <alignment horizontal="center" vertical="center"/>
      <protection hidden="1"/>
    </xf>
    <xf numFmtId="0" fontId="5" fillId="0" borderId="27" xfId="4" applyFont="1" applyBorder="1" applyAlignment="1" applyProtection="1">
      <alignment horizontal="left" vertical="center" wrapText="1"/>
      <protection hidden="1"/>
    </xf>
    <xf numFmtId="0" fontId="5" fillId="0" borderId="28" xfId="4" applyFont="1" applyBorder="1" applyAlignment="1" applyProtection="1">
      <alignment horizontal="left" vertical="center" wrapText="1"/>
      <protection hidden="1"/>
    </xf>
    <xf numFmtId="0" fontId="5" fillId="0" borderId="29" xfId="4" applyFont="1" applyBorder="1" applyAlignment="1" applyProtection="1">
      <alignment horizontal="left" vertical="center" wrapText="1"/>
      <protection hidden="1"/>
    </xf>
    <xf numFmtId="0" fontId="5" fillId="0" borderId="34" xfId="4" applyFont="1" applyBorder="1" applyAlignment="1" applyProtection="1">
      <alignment horizontal="center" vertical="center"/>
      <protection hidden="1"/>
    </xf>
    <xf numFmtId="0" fontId="5" fillId="0" borderId="35" xfId="4" applyFont="1" applyBorder="1" applyAlignment="1" applyProtection="1">
      <alignment horizontal="center" vertical="center"/>
      <protection hidden="1"/>
    </xf>
    <xf numFmtId="0" fontId="5" fillId="0" borderId="1" xfId="4" applyFont="1" applyBorder="1" applyAlignment="1" applyProtection="1">
      <alignment horizontal="center" vertical="center"/>
      <protection hidden="1"/>
    </xf>
    <xf numFmtId="0" fontId="5" fillId="0" borderId="1" xfId="4" applyFont="1" applyBorder="1" applyAlignment="1" applyProtection="1">
      <alignment horizontal="left" vertical="center"/>
      <protection hidden="1"/>
    </xf>
    <xf numFmtId="0" fontId="5" fillId="0" borderId="1" xfId="4" applyFont="1" applyBorder="1" applyAlignment="1" applyProtection="1">
      <alignment horizontal="left" vertical="center" wrapText="1"/>
      <protection hidden="1"/>
    </xf>
    <xf numFmtId="0" fontId="5" fillId="0" borderId="26" xfId="4" applyFont="1" applyBorder="1" applyAlignment="1" applyProtection="1">
      <alignment horizontal="left" vertical="center" wrapText="1"/>
      <protection hidden="1"/>
    </xf>
    <xf numFmtId="0" fontId="5" fillId="0" borderId="36" xfId="4" applyFont="1" applyBorder="1" applyAlignment="1" applyProtection="1">
      <alignment horizontal="left" vertical="center" wrapText="1"/>
      <protection hidden="1"/>
    </xf>
    <xf numFmtId="0" fontId="5" fillId="0" borderId="37" xfId="4" applyFont="1" applyBorder="1" applyAlignment="1" applyProtection="1">
      <alignment horizontal="left" vertical="center" wrapText="1"/>
      <protection hidden="1"/>
    </xf>
    <xf numFmtId="0" fontId="5" fillId="0" borderId="30" xfId="4" applyFont="1" applyBorder="1" applyAlignment="1" applyProtection="1">
      <alignment horizontal="left" vertical="center" wrapText="1"/>
      <protection hidden="1"/>
    </xf>
    <xf numFmtId="0" fontId="5" fillId="0" borderId="31" xfId="4" applyFont="1" applyBorder="1" applyAlignment="1" applyProtection="1">
      <alignment horizontal="left" vertical="center" wrapText="1"/>
      <protection hidden="1"/>
    </xf>
    <xf numFmtId="0" fontId="5" fillId="0" borderId="38" xfId="4" applyFont="1" applyBorder="1" applyAlignment="1" applyProtection="1">
      <alignment horizontal="left" vertical="center" wrapText="1"/>
      <protection hidden="1"/>
    </xf>
    <xf numFmtId="0" fontId="2" fillId="0" borderId="0" xfId="4" applyFont="1" applyAlignment="1" applyProtection="1">
      <alignment horizontal="center"/>
      <protection hidden="1"/>
    </xf>
    <xf numFmtId="0" fontId="21" fillId="0" borderId="10" xfId="2" applyFont="1" applyBorder="1" applyAlignment="1" applyProtection="1">
      <alignment horizontal="center"/>
      <protection hidden="1"/>
    </xf>
    <xf numFmtId="0" fontId="21" fillId="0" borderId="12" xfId="2" applyFont="1" applyBorder="1" applyAlignment="1" applyProtection="1">
      <alignment horizontal="center"/>
      <protection hidden="1"/>
    </xf>
    <xf numFmtId="0" fontId="21" fillId="0" borderId="13" xfId="2" applyFont="1" applyBorder="1" applyAlignment="1" applyProtection="1">
      <alignment horizontal="center"/>
      <protection hidden="1"/>
    </xf>
    <xf numFmtId="0" fontId="21" fillId="0" borderId="14" xfId="2" applyFont="1" applyBorder="1" applyAlignment="1" applyProtection="1">
      <alignment horizontal="center"/>
      <protection hidden="1"/>
    </xf>
    <xf numFmtId="0" fontId="21" fillId="0" borderId="15" xfId="2" applyFont="1" applyBorder="1" applyAlignment="1" applyProtection="1">
      <alignment horizontal="center"/>
      <protection hidden="1"/>
    </xf>
    <xf numFmtId="0" fontId="21" fillId="0" borderId="17" xfId="2" applyFont="1" applyBorder="1" applyAlignment="1" applyProtection="1">
      <alignment horizontal="center"/>
      <protection hidden="1"/>
    </xf>
    <xf numFmtId="0" fontId="24" fillId="15" borderId="18" xfId="2" applyFont="1" applyFill="1" applyBorder="1" applyAlignment="1" applyProtection="1">
      <alignment horizontal="center"/>
      <protection hidden="1"/>
    </xf>
    <xf numFmtId="0" fontId="24" fillId="15" borderId="19" xfId="2" applyFont="1" applyFill="1" applyBorder="1" applyAlignment="1" applyProtection="1">
      <alignment horizontal="center"/>
      <protection hidden="1"/>
    </xf>
    <xf numFmtId="0" fontId="24" fillId="15" borderId="20" xfId="2" applyFont="1" applyFill="1" applyBorder="1" applyAlignment="1" applyProtection="1">
      <alignment horizontal="center"/>
      <protection hidden="1"/>
    </xf>
    <xf numFmtId="0" fontId="2" fillId="8" borderId="28" xfId="4" applyFont="1" applyFill="1" applyBorder="1" applyAlignment="1" applyProtection="1">
      <alignment horizontal="center" vertical="center"/>
      <protection hidden="1"/>
    </xf>
    <xf numFmtId="0" fontId="2" fillId="8" borderId="29" xfId="4" applyFont="1" applyFill="1" applyBorder="1" applyAlignment="1" applyProtection="1">
      <alignment horizontal="center" vertical="center"/>
      <protection hidden="1"/>
    </xf>
    <xf numFmtId="0" fontId="2" fillId="8" borderId="25" xfId="4" applyFont="1" applyFill="1" applyBorder="1" applyAlignment="1" applyProtection="1">
      <alignment horizontal="center" vertical="center"/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" fillId="0" borderId="0" xfId="2" applyFont="1" applyAlignment="1" applyProtection="1">
      <alignment horizontal="center" vertical="center"/>
      <protection hidden="1"/>
    </xf>
    <xf numFmtId="0" fontId="5" fillId="0" borderId="8" xfId="4" applyFont="1" applyBorder="1" applyAlignment="1" applyProtection="1">
      <alignment horizontal="left" vertical="center" wrapText="1"/>
      <protection hidden="1"/>
    </xf>
    <xf numFmtId="0" fontId="2" fillId="8" borderId="1" xfId="4" applyFont="1" applyFill="1" applyBorder="1" applyAlignment="1" applyProtection="1">
      <alignment horizontal="center" vertical="center" wrapText="1"/>
      <protection hidden="1"/>
    </xf>
    <xf numFmtId="0" fontId="5" fillId="0" borderId="0" xfId="4" applyFont="1" applyAlignment="1" applyProtection="1">
      <alignment horizontal="left" vertical="center"/>
      <protection hidden="1"/>
    </xf>
    <xf numFmtId="1" fontId="5" fillId="0" borderId="0" xfId="4" quotePrefix="1" applyNumberFormat="1" applyFont="1" applyAlignment="1" applyProtection="1">
      <alignment horizontal="left" vertical="center"/>
      <protection hidden="1"/>
    </xf>
    <xf numFmtId="0" fontId="5" fillId="0" borderId="0" xfId="4" quotePrefix="1" applyFont="1" applyAlignment="1" applyProtection="1">
      <alignment horizontal="left" vertical="center"/>
      <protection hidden="1"/>
    </xf>
    <xf numFmtId="0" fontId="27" fillId="0" borderId="0" xfId="2" applyFont="1" applyAlignment="1" applyProtection="1">
      <alignment horizontal="center"/>
      <protection hidden="1"/>
    </xf>
    <xf numFmtId="0" fontId="2" fillId="14" borderId="18" xfId="4" applyFont="1" applyFill="1" applyBorder="1" applyAlignment="1" applyProtection="1">
      <alignment horizontal="center" wrapText="1"/>
      <protection hidden="1"/>
    </xf>
    <xf numFmtId="0" fontId="2" fillId="14" borderId="19" xfId="4" applyFont="1" applyFill="1" applyBorder="1" applyAlignment="1" applyProtection="1">
      <alignment horizontal="center" wrapText="1"/>
      <protection hidden="1"/>
    </xf>
    <xf numFmtId="0" fontId="2" fillId="14" borderId="20" xfId="4" applyFont="1" applyFill="1" applyBorder="1" applyAlignment="1" applyProtection="1">
      <alignment horizontal="center" wrapText="1"/>
      <protection hidden="1"/>
    </xf>
    <xf numFmtId="0" fontId="5" fillId="0" borderId="23" xfId="4" applyFont="1" applyBorder="1" applyAlignment="1" applyProtection="1">
      <alignment horizontal="center" vertical="top" wrapText="1"/>
      <protection hidden="1"/>
    </xf>
    <xf numFmtId="0" fontId="5" fillId="0" borderId="24" xfId="4" applyFont="1" applyBorder="1" applyAlignment="1" applyProtection="1">
      <alignment horizontal="center" vertical="top" wrapText="1"/>
      <protection hidden="1"/>
    </xf>
    <xf numFmtId="0" fontId="5" fillId="0" borderId="21" xfId="4" applyFont="1" applyBorder="1" applyAlignment="1" applyProtection="1">
      <alignment horizontal="center" vertical="top" wrapText="1"/>
      <protection hidden="1"/>
    </xf>
    <xf numFmtId="0" fontId="5" fillId="0" borderId="23" xfId="4" applyFont="1" applyBorder="1" applyAlignment="1" applyProtection="1">
      <alignment vertical="top" wrapText="1"/>
      <protection hidden="1"/>
    </xf>
    <xf numFmtId="0" fontId="5" fillId="0" borderId="24" xfId="4" applyFont="1" applyBorder="1" applyAlignment="1" applyProtection="1">
      <alignment vertical="top" wrapText="1"/>
      <protection hidden="1"/>
    </xf>
    <xf numFmtId="0" fontId="5" fillId="0" borderId="21" xfId="4" applyFont="1" applyBorder="1" applyAlignment="1" applyProtection="1">
      <alignment vertical="top" wrapText="1"/>
      <protection hidden="1"/>
    </xf>
    <xf numFmtId="0" fontId="5" fillId="0" borderId="0" xfId="4" applyFont="1" applyAlignment="1" applyProtection="1">
      <alignment horizontal="left" vertical="top" wrapText="1"/>
      <protection hidden="1"/>
    </xf>
    <xf numFmtId="0" fontId="2" fillId="8" borderId="2" xfId="4" applyFont="1" applyFill="1" applyBorder="1" applyAlignment="1" applyProtection="1">
      <alignment horizontal="center" vertical="center"/>
      <protection hidden="1"/>
    </xf>
    <xf numFmtId="0" fontId="2" fillId="8" borderId="4" xfId="4" applyFont="1" applyFill="1" applyBorder="1" applyAlignment="1" applyProtection="1">
      <alignment horizontal="center" vertical="center"/>
      <protection hidden="1"/>
    </xf>
    <xf numFmtId="0" fontId="2" fillId="8" borderId="3" xfId="4" applyFont="1" applyFill="1" applyBorder="1" applyAlignment="1" applyProtection="1">
      <alignment horizontal="center" vertic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5" fillId="0" borderId="0" xfId="4" applyFont="1" applyAlignment="1" applyProtection="1">
      <alignment wrapText="1"/>
      <protection hidden="1"/>
    </xf>
    <xf numFmtId="0" fontId="5" fillId="0" borderId="16" xfId="4" applyFont="1" applyBorder="1" applyAlignment="1" applyProtection="1">
      <alignment wrapText="1"/>
      <protection hidden="1"/>
    </xf>
    <xf numFmtId="0" fontId="2" fillId="0" borderId="14" xfId="4" applyFont="1" applyBorder="1" applyAlignment="1" applyProtection="1">
      <alignment vertical="top" wrapText="1"/>
      <protection hidden="1"/>
    </xf>
    <xf numFmtId="0" fontId="2" fillId="0" borderId="13" xfId="4" applyFont="1" applyBorder="1" applyAlignment="1" applyProtection="1">
      <alignment horizontal="center" vertical="top" wrapText="1"/>
      <protection hidden="1"/>
    </xf>
    <xf numFmtId="0" fontId="2" fillId="0" borderId="0" xfId="4" applyFont="1" applyAlignment="1" applyProtection="1">
      <alignment horizontal="center" vertical="top" wrapText="1"/>
      <protection hidden="1"/>
    </xf>
    <xf numFmtId="0" fontId="5" fillId="0" borderId="2" xfId="4" applyFont="1" applyBorder="1" applyAlignment="1" applyProtection="1">
      <alignment horizontal="left" vertical="center" wrapText="1"/>
      <protection hidden="1"/>
    </xf>
    <xf numFmtId="0" fontId="5" fillId="0" borderId="4" xfId="4" applyFont="1" applyBorder="1" applyAlignment="1" applyProtection="1">
      <alignment horizontal="left" vertical="center" wrapText="1"/>
      <protection hidden="1"/>
    </xf>
    <xf numFmtId="0" fontId="5" fillId="0" borderId="3" xfId="4" applyFont="1" applyBorder="1" applyAlignment="1" applyProtection="1">
      <alignment horizontal="left" vertical="center" wrapText="1"/>
      <protection hidden="1"/>
    </xf>
    <xf numFmtId="165" fontId="5" fillId="0" borderId="40" xfId="4" applyNumberFormat="1" applyFont="1" applyBorder="1" applyAlignment="1" applyProtection="1">
      <alignment horizontal="center" vertical="center"/>
      <protection hidden="1"/>
    </xf>
    <xf numFmtId="165" fontId="5" fillId="0" borderId="41" xfId="4" applyNumberFormat="1" applyFont="1" applyBorder="1" applyAlignment="1" applyProtection="1">
      <alignment horizontal="center" vertical="center"/>
      <protection hidden="1"/>
    </xf>
    <xf numFmtId="165" fontId="5" fillId="0" borderId="42" xfId="4" applyNumberFormat="1" applyFont="1" applyBorder="1" applyAlignment="1" applyProtection="1">
      <alignment horizontal="center" vertical="center"/>
      <protection hidden="1"/>
    </xf>
    <xf numFmtId="165" fontId="5" fillId="0" borderId="2" xfId="4" applyNumberFormat="1" applyFont="1" applyBorder="1" applyAlignment="1" applyProtection="1">
      <alignment horizontal="center" vertical="center"/>
      <protection hidden="1"/>
    </xf>
    <xf numFmtId="165" fontId="5" fillId="0" borderId="4" xfId="4" applyNumberFormat="1" applyFont="1" applyBorder="1" applyAlignment="1" applyProtection="1">
      <alignment horizontal="center" vertical="center"/>
      <protection hidden="1"/>
    </xf>
    <xf numFmtId="165" fontId="5" fillId="0" borderId="3" xfId="4" applyNumberFormat="1" applyFont="1" applyBorder="1" applyAlignment="1" applyProtection="1">
      <alignment horizontal="center" vertical="center"/>
      <protection hidden="1"/>
    </xf>
    <xf numFmtId="165" fontId="5" fillId="0" borderId="45" xfId="4" applyNumberFormat="1" applyFont="1" applyBorder="1" applyAlignment="1" applyProtection="1">
      <alignment horizontal="center" vertical="center"/>
      <protection hidden="1"/>
    </xf>
    <xf numFmtId="165" fontId="5" fillId="0" borderId="46" xfId="4" applyNumberFormat="1" applyFont="1" applyBorder="1" applyAlignment="1" applyProtection="1">
      <alignment horizontal="center" vertical="center"/>
      <protection hidden="1"/>
    </xf>
    <xf numFmtId="165" fontId="5" fillId="0" borderId="47" xfId="4" applyNumberFormat="1" applyFont="1" applyBorder="1" applyAlignment="1" applyProtection="1">
      <alignment horizontal="center" vertical="center"/>
      <protection hidden="1"/>
    </xf>
    <xf numFmtId="0" fontId="24" fillId="16" borderId="10" xfId="4" applyFont="1" applyFill="1" applyBorder="1" applyAlignment="1" applyProtection="1">
      <alignment horizontal="center" vertical="center" wrapText="1"/>
      <protection hidden="1"/>
    </xf>
    <xf numFmtId="0" fontId="24" fillId="16" borderId="11" xfId="4" applyFont="1" applyFill="1" applyBorder="1" applyAlignment="1" applyProtection="1">
      <alignment horizontal="center" vertical="center" wrapText="1"/>
      <protection hidden="1"/>
    </xf>
    <xf numFmtId="0" fontId="24" fillId="16" borderId="12" xfId="4" applyFont="1" applyFill="1" applyBorder="1" applyAlignment="1" applyProtection="1">
      <alignment horizontal="center" vertical="center" wrapText="1"/>
      <protection hidden="1"/>
    </xf>
    <xf numFmtId="0" fontId="24" fillId="16" borderId="15" xfId="4" applyFont="1" applyFill="1" applyBorder="1" applyAlignment="1" applyProtection="1">
      <alignment horizontal="center" vertical="center" wrapText="1"/>
      <protection hidden="1"/>
    </xf>
    <xf numFmtId="0" fontId="24" fillId="16" borderId="16" xfId="4" applyFont="1" applyFill="1" applyBorder="1" applyAlignment="1" applyProtection="1">
      <alignment horizontal="center" vertical="center" wrapText="1"/>
      <protection hidden="1"/>
    </xf>
    <xf numFmtId="0" fontId="24" fillId="16" borderId="17" xfId="4" applyFont="1" applyFill="1" applyBorder="1" applyAlignment="1" applyProtection="1">
      <alignment horizontal="center" vertical="center" wrapText="1"/>
      <protection hidden="1"/>
    </xf>
    <xf numFmtId="0" fontId="31" fillId="16" borderId="10" xfId="4" applyFont="1" applyFill="1" applyBorder="1" applyAlignment="1" applyProtection="1">
      <alignment horizontal="center" vertical="center" wrapText="1"/>
      <protection hidden="1"/>
    </xf>
    <xf numFmtId="0" fontId="31" fillId="16" borderId="11" xfId="4" applyFont="1" applyFill="1" applyBorder="1" applyAlignment="1" applyProtection="1">
      <alignment horizontal="center" vertical="center" wrapText="1"/>
      <protection hidden="1"/>
    </xf>
    <xf numFmtId="0" fontId="31" fillId="16" borderId="12" xfId="4" applyFont="1" applyFill="1" applyBorder="1" applyAlignment="1" applyProtection="1">
      <alignment horizontal="center" vertical="center" wrapText="1"/>
      <protection hidden="1"/>
    </xf>
    <xf numFmtId="0" fontId="31" fillId="16" borderId="15" xfId="4" applyFont="1" applyFill="1" applyBorder="1" applyAlignment="1" applyProtection="1">
      <alignment horizontal="center" vertical="center" wrapText="1"/>
      <protection hidden="1"/>
    </xf>
    <xf numFmtId="0" fontId="31" fillId="16" borderId="16" xfId="4" applyFont="1" applyFill="1" applyBorder="1" applyAlignment="1" applyProtection="1">
      <alignment horizontal="center" vertical="center" wrapText="1"/>
      <protection hidden="1"/>
    </xf>
    <xf numFmtId="0" fontId="31" fillId="16" borderId="17" xfId="4" applyFont="1" applyFill="1" applyBorder="1" applyAlignment="1" applyProtection="1">
      <alignment horizontal="center" vertical="center" wrapText="1"/>
      <protection hidden="1"/>
    </xf>
    <xf numFmtId="0" fontId="30" fillId="10" borderId="10" xfId="2" applyFont="1" applyFill="1" applyBorder="1" applyAlignment="1" applyProtection="1">
      <alignment horizontal="center" vertical="center"/>
      <protection hidden="1"/>
    </xf>
    <xf numFmtId="0" fontId="30" fillId="10" borderId="11" xfId="2" applyFont="1" applyFill="1" applyBorder="1" applyAlignment="1" applyProtection="1">
      <alignment horizontal="center" vertical="center"/>
      <protection hidden="1"/>
    </xf>
    <xf numFmtId="0" fontId="30" fillId="10" borderId="12" xfId="2" applyFont="1" applyFill="1" applyBorder="1" applyAlignment="1" applyProtection="1">
      <alignment horizontal="center" vertical="center"/>
      <protection hidden="1"/>
    </xf>
    <xf numFmtId="0" fontId="23" fillId="10" borderId="13" xfId="2" applyFont="1" applyFill="1" applyBorder="1" applyAlignment="1" applyProtection="1">
      <alignment horizontal="center" vertical="center"/>
      <protection hidden="1"/>
    </xf>
    <xf numFmtId="0" fontId="23" fillId="10" borderId="0" xfId="2" applyFont="1" applyFill="1" applyAlignment="1" applyProtection="1">
      <alignment horizontal="center" vertical="center"/>
      <protection hidden="1"/>
    </xf>
    <xf numFmtId="0" fontId="23" fillId="10" borderId="14" xfId="2" applyFont="1" applyFill="1" applyBorder="1" applyAlignment="1" applyProtection="1">
      <alignment horizontal="center" vertical="center"/>
      <protection hidden="1"/>
    </xf>
    <xf numFmtId="0" fontId="0" fillId="0" borderId="0" xfId="0" applyNumberFormat="1" applyAlignment="1">
      <alignment vertical="center"/>
    </xf>
  </cellXfs>
  <cellStyles count="5">
    <cellStyle name="Hyperlink" xfId="3" builtinId="8"/>
    <cellStyle name="Normal" xfId="0" builtinId="0"/>
    <cellStyle name="Normal 2" xfId="2"/>
    <cellStyle name="Normal 3" xfId="1"/>
    <cellStyle name="Normal 4" xfId="4"/>
  </cellStyles>
  <dxfs count="0"/>
  <tableStyles count="0" defaultTableStyle="TableStyleMedium2" defaultPivotStyle="PivotStyleLight16"/>
  <colors>
    <mruColors>
      <color rgb="FF000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P$1" max="30000" min="1" page="10"/>
</file>

<file path=xl/ctrlProps/ctrlProp2.xml><?xml version="1.0" encoding="utf-8"?>
<formControlPr xmlns="http://schemas.microsoft.com/office/spreadsheetml/2009/9/main" objectType="Spin" dx="16" fmlaLink="$P$1" max="30000" min="1" page="10"/>
</file>

<file path=xl/ctrlProps/ctrlProp3.xml><?xml version="1.0" encoding="utf-8"?>
<formControlPr xmlns="http://schemas.microsoft.com/office/spreadsheetml/2009/9/main" objectType="Spin" dx="16" fmlaLink="$P$1" max="30000" min="1" page="10"/>
</file>

<file path=xl/ctrlProps/ctrlProp4.xml><?xml version="1.0" encoding="utf-8"?>
<formControlPr xmlns="http://schemas.microsoft.com/office/spreadsheetml/2009/9/main" objectType="Spin" dx="16" fmlaLink="$P$1" max="30000" min="1" page="10"/>
</file>

<file path=xl/ctrlProps/ctrlProp5.xml><?xml version="1.0" encoding="utf-8"?>
<formControlPr xmlns="http://schemas.microsoft.com/office/spreadsheetml/2009/9/main" objectType="Spin" dx="16" fmlaLink="$P$1" max="30000" min="1" page="10"/>
</file>

<file path=xl/ctrlProps/ctrlProp6.xml><?xml version="1.0" encoding="utf-8"?>
<formControlPr xmlns="http://schemas.microsoft.com/office/spreadsheetml/2009/9/main" objectType="Spin" dx="16" fmlaLink="$P$1" max="30000" min="1" page="10"/>
</file>

<file path=xl/ctrlProps/ctrlProp7.xml><?xml version="1.0" encoding="utf-8"?>
<formControlPr xmlns="http://schemas.microsoft.com/office/spreadsheetml/2009/9/main" objectType="Spin" dx="16" fmlaLink="$P$1" max="30000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APORT!A1"/><Relationship Id="rId2" Type="http://schemas.openxmlformats.org/officeDocument/2006/relationships/hyperlink" Target="#'DATA SISWA'!A1"/><Relationship Id="rId1" Type="http://schemas.openxmlformats.org/officeDocument/2006/relationships/hyperlink" Target="#'DATA SEKOLAH'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ATA SISWA'!A1"/><Relationship Id="rId2" Type="http://schemas.openxmlformats.org/officeDocument/2006/relationships/hyperlink" Target="#HOME!A1"/><Relationship Id="rId1" Type="http://schemas.openxmlformats.org/officeDocument/2006/relationships/image" Target="../media/image1.png"/><Relationship Id="rId4" Type="http://schemas.openxmlformats.org/officeDocument/2006/relationships/hyperlink" Target="#RAPORT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ATA SEKOLAH'!A1"/><Relationship Id="rId2" Type="http://schemas.openxmlformats.org/officeDocument/2006/relationships/hyperlink" Target="#HOME!A1"/><Relationship Id="rId1" Type="http://schemas.openxmlformats.org/officeDocument/2006/relationships/image" Target="../media/image1.png"/><Relationship Id="rId4" Type="http://schemas.openxmlformats.org/officeDocument/2006/relationships/hyperlink" Target="#RAPORT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266700</xdr:colOff>
      <xdr:row>1</xdr:row>
      <xdr:rowOff>57150</xdr:rowOff>
    </xdr:from>
    <xdr:to>
      <xdr:col>8</xdr:col>
      <xdr:colOff>323850</xdr:colOff>
      <xdr:row>1</xdr:row>
      <xdr:rowOff>333375</xdr:rowOff>
    </xdr:to>
    <xdr:sp macro="[0]!HOME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33900" y="247650"/>
          <a:ext cx="666750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0">
              <a:solidFill>
                <a:srgbClr val="000E2A"/>
              </a:solidFill>
            </a:rPr>
            <a:t>HOME</a:t>
          </a:r>
        </a:p>
      </xdr:txBody>
    </xdr:sp>
    <xdr:clientData/>
  </xdr:twoCellAnchor>
  <xdr:twoCellAnchor editAs="absolute">
    <xdr:from>
      <xdr:col>8</xdr:col>
      <xdr:colOff>457199</xdr:colOff>
      <xdr:row>1</xdr:row>
      <xdr:rowOff>57150</xdr:rowOff>
    </xdr:from>
    <xdr:to>
      <xdr:col>10</xdr:col>
      <xdr:colOff>409574</xdr:colOff>
      <xdr:row>1</xdr:row>
      <xdr:rowOff>333375</xdr:rowOff>
    </xdr:to>
    <xdr:sp macro="DATA_SEKOLAH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33999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SEKOLAH</a:t>
          </a:r>
        </a:p>
      </xdr:txBody>
    </xdr:sp>
    <xdr:clientData/>
  </xdr:twoCellAnchor>
  <xdr:twoCellAnchor editAs="absolute">
    <xdr:from>
      <xdr:col>10</xdr:col>
      <xdr:colOff>542925</xdr:colOff>
      <xdr:row>1</xdr:row>
      <xdr:rowOff>57150</xdr:rowOff>
    </xdr:from>
    <xdr:to>
      <xdr:col>12</xdr:col>
      <xdr:colOff>495300</xdr:colOff>
      <xdr:row>1</xdr:row>
      <xdr:rowOff>333375</xdr:rowOff>
    </xdr:to>
    <xdr:sp macro="DATA_SISWA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638925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SISWA</a:t>
          </a:r>
        </a:p>
      </xdr:txBody>
    </xdr:sp>
    <xdr:clientData/>
  </xdr:twoCellAnchor>
  <xdr:twoCellAnchor editAs="absolute">
    <xdr:from>
      <xdr:col>13</xdr:col>
      <xdr:colOff>9525</xdr:colOff>
      <xdr:row>1</xdr:row>
      <xdr:rowOff>57150</xdr:rowOff>
    </xdr:from>
    <xdr:to>
      <xdr:col>14</xdr:col>
      <xdr:colOff>571500</xdr:colOff>
      <xdr:row>1</xdr:row>
      <xdr:rowOff>333375</xdr:rowOff>
    </xdr:to>
    <xdr:sp macro="RAPORT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934325" y="247650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  <xdr:twoCellAnchor editAs="oneCell">
    <xdr:from>
      <xdr:col>0</xdr:col>
      <xdr:colOff>95251</xdr:colOff>
      <xdr:row>0</xdr:row>
      <xdr:rowOff>104776</xdr:rowOff>
    </xdr:from>
    <xdr:to>
      <xdr:col>0</xdr:col>
      <xdr:colOff>565963</xdr:colOff>
      <xdr:row>2</xdr:row>
      <xdr:rowOff>95251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04776"/>
          <a:ext cx="470712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247652</xdr:colOff>
      <xdr:row>0</xdr:row>
      <xdr:rowOff>116419</xdr:rowOff>
    </xdr:from>
    <xdr:to>
      <xdr:col>1</xdr:col>
      <xdr:colOff>464364</xdr:colOff>
      <xdr:row>2</xdr:row>
      <xdr:rowOff>104513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2" y="116419"/>
          <a:ext cx="473887" cy="569119"/>
        </a:xfrm>
        <a:prstGeom prst="rect">
          <a:avLst/>
        </a:prstGeom>
      </xdr:spPr>
    </xdr:pic>
    <xdr:clientData/>
  </xdr:twoCellAnchor>
  <xdr:twoCellAnchor editAs="absolute">
    <xdr:from>
      <xdr:col>3</xdr:col>
      <xdr:colOff>190500</xdr:colOff>
      <xdr:row>1</xdr:row>
      <xdr:rowOff>47625</xdr:rowOff>
    </xdr:from>
    <xdr:to>
      <xdr:col>5</xdr:col>
      <xdr:colOff>304800</xdr:colOff>
      <xdr:row>1</xdr:row>
      <xdr:rowOff>323850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62475" y="238125"/>
          <a:ext cx="6667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HOME</a:t>
          </a:r>
        </a:p>
      </xdr:txBody>
    </xdr:sp>
    <xdr:clientData/>
  </xdr:twoCellAnchor>
  <xdr:twoCellAnchor editAs="absolute">
    <xdr:from>
      <xdr:col>5</xdr:col>
      <xdr:colOff>438149</xdr:colOff>
      <xdr:row>1</xdr:row>
      <xdr:rowOff>47625</xdr:rowOff>
    </xdr:from>
    <xdr:to>
      <xdr:col>5</xdr:col>
      <xdr:colOff>1609724</xdr:colOff>
      <xdr:row>1</xdr:row>
      <xdr:rowOff>323850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62574" y="238125"/>
          <a:ext cx="1171575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/>
            <a:t>DATA SEKOLAH</a:t>
          </a:r>
        </a:p>
      </xdr:txBody>
    </xdr:sp>
    <xdr:clientData/>
  </xdr:twoCellAnchor>
  <xdr:twoCellAnchor editAs="absolute">
    <xdr:from>
      <xdr:col>5</xdr:col>
      <xdr:colOff>1743075</xdr:colOff>
      <xdr:row>1</xdr:row>
      <xdr:rowOff>47625</xdr:rowOff>
    </xdr:from>
    <xdr:to>
      <xdr:col>5</xdr:col>
      <xdr:colOff>2914650</xdr:colOff>
      <xdr:row>1</xdr:row>
      <xdr:rowOff>323850</xdr:rowOff>
    </xdr:to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67500" y="23812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DATA SISWA</a:t>
          </a:r>
        </a:p>
      </xdr:txBody>
    </xdr:sp>
    <xdr:clientData/>
  </xdr:twoCellAnchor>
  <xdr:twoCellAnchor editAs="absolute">
    <xdr:from>
      <xdr:col>5</xdr:col>
      <xdr:colOff>3038475</xdr:colOff>
      <xdr:row>1</xdr:row>
      <xdr:rowOff>47625</xdr:rowOff>
    </xdr:from>
    <xdr:to>
      <xdr:col>7</xdr:col>
      <xdr:colOff>409575</xdr:colOff>
      <xdr:row>1</xdr:row>
      <xdr:rowOff>323850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962900" y="23812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246530</xdr:colOff>
      <xdr:row>0</xdr:row>
      <xdr:rowOff>123265</xdr:rowOff>
    </xdr:from>
    <xdr:to>
      <xdr:col>2</xdr:col>
      <xdr:colOff>3241</xdr:colOff>
      <xdr:row>2</xdr:row>
      <xdr:rowOff>109678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30" y="123265"/>
          <a:ext cx="473887" cy="56911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1019175</xdr:colOff>
      <xdr:row>1</xdr:row>
      <xdr:rowOff>65555</xdr:rowOff>
    </xdr:from>
    <xdr:to>
      <xdr:col>5</xdr:col>
      <xdr:colOff>564356</xdr:colOff>
      <xdr:row>1</xdr:row>
      <xdr:rowOff>341780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695825" y="256055"/>
          <a:ext cx="66675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HOME</a:t>
          </a:r>
        </a:p>
      </xdr:txBody>
    </xdr:sp>
    <xdr:clientData/>
  </xdr:twoCellAnchor>
  <xdr:twoCellAnchor editAs="absolute">
    <xdr:from>
      <xdr:col>5</xdr:col>
      <xdr:colOff>699386</xdr:colOff>
      <xdr:row>1</xdr:row>
      <xdr:rowOff>65555</xdr:rowOff>
    </xdr:from>
    <xdr:to>
      <xdr:col>6</xdr:col>
      <xdr:colOff>1070861</xdr:colOff>
      <xdr:row>1</xdr:row>
      <xdr:rowOff>341780</xdr:rowOff>
    </xdr:to>
    <xdr:sp macro="" textlink="">
      <xdr:nvSpPr>
        <xdr:cNvPr id="8" name="TextBox 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497605" y="256055"/>
          <a:ext cx="1171575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id-ID" sz="1200" b="1">
              <a:solidFill>
                <a:schemeClr val="dk1"/>
              </a:solidFill>
              <a:latin typeface="+mn-lt"/>
              <a:ea typeface="+mn-ea"/>
              <a:cs typeface="+mn-cs"/>
            </a:rPr>
            <a:t>DATA SEKOLAH</a:t>
          </a:r>
        </a:p>
      </xdr:txBody>
    </xdr:sp>
    <xdr:clientData/>
  </xdr:twoCellAnchor>
  <xdr:twoCellAnchor editAs="absolute">
    <xdr:from>
      <xdr:col>6</xdr:col>
      <xdr:colOff>1204212</xdr:colOff>
      <xdr:row>1</xdr:row>
      <xdr:rowOff>65555</xdr:rowOff>
    </xdr:from>
    <xdr:to>
      <xdr:col>6</xdr:col>
      <xdr:colOff>2375787</xdr:colOff>
      <xdr:row>1</xdr:row>
      <xdr:rowOff>341780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802531" y="256055"/>
          <a:ext cx="1171575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0"/>
            <a:t>DATA SISWA</a:t>
          </a:r>
        </a:p>
      </xdr:txBody>
    </xdr:sp>
    <xdr:clientData/>
  </xdr:twoCellAnchor>
  <xdr:twoCellAnchor editAs="absolute">
    <xdr:from>
      <xdr:col>6</xdr:col>
      <xdr:colOff>2504375</xdr:colOff>
      <xdr:row>1</xdr:row>
      <xdr:rowOff>65555</xdr:rowOff>
    </xdr:from>
    <xdr:to>
      <xdr:col>8</xdr:col>
      <xdr:colOff>208569</xdr:colOff>
      <xdr:row>1</xdr:row>
      <xdr:rowOff>341780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8097931" y="256055"/>
          <a:ext cx="1166532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200" b="1"/>
            <a:t>RAPORT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217713</xdr:colOff>
      <xdr:row>0</xdr:row>
      <xdr:rowOff>122464</xdr:rowOff>
    </xdr:from>
    <xdr:to>
      <xdr:col>1</xdr:col>
      <xdr:colOff>816426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" y="122464"/>
          <a:ext cx="598713" cy="7269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249401</xdr:colOff>
      <xdr:row>0</xdr:row>
      <xdr:rowOff>105562</xdr:rowOff>
    </xdr:from>
    <xdr:to>
      <xdr:col>1</xdr:col>
      <xdr:colOff>190098</xdr:colOff>
      <xdr:row>2</xdr:row>
      <xdr:rowOff>171450</xdr:rowOff>
    </xdr:to>
    <xdr:pic>
      <xdr:nvPicPr>
        <xdr:cNvPr id="2" name="Picture 1" descr="F:\ \Logo SMAM 10 fix.jp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9401" y="105562"/>
          <a:ext cx="521722" cy="608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=""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=""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=""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49" name="Spinner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=""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50" name="Spinner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=""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161925</xdr:colOff>
          <xdr:row>1</xdr:row>
          <xdr:rowOff>104775</xdr:rowOff>
        </xdr:to>
        <xdr:sp macro="" textlink="">
          <xdr:nvSpPr>
            <xdr:cNvPr id="6151" name="Spinner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=""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0</xdr:row>
          <xdr:rowOff>123825</xdr:rowOff>
        </xdr:from>
        <xdr:to>
          <xdr:col>17</xdr:col>
          <xdr:colOff>238125</xdr:colOff>
          <xdr:row>3</xdr:row>
          <xdr:rowOff>85725</xdr:rowOff>
        </xdr:to>
        <xdr:sp macro="" textlink="">
          <xdr:nvSpPr>
            <xdr:cNvPr id="6152" name="Spinner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=""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PUS-8\Documents\Kelas%20X\E\X6\01%20INPUT%20NILAI%20PER%20MAPEL\FISIKA%20X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B.INDONESIA%20XI-F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BIG%20XI-F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MATEMATIKA%20XI-F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EKONOMI%20XI-F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SOSIOLOGI%20XI-F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SBK%20XI-F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PJOK%20XI-F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KMD%20XI-F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SEJARAH%20INDO%20XI-F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GEOGRAFI%20XI-F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1/01%20INPUT%20NILAI%20PER%20MAPEL/KIMIA%20XI-F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BIOLOGI%20XI-F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PAI%20XI%20F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PKN%20XI-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B.JEPANG%20XI-F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INFORMATIKA%20XI-F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z.input%20nilai%20HW%20XI-F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z.Input%20Tahfidz_koor%20tahfidz%20XI-F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z.Input%20KM3_koor%20KM3%20XI-F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z.Input%20ekstra_Koor%20Ekstra%20XI-F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1%20INPUT%20NILAI%20PER%20MAPEL/z.Input%20prestasi,%20presensi%20&amp;%20catatan%20wali%20kelas%20XI-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  <sheetName val="FISIKA"/>
    </sheetNames>
    <sheetDataSet>
      <sheetData sheetId="0">
        <row r="16">
          <cell r="BV16">
            <v>83.81</v>
          </cell>
          <cell r="BY16" t="str">
            <v>Menunjukkan penguasaan dalam Memberikan solusi dari pencemaran</v>
          </cell>
          <cell r="BZ16" t="str">
            <v>Memerlukan penguatan dalam Mendeskripsikan Gejala Alam</v>
          </cell>
        </row>
        <row r="17">
          <cell r="BV17">
            <v>79.33</v>
          </cell>
          <cell r="BY17" t="str">
            <v>Menunjukkan penguasaan dalam Menganalisis data suhu yang sudah didapat</v>
          </cell>
          <cell r="BZ17" t="str">
            <v>Memerlukan penguatan dalam Mendeskripsikan Gejala Alam</v>
          </cell>
        </row>
        <row r="18">
          <cell r="BV18">
            <v>81.59</v>
          </cell>
          <cell r="BY18" t="str">
            <v>Menunjukkan penguasaan dalam Mendeskripsikan Gejala Alam</v>
          </cell>
          <cell r="BZ18" t="str">
            <v>Memerlukan penguatan dalam Mendeskripsikan pencemaran lingkungan akibat energi alternatif</v>
          </cell>
        </row>
        <row r="19">
          <cell r="BV19">
            <v>84.54</v>
          </cell>
          <cell r="BY19" t="str">
            <v>Menunjukkan penguasaan dalam Memberikan solusi dari pencemaran</v>
          </cell>
          <cell r="BZ19" t="str">
            <v>Memerlukan penguatan dalam Mendeskripsikan Gejala Alam</v>
          </cell>
        </row>
        <row r="20">
          <cell r="BV20">
            <v>88.7</v>
          </cell>
          <cell r="BY20" t="str">
            <v>Menunjukkan penguasaan dalam Memberikan solusi dari pencemaran</v>
          </cell>
          <cell r="BZ20" t="str">
            <v>Memerlukan penguatan dalam Mendeskripsikan Gejala Alam</v>
          </cell>
        </row>
        <row r="21">
          <cell r="BV21">
            <v>87.26</v>
          </cell>
          <cell r="BY21" t="str">
            <v>Menunjukkan penguasaan dalam Mendeskripsikan Gejala Alam</v>
          </cell>
          <cell r="BZ21" t="str">
            <v>Memerlukan penguatan dalam Mendeskripsikan pencemaran lingkungan akibat energi alternatif</v>
          </cell>
        </row>
        <row r="22">
          <cell r="BV22">
            <v>83.76</v>
          </cell>
          <cell r="BY22" t="str">
            <v>Menunjukkan penguasaan dalam Membandingkan dengan data di internet 10 tahun terakhir</v>
          </cell>
          <cell r="BZ22" t="str">
            <v>Memerlukan penguatan dalam Mendeskripsikan pencemaran lingkungan akibat energi alternatif</v>
          </cell>
        </row>
        <row r="23">
          <cell r="BV23">
            <v>87.74</v>
          </cell>
          <cell r="BY23" t="str">
            <v>Menunjukkan penguasaan dalam Membandingkan dengan data di internet 10 tahun terakhir</v>
          </cell>
          <cell r="BZ23" t="str">
            <v>Memerlukan penguatan dalam Mendeskripsikan Gejala Alam</v>
          </cell>
        </row>
        <row r="24">
          <cell r="BV24">
            <v>84.54</v>
          </cell>
          <cell r="BY24" t="str">
            <v>Menunjukkan penguasaan dalam Memberikan solusi dari pencemaran</v>
          </cell>
          <cell r="BZ24" t="str">
            <v>Memerlukan penguatan dalam Mendeskripsikan Gejala Alam</v>
          </cell>
        </row>
        <row r="25">
          <cell r="BV25">
            <v>79.92</v>
          </cell>
          <cell r="BY25" t="str">
            <v>Menunjukkan penguasaan dalam Menganalisis data suhu yang sudah didapat</v>
          </cell>
          <cell r="BZ25" t="str">
            <v>Memerlukan penguatan dalam Mendeskripsikan Gejala Alam</v>
          </cell>
        </row>
        <row r="26">
          <cell r="BV26">
            <v>88.28</v>
          </cell>
          <cell r="BY26" t="str">
            <v>Menunjukkan penguasaan dalam Berkolaborasi dalam menentukan gejala alam yang sering terjadi di Indonesia</v>
          </cell>
          <cell r="BZ26" t="str">
            <v>Memerlukan penguatan dalam Mendeskripsikan pencemaran lingkungan akibat energi alternatif</v>
          </cell>
        </row>
        <row r="27">
          <cell r="BV27">
            <v>84.37</v>
          </cell>
          <cell r="BY27" t="str">
            <v>Menunjukkan penguasaan dalam Memberikan solusi dari pencemaran</v>
          </cell>
          <cell r="BZ27" t="str">
            <v>Memerlukan penguatan dalam Mendeskripsikan Gejala Alam</v>
          </cell>
        </row>
        <row r="28">
          <cell r="BV28">
            <v>88.48</v>
          </cell>
          <cell r="BY28" t="str">
            <v>Menunjukkan penguasaan dalam Membandingkan dengan data di internet 10 tahun terakhir</v>
          </cell>
          <cell r="BZ28" t="str">
            <v>Memerlukan penguatan dalam Mendeskripsikan Gejala Alam</v>
          </cell>
        </row>
        <row r="29">
          <cell r="BV29">
            <v>79.44</v>
          </cell>
          <cell r="BY29" t="str">
            <v>Menunjukkan penguasaan dalam Mendeskripsikan pencemaran lingkungan akibat energi alternatif</v>
          </cell>
          <cell r="BZ29" t="str">
            <v>Memerlukan penguatan dalam Mendeskripsikan Gejala Alam</v>
          </cell>
        </row>
        <row r="30">
          <cell r="BV30">
            <v>79.31</v>
          </cell>
          <cell r="BY30" t="str">
            <v>Menunjukkan penguasaan dalam Menganalisis data suhu yang sudah didapat</v>
          </cell>
          <cell r="BZ30" t="str">
            <v>Memerlukan penguatan dalam Memberikan solusi dari pencemaran</v>
          </cell>
        </row>
        <row r="31">
          <cell r="BV31">
            <v>88.28</v>
          </cell>
          <cell r="BY31" t="str">
            <v>Menunjukkan penguasaan dalam Berkolaborasi dalam menentukan gejala alam yang sering terjadi di Indonesia</v>
          </cell>
          <cell r="BZ31" t="str">
            <v>Memerlukan penguatan dalam Mendeskripsikan pencemaran lingkungan akibat energi alternatif</v>
          </cell>
        </row>
        <row r="32">
          <cell r="BV32">
            <v>84.17</v>
          </cell>
          <cell r="BY32" t="str">
            <v>Menunjukkan penguasaan dalam Memberikan solusi dari pencemaran</v>
          </cell>
          <cell r="BZ32" t="str">
            <v>Memerlukan penguatan dalam Mendeskripsikan Gejala Alam</v>
          </cell>
        </row>
        <row r="33">
          <cell r="BV33">
            <v>80.59</v>
          </cell>
          <cell r="BY33" t="str">
            <v>Menunjukkan penguasaan dalam Mendeskripsikan pencemaran lingkungan akibat energi alternatif</v>
          </cell>
          <cell r="BZ33" t="str">
            <v>Memerlukan penguatan dalam Mendeskripsikan Gejala Alam</v>
          </cell>
        </row>
        <row r="34">
          <cell r="BV34">
            <v>85.72</v>
          </cell>
          <cell r="BY34" t="str">
            <v>Menunjukkan penguasaan dalam Berkolaborasi dalam menentukan gejala alam yang sering terjadi di Indonesia</v>
          </cell>
          <cell r="BZ34" t="str">
            <v>Memerlukan penguatan dalam Mendeskripsikan pencemaran lingkungan akibat energi alternatif</v>
          </cell>
        </row>
        <row r="35">
          <cell r="BV35">
            <v>81.760000000000005</v>
          </cell>
          <cell r="BY35" t="str">
            <v>Menunjukkan penguasaan dalam Mendeskripsikan Gejala Alam</v>
          </cell>
          <cell r="BZ35" t="str">
            <v>Memerlukan penguatan dalam Mendeskripsikan pencemaran lingkungan akibat energi alternatif</v>
          </cell>
        </row>
        <row r="36">
          <cell r="BV36">
            <v>80.59</v>
          </cell>
          <cell r="BY36" t="str">
            <v>Menunjukkan penguasaan dalam Menganalisis data suhu yang sudah didapat</v>
          </cell>
          <cell r="BZ36" t="str">
            <v>Memerlukan penguatan dalam Mendeskripsikan Gejala Alam</v>
          </cell>
        </row>
        <row r="37">
          <cell r="BV37">
            <v>79.98</v>
          </cell>
          <cell r="BY37" t="str">
            <v>Menunjukkan penguasaan dalam Menganalisis data suhu yang sudah didapat</v>
          </cell>
          <cell r="BZ37" t="str">
            <v>Memerlukan penguatan dalam Mendeskripsikan Gejala Alam</v>
          </cell>
        </row>
        <row r="38">
          <cell r="BV38">
            <v>82.56</v>
          </cell>
          <cell r="BY38" t="str">
            <v>Menunjukkan penguasaan dalam Memberikan solusi dari pencemaran</v>
          </cell>
          <cell r="BZ38" t="str">
            <v>Memerlukan penguatan dalam Mendeskripsikan Gejala Alam</v>
          </cell>
        </row>
        <row r="39">
          <cell r="BV39">
            <v>81</v>
          </cell>
          <cell r="BY39" t="str">
            <v>Menunjukkan penguasaan dalam Mendeskripsikan pencemaran lingkungan akibat energi alternatif</v>
          </cell>
          <cell r="BZ39" t="str">
            <v>Memerlukan penguatan dalam Mendeskripsikan Gejala Alam</v>
          </cell>
        </row>
        <row r="40">
          <cell r="BV40">
            <v>88.41</v>
          </cell>
          <cell r="BY40" t="str">
            <v>Menunjukkan penguasaan dalam Membandingkan dengan data di internet 10 tahun terakhir</v>
          </cell>
          <cell r="BZ40" t="str">
            <v>Memerlukan penguatan dalam Mendeskripsikan Gejala Alam</v>
          </cell>
        </row>
        <row r="41">
          <cell r="BV41">
            <v>80.92</v>
          </cell>
          <cell r="BY41" t="str">
            <v>Menunjukkan penguasaan dalam Mendeskripsikan Gejala Alam</v>
          </cell>
          <cell r="BZ41" t="str">
            <v>Memerlukan penguatan dalam Memberikan solusi dari pencemaran</v>
          </cell>
        </row>
        <row r="42">
          <cell r="BV42">
            <v>82.96</v>
          </cell>
          <cell r="BY42" t="str">
            <v>Menunjukkan penguasaan dalam Memberikan solusi dari pencemaran</v>
          </cell>
          <cell r="BZ42" t="str">
            <v>Memerlukan penguatan dalam Mendeskripsikan Gejala Alam</v>
          </cell>
        </row>
        <row r="43">
          <cell r="BV43">
            <v>85.11</v>
          </cell>
          <cell r="BY43" t="str">
            <v>Menunjukkan penguasaan dalam Menganalisis data suhu yang sudah didapat</v>
          </cell>
          <cell r="BZ43" t="str">
            <v>Memerlukan penguatan dalam Mendeskripsikan Gejala Alam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82.28</v>
          </cell>
          <cell r="BY16" t="str">
            <v>Menunjukkan penguasaan dalam Mengidentifikasi Kalimat Fakta dan Opini</v>
          </cell>
          <cell r="BZ16" t="str">
            <v>Memerlukan penguatan dalam Mengenali Struktur dan Unsur Teks Berita</v>
          </cell>
        </row>
        <row r="17">
          <cell r="BV17">
            <v>82.28</v>
          </cell>
          <cell r="BY17" t="str">
            <v>Menunjukkan penguasaan dalam Mengidentifikasi Kalimat Fakta dan Opini</v>
          </cell>
          <cell r="BZ17" t="str">
            <v>Memerlukan penguatan dalam Mengenali Struktur dan Unsur Teks Berita</v>
          </cell>
        </row>
        <row r="18">
          <cell r="BV18">
            <v>80.78</v>
          </cell>
          <cell r="BY18" t="str">
            <v>Menunjukkan penguasaan dalam Memahami Penyajian Berita dalam Bentuk Vlog</v>
          </cell>
          <cell r="BZ18" t="str">
            <v>Memerlukan penguatan dalam Mengidentifikasi Ide pokok dan Ide pendukung</v>
          </cell>
        </row>
        <row r="19">
          <cell r="BV19">
            <v>81.44</v>
          </cell>
          <cell r="BY19" t="str">
            <v>Menunjukkan penguasaan dalam Merancang dan membuat poster</v>
          </cell>
          <cell r="BZ19" t="str">
            <v>Memerlukan penguatan dalam Mengidentifikasi Ide pokok dan Ide pendukung</v>
          </cell>
        </row>
        <row r="20">
          <cell r="BV20">
            <v>81.44</v>
          </cell>
          <cell r="BY20" t="str">
            <v>Menunjukkan penguasaan dalam Merancang dan membuat poster</v>
          </cell>
          <cell r="BZ20" t="str">
            <v>Memerlukan penguatan dalam Mengidentifikasi Ide pokok dan Ide pendukung</v>
          </cell>
        </row>
        <row r="21">
          <cell r="BV21">
            <v>81.44</v>
          </cell>
          <cell r="BY21" t="str">
            <v>Menunjukkan penguasaan dalam Merancang dan membuat poster</v>
          </cell>
          <cell r="BZ21" t="str">
            <v>Memerlukan penguatan dalam Mengidentifikasi Ide pokok dan Ide pendukung</v>
          </cell>
        </row>
        <row r="22">
          <cell r="BV22">
            <v>80.78</v>
          </cell>
          <cell r="BY22" t="str">
            <v>Menunjukkan penguasaan dalam Memahami Penyajian Berita dalam Bentuk Vlog</v>
          </cell>
          <cell r="BZ22" t="str">
            <v>Memerlukan penguatan dalam Mengidentifikasi Ide pokok dan Ide pendukung</v>
          </cell>
        </row>
        <row r="23">
          <cell r="BV23">
            <v>81.44</v>
          </cell>
          <cell r="BY23" t="str">
            <v>Menunjukkan penguasaan dalam Merancang dan membuat poster</v>
          </cell>
          <cell r="BZ23" t="str">
            <v>Memerlukan penguatan dalam Mengidentifikasi Ide pokok dan Ide pendukung</v>
          </cell>
        </row>
        <row r="24">
          <cell r="BV24">
            <v>80.78</v>
          </cell>
          <cell r="BY24" t="str">
            <v>Menunjukkan penguasaan dalam Memahami Penyajian Berita dalam Bentuk Vlog</v>
          </cell>
          <cell r="BZ24" t="str">
            <v>Memerlukan penguatan dalam Mengidentifikasi Ide pokok dan Ide pendukung</v>
          </cell>
        </row>
        <row r="25">
          <cell r="BV25">
            <v>81.95</v>
          </cell>
          <cell r="BY25" t="str">
            <v>Menunjukkan penguasaan dalam Mengidentifikasi Kalimat Fakta dan Opini</v>
          </cell>
          <cell r="BZ25" t="str">
            <v>Memerlukan penguatan dalam Mengenali Struktur dan Unsur Teks Berita</v>
          </cell>
        </row>
        <row r="26">
          <cell r="BV26">
            <v>81.95</v>
          </cell>
          <cell r="BY26" t="str">
            <v>Menunjukkan penguasaan dalam Mengidentifikasi Kalimat Fakta dan Opini</v>
          </cell>
          <cell r="BZ26" t="str">
            <v>Memerlukan penguatan dalam Mengenali Struktur dan Unsur Teks Berita</v>
          </cell>
        </row>
        <row r="27">
          <cell r="BV27">
            <v>82.11</v>
          </cell>
          <cell r="BY27" t="str">
            <v>Menunjukkan penguasaan dalam Merancang dan membuat poster</v>
          </cell>
          <cell r="BZ27" t="str">
            <v>Memerlukan penguatan dalam Mengenali Struktur dan Unsur Teks Berita</v>
          </cell>
        </row>
        <row r="28">
          <cell r="BV28">
            <v>81.44</v>
          </cell>
          <cell r="BY28" t="str">
            <v>Menunjukkan penguasaan dalam Merancang dan membuat poster</v>
          </cell>
          <cell r="BZ28" t="str">
            <v>Memerlukan penguatan dalam Mengidentifikasi Ide pokok dan Ide pendukung</v>
          </cell>
        </row>
        <row r="29">
          <cell r="BV29">
            <v>80.78</v>
          </cell>
          <cell r="BY29" t="str">
            <v>Menunjukkan penguasaan dalam Memahami Penyajian Berita dalam Bentuk Vlog</v>
          </cell>
          <cell r="BZ29" t="str">
            <v>Memerlukan penguatan dalam Mengidentifikasi Ide pokok dan Ide pendukung</v>
          </cell>
        </row>
        <row r="30">
          <cell r="BV30">
            <v>80.78</v>
          </cell>
          <cell r="BY30" t="str">
            <v>Menunjukkan penguasaan dalam Memahami Penyajian Berita dalam Bentuk Vlog</v>
          </cell>
          <cell r="BZ30" t="str">
            <v>Memerlukan penguatan dalam Mengidentifikasi Ide pokok dan Ide pendukung</v>
          </cell>
        </row>
        <row r="31">
          <cell r="BV31">
            <v>80.78</v>
          </cell>
          <cell r="BY31" t="str">
            <v>Menunjukkan penguasaan dalam Memahami Penyajian Berita dalam Bentuk Vlog</v>
          </cell>
          <cell r="BZ31" t="str">
            <v>Memerlukan penguatan dalam Mengidentifikasi Ide pokok dan Ide pendukung</v>
          </cell>
        </row>
        <row r="32">
          <cell r="BV32">
            <v>80.78</v>
          </cell>
          <cell r="BY32" t="str">
            <v>Menunjukkan penguasaan dalam Memahami Penyajian Berita dalam Bentuk Vlog</v>
          </cell>
          <cell r="BZ32" t="str">
            <v>Memerlukan penguatan dalam Mengidentifikasi Ide pokok dan Ide pendukung</v>
          </cell>
        </row>
        <row r="33">
          <cell r="BV33">
            <v>80.78</v>
          </cell>
          <cell r="BY33" t="str">
            <v>Menunjukkan penguasaan dalam Memahami Penyajian Berita dalam Bentuk Vlog</v>
          </cell>
          <cell r="BZ33" t="str">
            <v>Memerlukan penguatan dalam Mengidentifikasi Ide pokok dan Ide pendukung</v>
          </cell>
        </row>
        <row r="34">
          <cell r="BV34">
            <v>81.44</v>
          </cell>
          <cell r="BY34" t="str">
            <v>Menunjukkan penguasaan dalam Merancang dan membuat poster</v>
          </cell>
          <cell r="BZ34" t="str">
            <v>Memerlukan penguatan dalam Mengidentifikasi Ide pokok dan Ide pendukung</v>
          </cell>
        </row>
        <row r="35">
          <cell r="BV35">
            <v>81.44</v>
          </cell>
          <cell r="BY35" t="str">
            <v>Menunjukkan penguasaan dalam Merancang dan membuat poster</v>
          </cell>
          <cell r="BZ35" t="str">
            <v>Memerlukan penguatan dalam Mengidentifikasi Ide pokok dan Ide pendukung</v>
          </cell>
        </row>
        <row r="36">
          <cell r="BV36">
            <v>81.44</v>
          </cell>
          <cell r="BY36" t="str">
            <v>Menunjukkan penguasaan dalam Merancang dan membuat poster</v>
          </cell>
          <cell r="BZ36" t="str">
            <v>Memerlukan penguatan dalam Mengidentifikasi Ide pokok dan Ide pendukung</v>
          </cell>
        </row>
        <row r="37">
          <cell r="BV37">
            <v>80.78</v>
          </cell>
          <cell r="BY37" t="str">
            <v>Menunjukkan penguasaan dalam Memahami Penyajian Berita dalam Bentuk Vlog</v>
          </cell>
          <cell r="BZ37" t="str">
            <v>Memerlukan penguatan dalam Mengidentifikasi Ide pokok dan Ide pendukung</v>
          </cell>
        </row>
        <row r="38">
          <cell r="BV38">
            <v>81.44</v>
          </cell>
          <cell r="BY38" t="str">
            <v>Menunjukkan penguasaan dalam Merancang dan membuat poster</v>
          </cell>
          <cell r="BZ38" t="str">
            <v>Memerlukan penguatan dalam Mengidentifikasi Ide pokok dan Ide pendukung</v>
          </cell>
        </row>
        <row r="39">
          <cell r="BV39">
            <v>81.44</v>
          </cell>
          <cell r="BY39" t="str">
            <v>Menunjukkan penguasaan dalam Merancang dan membuat poster</v>
          </cell>
          <cell r="BZ39" t="str">
            <v>Memerlukan penguatan dalam Mengidentifikasi Ide pokok dan Ide pendukung</v>
          </cell>
        </row>
        <row r="40">
          <cell r="BV40">
            <v>80.78</v>
          </cell>
          <cell r="BY40" t="str">
            <v>Menunjukkan penguasaan dalam Memahami Penyajian Berita dalam Bentuk Vlog</v>
          </cell>
          <cell r="BZ40" t="str">
            <v>Memerlukan penguatan dalam Mengidentifikasi Ide pokok dan Ide pendukung</v>
          </cell>
        </row>
        <row r="41">
          <cell r="BV41">
            <v>80.78</v>
          </cell>
          <cell r="BY41" t="str">
            <v>Menunjukkan penguasaan dalam Memahami Penyajian Berita dalam Bentuk Vlog</v>
          </cell>
          <cell r="BZ41" t="str">
            <v>Memerlukan penguatan dalam Mengidentifikasi Ide pokok dan Ide pendukung</v>
          </cell>
        </row>
        <row r="42">
          <cell r="BV42">
            <v>80.78</v>
          </cell>
          <cell r="BY42" t="str">
            <v>Menunjukkan penguasaan dalam Memahami Penyajian Berita dalam Bentuk Vlog</v>
          </cell>
          <cell r="BZ42" t="str">
            <v>Memerlukan penguatan dalam Mengidentifikasi Ide pokok dan Ide pendukung</v>
          </cell>
        </row>
        <row r="43">
          <cell r="BV43">
            <v>80.78</v>
          </cell>
          <cell r="BY43" t="str">
            <v>Menunjukkan penguasaan dalam Memahami Penyajian Berita dalam Bentuk Vlog</v>
          </cell>
          <cell r="BZ43" t="str">
            <v>Memerlukan penguatan dalam Mengidentifikasi Ide pokok dan Ide pendukung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86.71</v>
          </cell>
          <cell r="BY16" t="str">
            <v>Menunjukkan penguasaan dalam mempresentasikan isi dari explanation text</v>
          </cell>
          <cell r="BZ16" t="str">
            <v>Memerlukan penguatan dalam mengidentifikasi struktur dan unsur kebahasaan dari explanation text</v>
          </cell>
        </row>
        <row r="17">
          <cell r="BV17">
            <v>76.540000000000006</v>
          </cell>
          <cell r="BY17" t="str">
            <v>Menunjukkan penguasaan dalam mengidentifikasi struktur dan unsur kebahasaan dari explanation text</v>
          </cell>
          <cell r="BZ17" t="str">
            <v>Memerlukan penguatan dalam mempresentasikan isi dari explanation text</v>
          </cell>
        </row>
        <row r="18">
          <cell r="BV18">
            <v>79.7</v>
          </cell>
          <cell r="BY18" t="str">
            <v>Menunjukkan penguasaan dalam mengidentifikasi struktur dan unsur kebahasaan dari explanation text</v>
          </cell>
          <cell r="BZ18" t="str">
            <v>Memerlukan penguatan dalam mempresentasikan isi dari explanation text</v>
          </cell>
        </row>
        <row r="19">
          <cell r="BV19">
            <v>84.88</v>
          </cell>
          <cell r="BY19" t="str">
            <v>Menunjukkan penguasaan dalam mempresentasikan isi dari explanation text</v>
          </cell>
          <cell r="BZ19" t="str">
            <v>Memerlukan penguatan dalam mengidentifikasi struktur dan unsur kebahasaan dari explanation text</v>
          </cell>
        </row>
        <row r="20">
          <cell r="BV20">
            <v>79.87</v>
          </cell>
          <cell r="BY20" t="str">
            <v>Menunjukkan penguasaan dalam mengidentifikasi struktur dan unsur kebahasaan dari explanation text</v>
          </cell>
          <cell r="BZ20" t="str">
            <v>Memerlukan penguatan dalam menyampaikan opini tentang why/how something happen</v>
          </cell>
        </row>
        <row r="21">
          <cell r="BV21">
            <v>80.88</v>
          </cell>
          <cell r="BY21" t="str">
            <v>Menunjukkan penguasaan dalam mengidentifikasi struktur dan unsur kebahasaan dari explanation text</v>
          </cell>
          <cell r="BZ21" t="str">
            <v>Memerlukan penguatan dalam mempresentasikan isi dari explanation text</v>
          </cell>
        </row>
        <row r="22">
          <cell r="BV22">
            <v>78.2</v>
          </cell>
          <cell r="BY22" t="str">
            <v>Menunjukkan penguasaan dalam mengidentifikasi struktur dan unsur kebahasaan dari explanation text</v>
          </cell>
          <cell r="BZ22" t="str">
            <v>Memerlukan penguatan dalam mempresentasikan isi dari explanation text</v>
          </cell>
        </row>
        <row r="23">
          <cell r="BV23">
            <v>81.38</v>
          </cell>
          <cell r="BY23" t="str">
            <v>Menunjukkan penguasaan dalam mengidentifikasi struktur dan unsur kebahasaan dari explanation text</v>
          </cell>
          <cell r="BZ23" t="str">
            <v>Memerlukan penguatan dalam mempresentasikan isi dari explanation text</v>
          </cell>
        </row>
        <row r="24">
          <cell r="BV24">
            <v>84.54</v>
          </cell>
          <cell r="BY24" t="str">
            <v>Menunjukkan penguasaan dalam mengidentifikasi struktur dan unsur kebahasaan dari explanation text</v>
          </cell>
          <cell r="BZ24" t="str">
            <v>Memerlukan penguatan dalam mengidentifikasi struktur dan unsur kebahasaan dari explanation text</v>
          </cell>
        </row>
        <row r="25">
          <cell r="BV25">
            <v>81.88</v>
          </cell>
          <cell r="BY25" t="str">
            <v>Menunjukkan penguasaan dalam mempresentasikan isi dari explanation text</v>
          </cell>
          <cell r="BZ25" t="str">
            <v>Memerlukan penguatan dalam mengidentifikasi struktur dan unsur kebahasaan dari explanation text</v>
          </cell>
        </row>
        <row r="26">
          <cell r="BV26">
            <v>80.37</v>
          </cell>
          <cell r="BY26" t="str">
            <v>Menunjukkan penguasaan dalam mempresentasikan isi dari explanation text</v>
          </cell>
          <cell r="BZ26" t="str">
            <v>Memerlukan penguatan dalam mengidentifikasi struktur dan unsur kebahasaan dari explanation text</v>
          </cell>
        </row>
        <row r="27">
          <cell r="BV27">
            <v>80.37</v>
          </cell>
          <cell r="BY27" t="str">
            <v>Menunjukkan penguasaan dalam mempresentasikan isi dari explanation text</v>
          </cell>
          <cell r="BZ27" t="str">
            <v>Memerlukan penguatan dalam mengidentifikasi struktur dan unsur kebahasaan dari explanation text</v>
          </cell>
        </row>
        <row r="28">
          <cell r="BV28">
            <v>76.37</v>
          </cell>
          <cell r="BY28" t="str">
            <v>Menunjukkan penguasaan dalam mengidentifikasi struktur dan unsur kebahasaan dari explanation text</v>
          </cell>
          <cell r="BZ28" t="str">
            <v>Memerlukan penguatan dalam mempresentasikan isi dari explanation text</v>
          </cell>
        </row>
        <row r="29">
          <cell r="BV29">
            <v>77.040000000000006</v>
          </cell>
          <cell r="BY29" t="str">
            <v>Menunjukkan penguasaan dalam menyampaikan opini tentang why/how something happen</v>
          </cell>
          <cell r="BZ29" t="str">
            <v>Memerlukan penguatan dalam mempresentasikan isi dari explanation text</v>
          </cell>
        </row>
        <row r="30">
          <cell r="BV30">
            <v>74.87</v>
          </cell>
          <cell r="BY30" t="str">
            <v>Menunjukkan penguasaan dalam mengidentifikasi struktur dan unsur kebahasaan dari explanation text</v>
          </cell>
          <cell r="BZ30" t="str">
            <v>Memerlukan penguatan dalam mempresentasikan isi dari explanation text</v>
          </cell>
        </row>
        <row r="31">
          <cell r="BV31">
            <v>79.7</v>
          </cell>
          <cell r="BY31" t="str">
            <v>Menunjukkan penguasaan dalam mengidentifikasi struktur dan unsur kebahasaan dari explanation text</v>
          </cell>
          <cell r="BZ31" t="str">
            <v>Memerlukan penguatan dalam mempresentasikan isi dari explanation text</v>
          </cell>
        </row>
        <row r="32">
          <cell r="BV32">
            <v>75.2</v>
          </cell>
          <cell r="BY32" t="str">
            <v>Menunjukkan penguasaan dalam mengidentifikasi struktur dan unsur kebahasaan dari explanation text</v>
          </cell>
          <cell r="BZ32" t="str">
            <v>Memerlukan penguatan dalam mempresentasikan isi dari explanation text</v>
          </cell>
        </row>
        <row r="33">
          <cell r="BV33">
            <v>75.2</v>
          </cell>
          <cell r="BY33" t="str">
            <v>Menunjukkan penguasaan dalam mengidentifikasi struktur dan unsur kebahasaan dari explanation text</v>
          </cell>
          <cell r="BZ33" t="str">
            <v>Memerlukan penguatan dalam mempresentasikan isi dari explanation text</v>
          </cell>
        </row>
        <row r="34">
          <cell r="BV34">
            <v>74.03</v>
          </cell>
          <cell r="BY34" t="str">
            <v>Menunjukkan penguasaan dalam menyampaikan opini tentang why/how something happen</v>
          </cell>
          <cell r="BZ34" t="str">
            <v>Memerlukan penguatan dalam mempresentasikan isi dari explanation text</v>
          </cell>
        </row>
        <row r="35">
          <cell r="BV35">
            <v>78.7</v>
          </cell>
          <cell r="BY35" t="str">
            <v>Menunjukkan penguasaan dalam mempresentasikan isi dari explanation text</v>
          </cell>
          <cell r="BZ35" t="str">
            <v>Memerlukan penguatan dalam mengidentifikasi struktur dan unsur kebahasaan dari explanation text</v>
          </cell>
        </row>
        <row r="36">
          <cell r="BV36">
            <v>79.7</v>
          </cell>
          <cell r="BY36" t="str">
            <v>Menunjukkan penguasaan dalam mengidentifikasi struktur dan unsur kebahasaan dari explanation text</v>
          </cell>
          <cell r="BZ36" t="str">
            <v>Memerlukan penguatan dalam mempresentasikan isi dari explanation text</v>
          </cell>
        </row>
        <row r="37">
          <cell r="BV37">
            <v>81.38</v>
          </cell>
          <cell r="BY37" t="str">
            <v>Menunjukkan penguasaan dalam mengidentifikasi struktur dan unsur kebahasaan dari explanation text</v>
          </cell>
          <cell r="BZ37" t="str">
            <v>Memerlukan penguatan dalam mempresentasikan isi dari explanation text</v>
          </cell>
        </row>
        <row r="38">
          <cell r="BV38">
            <v>74.87</v>
          </cell>
          <cell r="BY38" t="str">
            <v>Menunjukkan penguasaan dalam mengidentifikasi struktur dan unsur kebahasaan dari explanation text</v>
          </cell>
          <cell r="BZ38" t="str">
            <v>Memerlukan penguatan dalam mempresentasikan isi dari explanation text</v>
          </cell>
        </row>
        <row r="39">
          <cell r="BV39">
            <v>78.2</v>
          </cell>
          <cell r="BY39" t="str">
            <v>Menunjukkan penguasaan dalam mengidentifikasi struktur dan unsur kebahasaan dari explanation text</v>
          </cell>
          <cell r="BZ39" t="str">
            <v>Memerlukan penguatan dalam mempresentasikan isi dari explanation text</v>
          </cell>
        </row>
        <row r="40">
          <cell r="BV40">
            <v>81.88</v>
          </cell>
          <cell r="BY40" t="str">
            <v>Menunjukkan penguasaan dalam mempresentasikan isi dari explanation text</v>
          </cell>
          <cell r="BZ40" t="str">
            <v>Memerlukan penguatan dalam mengidentifikasi struktur dan unsur kebahasaan dari explanation text</v>
          </cell>
        </row>
        <row r="41">
          <cell r="BV41">
            <v>76.37</v>
          </cell>
          <cell r="BY41" t="str">
            <v>Menunjukkan penguasaan dalam mengidentifikasi struktur dan unsur kebahasaan dari explanation text</v>
          </cell>
          <cell r="BZ41" t="str">
            <v>Memerlukan penguatan dalam mempresentasikan isi dari explanation text</v>
          </cell>
        </row>
        <row r="42">
          <cell r="BV42">
            <v>39.840000000000003</v>
          </cell>
          <cell r="BY42" t="str">
            <v>Menunjukkan penguasaan dalam mengidentifikasi struktur dan unsur kebahasaan dari explanation text</v>
          </cell>
          <cell r="BZ42" t="str">
            <v>Memerlukan penguatan dalam mempresentasikan isi dari explanation text</v>
          </cell>
        </row>
        <row r="43">
          <cell r="BV43">
            <v>83.04</v>
          </cell>
          <cell r="BY43" t="str">
            <v>Menunjukkan penguasaan dalam mengidentifikasi struktur dan unsur kebahasaan dari explanation text</v>
          </cell>
          <cell r="BZ43" t="str">
            <v>Memerlukan penguatan dalam mengidentifikasi struktur dan unsur kebahasaan dari explanation text</v>
          </cell>
        </row>
        <row r="44">
          <cell r="BV44" t="str">
            <v/>
          </cell>
          <cell r="BY44" t="str">
            <v/>
          </cell>
          <cell r="BZ44" t="str">
            <v/>
          </cell>
        </row>
        <row r="45">
          <cell r="BV45" t="str">
            <v/>
          </cell>
          <cell r="BY45" t="str">
            <v/>
          </cell>
          <cell r="BZ45" t="str">
            <v/>
          </cell>
        </row>
        <row r="46">
          <cell r="BV46" t="str">
            <v/>
          </cell>
          <cell r="BY46" t="str">
            <v/>
          </cell>
          <cell r="BZ46" t="str">
            <v/>
          </cell>
        </row>
        <row r="47">
          <cell r="BV47" t="str">
            <v/>
          </cell>
          <cell r="BY47" t="str">
            <v/>
          </cell>
          <cell r="BZ47" t="str">
            <v/>
          </cell>
        </row>
        <row r="48">
          <cell r="BV48" t="str">
            <v/>
          </cell>
          <cell r="BY48" t="str">
            <v/>
          </cell>
          <cell r="BZ48" t="str">
            <v/>
          </cell>
        </row>
        <row r="49">
          <cell r="BV49" t="str">
            <v/>
          </cell>
          <cell r="BY49" t="str">
            <v/>
          </cell>
          <cell r="BZ49" t="str">
            <v/>
          </cell>
        </row>
        <row r="50">
          <cell r="BV50" t="str">
            <v/>
          </cell>
          <cell r="BY50" t="str">
            <v/>
          </cell>
          <cell r="BZ50" t="str">
            <v/>
          </cell>
        </row>
        <row r="51">
          <cell r="BV51" t="str">
            <v/>
          </cell>
          <cell r="BY51" t="str">
            <v/>
          </cell>
          <cell r="BZ51" t="str">
            <v/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91.33</v>
          </cell>
          <cell r="BY16" t="str">
            <v xml:space="preserve"> </v>
          </cell>
          <cell r="BZ16" t="str">
            <v xml:space="preserve"> </v>
          </cell>
        </row>
        <row r="17">
          <cell r="BV17">
            <v>76.5</v>
          </cell>
          <cell r="BY17" t="str">
            <v xml:space="preserve"> </v>
          </cell>
          <cell r="BZ17" t="str">
            <v xml:space="preserve"> </v>
          </cell>
        </row>
        <row r="18">
          <cell r="BV18">
            <v>78.33</v>
          </cell>
          <cell r="BY18" t="str">
            <v xml:space="preserve"> </v>
          </cell>
          <cell r="BZ18" t="str">
            <v xml:space="preserve"> </v>
          </cell>
        </row>
        <row r="19">
          <cell r="BV19">
            <v>85.25</v>
          </cell>
          <cell r="BY19" t="str">
            <v xml:space="preserve"> </v>
          </cell>
          <cell r="BZ19" t="str">
            <v xml:space="preserve"> </v>
          </cell>
        </row>
        <row r="20">
          <cell r="BV20">
            <v>88.08</v>
          </cell>
          <cell r="BY20" t="str">
            <v xml:space="preserve"> </v>
          </cell>
          <cell r="BZ20" t="str">
            <v xml:space="preserve"> </v>
          </cell>
        </row>
        <row r="21">
          <cell r="BV21">
            <v>88.42</v>
          </cell>
          <cell r="BY21" t="str">
            <v xml:space="preserve"> </v>
          </cell>
          <cell r="BZ21" t="str">
            <v xml:space="preserve"> </v>
          </cell>
        </row>
        <row r="22">
          <cell r="BV22">
            <v>83.79</v>
          </cell>
          <cell r="BY22" t="str">
            <v xml:space="preserve"> </v>
          </cell>
          <cell r="BZ22" t="str">
            <v xml:space="preserve"> </v>
          </cell>
        </row>
        <row r="23">
          <cell r="BV23">
            <v>83.33</v>
          </cell>
          <cell r="BY23" t="str">
            <v xml:space="preserve"> </v>
          </cell>
          <cell r="BZ23" t="str">
            <v xml:space="preserve"> </v>
          </cell>
        </row>
        <row r="24">
          <cell r="BV24">
            <v>89.75</v>
          </cell>
          <cell r="BY24" t="str">
            <v xml:space="preserve"> </v>
          </cell>
          <cell r="BZ24" t="str">
            <v xml:space="preserve"> </v>
          </cell>
        </row>
        <row r="25">
          <cell r="BV25">
            <v>76.5</v>
          </cell>
          <cell r="BY25" t="str">
            <v xml:space="preserve"> </v>
          </cell>
          <cell r="BZ25" t="str">
            <v xml:space="preserve"> </v>
          </cell>
        </row>
        <row r="26">
          <cell r="BV26">
            <v>84.75</v>
          </cell>
          <cell r="BY26" t="str">
            <v xml:space="preserve"> </v>
          </cell>
          <cell r="BZ26" t="str">
            <v xml:space="preserve"> </v>
          </cell>
        </row>
        <row r="27">
          <cell r="BV27">
            <v>87.75</v>
          </cell>
          <cell r="BY27" t="str">
            <v xml:space="preserve"> </v>
          </cell>
          <cell r="BZ27" t="str">
            <v xml:space="preserve"> </v>
          </cell>
        </row>
        <row r="28">
          <cell r="BV28">
            <v>76.67</v>
          </cell>
          <cell r="BY28" t="str">
            <v xml:space="preserve"> </v>
          </cell>
          <cell r="BZ28" t="str">
            <v xml:space="preserve"> </v>
          </cell>
        </row>
        <row r="29">
          <cell r="BV29">
            <v>73.959999999999994</v>
          </cell>
          <cell r="BY29" t="str">
            <v xml:space="preserve"> </v>
          </cell>
          <cell r="BZ29" t="str">
            <v xml:space="preserve"> </v>
          </cell>
        </row>
        <row r="30">
          <cell r="BV30">
            <v>90.83</v>
          </cell>
          <cell r="BY30" t="str">
            <v xml:space="preserve"> </v>
          </cell>
          <cell r="BZ30" t="str">
            <v xml:space="preserve"> </v>
          </cell>
        </row>
        <row r="31">
          <cell r="BV31">
            <v>74.13</v>
          </cell>
          <cell r="BY31" t="str">
            <v xml:space="preserve"> </v>
          </cell>
          <cell r="BZ31" t="str">
            <v xml:space="preserve"> </v>
          </cell>
        </row>
        <row r="32">
          <cell r="BV32">
            <v>75.63</v>
          </cell>
          <cell r="BY32" t="str">
            <v xml:space="preserve"> </v>
          </cell>
          <cell r="BZ32" t="str">
            <v xml:space="preserve"> </v>
          </cell>
        </row>
        <row r="33">
          <cell r="BV33">
            <v>82.67</v>
          </cell>
          <cell r="BY33" t="str">
            <v xml:space="preserve"> </v>
          </cell>
          <cell r="BZ33" t="str">
            <v xml:space="preserve"> </v>
          </cell>
        </row>
        <row r="34">
          <cell r="BV34">
            <v>83.04</v>
          </cell>
          <cell r="BY34" t="str">
            <v xml:space="preserve"> </v>
          </cell>
          <cell r="BZ34" t="str">
            <v xml:space="preserve"> </v>
          </cell>
        </row>
        <row r="35">
          <cell r="BV35">
            <v>84.17</v>
          </cell>
          <cell r="BY35" t="str">
            <v xml:space="preserve"> </v>
          </cell>
          <cell r="BZ35" t="str">
            <v xml:space="preserve"> </v>
          </cell>
        </row>
        <row r="36">
          <cell r="BV36">
            <v>83.42</v>
          </cell>
          <cell r="BY36" t="str">
            <v xml:space="preserve"> </v>
          </cell>
          <cell r="BZ36" t="str">
            <v xml:space="preserve"> </v>
          </cell>
        </row>
        <row r="37">
          <cell r="BV37">
            <v>62.29</v>
          </cell>
          <cell r="BY37" t="str">
            <v xml:space="preserve"> </v>
          </cell>
          <cell r="BZ37" t="str">
            <v xml:space="preserve"> </v>
          </cell>
        </row>
        <row r="38">
          <cell r="BV38">
            <v>76.67</v>
          </cell>
          <cell r="BY38" t="str">
            <v xml:space="preserve"> </v>
          </cell>
          <cell r="BZ38" t="str">
            <v xml:space="preserve"> </v>
          </cell>
        </row>
        <row r="39">
          <cell r="BV39">
            <v>70.709999999999994</v>
          </cell>
          <cell r="BY39" t="str">
            <v xml:space="preserve"> </v>
          </cell>
          <cell r="BZ39" t="str">
            <v xml:space="preserve"> </v>
          </cell>
        </row>
        <row r="40">
          <cell r="BV40">
            <v>83.25</v>
          </cell>
          <cell r="BY40" t="str">
            <v xml:space="preserve"> </v>
          </cell>
          <cell r="BZ40" t="str">
            <v xml:space="preserve"> </v>
          </cell>
        </row>
        <row r="41">
          <cell r="BV41">
            <v>74.83</v>
          </cell>
          <cell r="BY41" t="str">
            <v xml:space="preserve"> </v>
          </cell>
          <cell r="BZ41" t="str">
            <v xml:space="preserve"> </v>
          </cell>
        </row>
        <row r="42">
          <cell r="BV42">
            <v>66.17</v>
          </cell>
          <cell r="BY42" t="str">
            <v xml:space="preserve"> </v>
          </cell>
          <cell r="BZ42" t="str">
            <v xml:space="preserve"> </v>
          </cell>
        </row>
        <row r="43">
          <cell r="BV43">
            <v>77.209999999999994</v>
          </cell>
          <cell r="BY43" t="str">
            <v xml:space="preserve"> </v>
          </cell>
          <cell r="BZ43" t="str">
            <v xml:space="preserve"> 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89.92</v>
          </cell>
          <cell r="BY16" t="str">
            <v>Menunjukkan penguasaan dalam Menganalisis Keunggulan dan Kelemahan BUMN/BUMS yang ada di sekitarnya</v>
          </cell>
          <cell r="BZ16" t="str">
            <v>Memerlukan penguatan dalam Memahami hubungan konsep dan metode perhitungan pendapatan nasiol</v>
          </cell>
        </row>
        <row r="17">
          <cell r="BV17">
            <v>83.58</v>
          </cell>
          <cell r="BY17" t="str">
            <v>Menunjukkan penguasaan dalam Menyajikan hasil analisis perhitungan pendapatan nasional</v>
          </cell>
          <cell r="BZ17" t="str">
            <v>Memerlukan penguatan dalam Menganalisis Keunggulan dan Kelemahan BUMN/BUMS yang ada di sekitarnya</v>
          </cell>
        </row>
        <row r="18">
          <cell r="BV18">
            <v>90.75</v>
          </cell>
          <cell r="BY18" t="str">
            <v>Menunjukkan penguasaan dalam Menyajikan hasil analisis perhitungan pendapatan nasional</v>
          </cell>
          <cell r="BZ18" t="str">
            <v>Memerlukan penguatan dalam Menganalisis Keunggulan dan Kelemahan BUMN/BUMS yang ada di sekitarnya</v>
          </cell>
        </row>
        <row r="19">
          <cell r="BV19">
            <v>90.25</v>
          </cell>
          <cell r="BY19" t="str">
            <v>Menunjukkan penguasaan dalam Menganalisis Keunggulan dan Kelemahan BUMN/BUMS yang ada di sekitarnya</v>
          </cell>
          <cell r="BZ19" t="str">
            <v>Memerlukan penguatan dalam Memahami hubungan konsep dan metode perhitungan pendapatan nasiol</v>
          </cell>
        </row>
        <row r="20">
          <cell r="BV20">
            <v>89.75</v>
          </cell>
          <cell r="BY20" t="str">
            <v>Menunjukkan penguasaan dalam Menganalisis Keunggulan dan Kelemahan BUMN/BUMS yang ada di sekitarnya</v>
          </cell>
          <cell r="BZ20" t="str">
            <v>Memerlukan penguatan dalam Memahami hubungan konsep dan metode perhitungan pendapatan nasiol</v>
          </cell>
        </row>
        <row r="21">
          <cell r="BV21">
            <v>89.92</v>
          </cell>
          <cell r="BY21" t="str">
            <v>Menunjukkan penguasaan dalam Menganalisis Keunggulan dan Kelemahan BUMN/BUMS yang ada di sekitarnya</v>
          </cell>
          <cell r="BZ21" t="str">
            <v>Memerlukan penguatan dalam Memahami hubungan konsep dan metode perhitungan pendapatan nasiol</v>
          </cell>
        </row>
        <row r="22">
          <cell r="BV22">
            <v>88.92</v>
          </cell>
          <cell r="BY22" t="str">
            <v>Menunjukkan penguasaan dalam Menganalisis Keunggulan dan Kelemahan BUMN/BUMS yang ada di sekitarnya</v>
          </cell>
          <cell r="BZ22" t="str">
            <v>Memerlukan penguatan dalam Memahami hubungan konsep dan metode perhitungan pendapatan nasiol</v>
          </cell>
        </row>
        <row r="23">
          <cell r="BV23">
            <v>89.42</v>
          </cell>
          <cell r="BY23" t="str">
            <v>Menunjukkan penguasaan dalam Menganalisis Keunggulan dan Kelemahan BUMN/BUMS yang ada di sekitarnya</v>
          </cell>
          <cell r="BZ23" t="str">
            <v>Memerlukan penguatan dalam Memahami hubungan konsep dan metode perhitungan pendapatan nasiol</v>
          </cell>
        </row>
        <row r="24">
          <cell r="BV24">
            <v>89.42</v>
          </cell>
          <cell r="BY24" t="str">
            <v>Menunjukkan penguasaan dalam Menganalisis Keunggulan dan Kelemahan BUMN/BUMS yang ada di sekitarnya</v>
          </cell>
          <cell r="BZ24" t="str">
            <v>Memerlukan penguatan dalam Memahami hubungan konsep dan metode perhitungan pendapatan nasiol</v>
          </cell>
        </row>
        <row r="25">
          <cell r="BV25">
            <v>90.75</v>
          </cell>
          <cell r="BY25" t="str">
            <v>Menunjukkan penguasaan dalam Menyajikan hasil analisis perhitungan pendapatan nasional</v>
          </cell>
          <cell r="BZ25" t="str">
            <v>Memerlukan penguatan dalam Menganalisis Keunggulan dan Kelemahan BUMN/BUMS yang ada di sekitarnya</v>
          </cell>
        </row>
        <row r="26">
          <cell r="BV26">
            <v>89.42</v>
          </cell>
          <cell r="BY26" t="str">
            <v>Menunjukkan penguasaan dalam Menghitung Sisa Hasil Usaha Koperasi</v>
          </cell>
          <cell r="BZ26" t="str">
            <v>Memerlukan penguatan dalam Memahami hubungan konsep dan metode perhitungan pendapatan nasiol</v>
          </cell>
        </row>
        <row r="27">
          <cell r="BV27">
            <v>89.92</v>
          </cell>
          <cell r="BY27" t="str">
            <v>Menunjukkan penguasaan dalam Menganalisis Keunggulan dan Kelemahan BUMN/BUMS yang ada di sekitarnya</v>
          </cell>
          <cell r="BZ27" t="str">
            <v>Memerlukan penguatan dalam Memahami hubungan konsep dan metode perhitungan pendapatan nasiol</v>
          </cell>
        </row>
        <row r="28">
          <cell r="BV28">
            <v>87.25</v>
          </cell>
          <cell r="BY28" t="str">
            <v>Menunjukkan penguasaan dalam Menganalisis Keunggulan dan Kelemahan BUMN/BUMS yang ada di sekitarnya</v>
          </cell>
          <cell r="BZ28" t="str">
            <v>Memerlukan penguatan dalam Memahami hubungan konsep dan metode perhitungan pendapatan nasiol</v>
          </cell>
        </row>
        <row r="29">
          <cell r="BV29">
            <v>89.42</v>
          </cell>
          <cell r="BY29" t="str">
            <v>Menunjukkan penguasaan dalam Menganalisis Keunggulan dan Kelemahan BUMN/BUMS yang ada di sekitarnya</v>
          </cell>
          <cell r="BZ29" t="str">
            <v>Memerlukan penguatan dalam Memahami hubungan konsep dan metode perhitungan pendapatan nasiol</v>
          </cell>
        </row>
        <row r="30">
          <cell r="BV30">
            <v>88.92</v>
          </cell>
          <cell r="BY30" t="str">
            <v>Menunjukkan penguasaan dalam Menganalisis Keunggulan dan Kelemahan BUMN/BUMS yang ada di sekitarnya</v>
          </cell>
          <cell r="BZ30" t="str">
            <v>Memerlukan penguatan dalam Memahami hubungan konsep dan metode perhitungan pendapatan nasiol</v>
          </cell>
        </row>
        <row r="31">
          <cell r="BV31">
            <v>89.92</v>
          </cell>
          <cell r="BY31" t="str">
            <v>Menunjukkan penguasaan dalam Menganalisis Keunggulan dan Kelemahan BUMN/BUMS yang ada di sekitarnya</v>
          </cell>
          <cell r="BZ31" t="str">
            <v>Memerlukan penguatan dalam Memahami hubungan konsep dan metode perhitungan pendapatan nasiol</v>
          </cell>
        </row>
        <row r="32">
          <cell r="BV32">
            <v>87.25</v>
          </cell>
          <cell r="BY32" t="str">
            <v>Menunjukkan penguasaan dalam Menganalisis Keunggulan dan Kelemahan BUMN/BUMS yang ada di sekitarnya</v>
          </cell>
          <cell r="BZ32" t="str">
            <v>Memerlukan penguatan dalam Memahami hubungan konsep dan metode perhitungan pendapatan nasiol</v>
          </cell>
        </row>
        <row r="33">
          <cell r="BV33">
            <v>89.42</v>
          </cell>
          <cell r="BY33" t="str">
            <v>Menunjukkan penguasaan dalam Menganalisis Keunggulan dan Kelemahan BUMN/BUMS yang ada di sekitarnya</v>
          </cell>
          <cell r="BZ33" t="str">
            <v>Memerlukan penguatan dalam Memahami hubungan konsep dan metode perhitungan pendapatan nasiol</v>
          </cell>
        </row>
        <row r="34">
          <cell r="BV34">
            <v>88.92</v>
          </cell>
          <cell r="BY34" t="str">
            <v>Menunjukkan penguasaan dalam Menganalisis Keunggulan dan Kelemahan BUMN/BUMS yang ada di sekitarnya</v>
          </cell>
          <cell r="BZ34" t="str">
            <v>Memerlukan penguatan dalam Memahami hubungan konsep dan metode perhitungan pendapatan nasiol</v>
          </cell>
        </row>
        <row r="35">
          <cell r="BV35">
            <v>90.25</v>
          </cell>
          <cell r="BY35" t="str">
            <v>Menunjukkan penguasaan dalam Menganalisis Keunggulan dan Kelemahan BUMN/BUMS yang ada di sekitarnya</v>
          </cell>
          <cell r="BZ35" t="str">
            <v>Memerlukan penguatan dalam Memahami hubungan konsep dan metode perhitungan pendapatan nasiol</v>
          </cell>
        </row>
        <row r="36">
          <cell r="BV36">
            <v>89.75</v>
          </cell>
          <cell r="BY36" t="str">
            <v>Menunjukkan penguasaan dalam Menganalisis Keunggulan dan Kelemahan BUMN/BUMS yang ada di sekitarnya</v>
          </cell>
          <cell r="BZ36" t="str">
            <v>Memerlukan penguatan dalam Memahami hubungan konsep dan metode perhitungan pendapatan nasiol</v>
          </cell>
        </row>
        <row r="37">
          <cell r="BV37">
            <v>88.92</v>
          </cell>
          <cell r="BY37" t="str">
            <v>Menunjukkan penguasaan dalam Menganalisis Keunggulan dan Kelemahan BUMN/BUMS yang ada di sekitarnya</v>
          </cell>
          <cell r="BZ37" t="str">
            <v>Memerlukan penguatan dalam Memahami hubungan konsep dan metode perhitungan pendapatan nasiol</v>
          </cell>
        </row>
        <row r="38">
          <cell r="BV38">
            <v>88.25</v>
          </cell>
          <cell r="BY38" t="str">
            <v>Menunjukkan penguasaan dalam Menganalisis Keunggulan dan Kelemahan BUMN/BUMS yang ada di sekitarnya</v>
          </cell>
          <cell r="BZ38" t="str">
            <v>Memerlukan penguatan dalam Memahami hubungan konsep dan metode perhitungan pendapatan nasiol</v>
          </cell>
        </row>
        <row r="39">
          <cell r="BV39">
            <v>89.92</v>
          </cell>
          <cell r="BY39" t="str">
            <v>Menunjukkan penguasaan dalam Menganalisis Keunggulan dan Kelemahan BUMN/BUMS yang ada di sekitarnya</v>
          </cell>
          <cell r="BZ39" t="str">
            <v>Memerlukan penguatan dalam Memahami hubungan konsep dan metode perhitungan pendapatan nasiol</v>
          </cell>
        </row>
        <row r="40">
          <cell r="BV40">
            <v>87.75</v>
          </cell>
          <cell r="BY40" t="str">
            <v>Menunjukkan penguasaan dalam Menganalisis Keunggulan dan Kelemahan BUMN/BUMS yang ada di sekitarnya</v>
          </cell>
          <cell r="BZ40" t="str">
            <v>Memerlukan penguatan dalam Memahami hubungan konsep dan metode perhitungan pendapatan nasiol</v>
          </cell>
        </row>
        <row r="41">
          <cell r="BV41">
            <v>81.92</v>
          </cell>
          <cell r="BY41" t="str">
            <v>Menunjukkan penguasaan dalam Menyajikan hasil analisis perhitungan pendapatan nasional</v>
          </cell>
          <cell r="BZ41" t="str">
            <v>Memerlukan penguatan dalam Menganalisis Keunggulan dan Kelemahan BUMN/BUMS yang ada di sekitarnya</v>
          </cell>
        </row>
        <row r="42">
          <cell r="BV42">
            <v>83.08</v>
          </cell>
          <cell r="BY42" t="str">
            <v>Menunjukkan penguasaan dalam Menyajikan hasil analisis perhitungan pendapatan nasional</v>
          </cell>
          <cell r="BZ42" t="str">
            <v>Memerlukan penguatan dalam Menganalisis Keunggulan dan Kelemahan BUMN/BUMS yang ada di sekitarnya</v>
          </cell>
        </row>
        <row r="43">
          <cell r="BV43">
            <v>87.25</v>
          </cell>
          <cell r="BY43" t="str">
            <v>Menunjukkan penguasaan dalam Menganalisis Keunggulan dan Kelemahan BUMN/BUMS yang ada di sekitarnya</v>
          </cell>
          <cell r="BZ43" t="str">
            <v>Memerlukan penguatan dalam Memahami hubungan konsep dan metode perhitungan pendapatan nasiol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82.97</v>
          </cell>
          <cell r="BY16" t="str">
            <v xml:space="preserve">Menunjukkan penguasaan dalam memahami definisi permasalahan sosial </v>
          </cell>
          <cell r="BZ16" t="str">
            <v xml:space="preserve">Memerlukan penguatan dalam mengklasifikasikan ragam kelompok sosial </v>
          </cell>
        </row>
        <row r="17">
          <cell r="BV17">
            <v>82.78</v>
          </cell>
          <cell r="BY17" t="str">
            <v xml:space="preserve">Menunjukkan penguasaan dalam memahami definisi permasalahan sosial </v>
          </cell>
          <cell r="BZ17" t="str">
            <v xml:space="preserve">Memerlukan penguatan dalam mengklasifikasikan ragam kelompok sosial </v>
          </cell>
        </row>
        <row r="18">
          <cell r="BV18">
            <v>82.75</v>
          </cell>
          <cell r="BY18" t="str">
            <v xml:space="preserve">Menunjukkan penguasaan dalam memahami definisi permasalahan sosial </v>
          </cell>
          <cell r="BZ18" t="str">
            <v xml:space="preserve">Memerlukan penguatan dalam mengklasifikasikan ragam kelompok sosial </v>
          </cell>
        </row>
        <row r="19">
          <cell r="BV19">
            <v>87.42</v>
          </cell>
          <cell r="BY19" t="str">
            <v xml:space="preserve">Menunjukkan penguasaan dalam mengklasifikasikan ragam permasalahan sosial </v>
          </cell>
          <cell r="BZ19" t="str">
            <v xml:space="preserve">Memerlukan penguatan dalam memahami definisi kelompok dan pengelompokan </v>
          </cell>
        </row>
        <row r="20">
          <cell r="BV20">
            <v>84.42</v>
          </cell>
          <cell r="BY20" t="str">
            <v xml:space="preserve">Menunjukkan penguasaan dalam mengklasifikasikan ragam permasalahan sosial </v>
          </cell>
          <cell r="BZ20" t="str">
            <v xml:space="preserve">Memerlukan penguatan dalam memahami definisi kelompok dan pengelompokan </v>
          </cell>
        </row>
        <row r="21">
          <cell r="BV21">
            <v>83.14</v>
          </cell>
          <cell r="BY21" t="str">
            <v xml:space="preserve">Menunjukkan penguasaan dalam memahami definisi permasalahan sosial </v>
          </cell>
          <cell r="BZ21" t="str">
            <v>Memerlukan penguatan dalam menganalisis dinamika kelompok sosial</v>
          </cell>
        </row>
        <row r="22">
          <cell r="BV22">
            <v>87.31</v>
          </cell>
          <cell r="BY22" t="str">
            <v xml:space="preserve">Menunjukkan penguasaan dalam memahami definisi permasalahan sosial </v>
          </cell>
          <cell r="BZ22" t="str">
            <v xml:space="preserve">Memerlukan penguatan dalam mengklasifikasikan ragam kelompok sosial </v>
          </cell>
        </row>
        <row r="23">
          <cell r="BV23">
            <v>84.89</v>
          </cell>
          <cell r="BY23" t="str">
            <v xml:space="preserve">Menunjukkan penguasaan dalam memahami definisi permasalahan sosial </v>
          </cell>
          <cell r="BZ23" t="str">
            <v xml:space="preserve">Memerlukan penguatan dalam memahami definisi kelompok dan pengelompokan </v>
          </cell>
        </row>
        <row r="24">
          <cell r="BV24">
            <v>84.11</v>
          </cell>
          <cell r="BY24" t="str">
            <v xml:space="preserve">Menunjukkan penguasaan dalam memahami definisi permasalahan sosial </v>
          </cell>
          <cell r="BZ24" t="str">
            <v xml:space="preserve">Memerlukan penguatan dalam memahami definisi kelompok dan pengelompokan </v>
          </cell>
        </row>
        <row r="25">
          <cell r="BV25">
            <v>86.14</v>
          </cell>
          <cell r="BY25" t="str">
            <v xml:space="preserve">Menunjukkan penguasaan dalam mengklasifikasikan ragam permasalahan sosial </v>
          </cell>
          <cell r="BZ25" t="str">
            <v xml:space="preserve">Memerlukan penguatan dalam memahami definisi kelompok dan pengelompokan </v>
          </cell>
        </row>
        <row r="26">
          <cell r="BV26">
            <v>85.97</v>
          </cell>
          <cell r="BY26" t="str">
            <v xml:space="preserve">Menunjukkan penguasaan dalam memahami definisi permasalahan sosial </v>
          </cell>
          <cell r="BZ26" t="str">
            <v xml:space="preserve">Memerlukan penguatan dalam mengklasifikasikan ragam kelompok sosial </v>
          </cell>
        </row>
        <row r="27">
          <cell r="BV27">
            <v>86.7</v>
          </cell>
          <cell r="BY27" t="str">
            <v xml:space="preserve">Menunjukkan penguasaan dalam mengklasifikasikan ragam permasalahan sosial </v>
          </cell>
          <cell r="BZ27" t="str">
            <v xml:space="preserve">Memerlukan penguatan dalam mengklasifikasikan ragam kelompok sosial </v>
          </cell>
        </row>
        <row r="28">
          <cell r="BV28">
            <v>82.83</v>
          </cell>
          <cell r="BY28" t="str">
            <v xml:space="preserve">Menunjukkan penguasaan dalam memahami definisi permasalahan sosial </v>
          </cell>
          <cell r="BZ28" t="str">
            <v xml:space="preserve">Memerlukan penguatan dalam mengklasifikasikan ragam kelompok sosial </v>
          </cell>
        </row>
        <row r="29">
          <cell r="BV29">
            <v>85</v>
          </cell>
          <cell r="BY29" t="str">
            <v xml:space="preserve">Menunjukkan penguasaan dalam memahami definisi permasalahan sosial </v>
          </cell>
          <cell r="BZ29" t="str">
            <v xml:space="preserve">Memerlukan penguatan dalam memahami definisi kelompok dan pengelompokan </v>
          </cell>
        </row>
        <row r="30">
          <cell r="BV30">
            <v>82.83</v>
          </cell>
          <cell r="BY30" t="str">
            <v xml:space="preserve">Menunjukkan penguasaan dalam memahami definisi permasalahan sosial </v>
          </cell>
          <cell r="BZ30" t="str">
            <v xml:space="preserve">Memerlukan penguatan dalam memahami definisi kelompok dan pengelompokan </v>
          </cell>
        </row>
        <row r="31">
          <cell r="BV31">
            <v>83.06</v>
          </cell>
          <cell r="BY31" t="str">
            <v xml:space="preserve">Menunjukkan penguasaan dalam memahami definisi kelompok dan pengelompokan </v>
          </cell>
          <cell r="BZ31" t="str">
            <v xml:space="preserve">Memerlukan penguatan dalam mengklasifikasikan ragam permasalahan sosial </v>
          </cell>
        </row>
        <row r="32">
          <cell r="BV32">
            <v>86.47</v>
          </cell>
          <cell r="BY32" t="str">
            <v xml:space="preserve">Menunjukkan penguasaan dalam mengklasifikasikan ragam permasalahan sosial </v>
          </cell>
          <cell r="BZ32" t="str">
            <v xml:space="preserve">Memerlukan penguatan dalam mengklasifikasikan ragam kelompok sosial </v>
          </cell>
        </row>
        <row r="33">
          <cell r="BV33">
            <v>83.14</v>
          </cell>
          <cell r="BY33" t="str">
            <v xml:space="preserve">Menunjukkan penguasaan dalam mengklasifikasikan ragam permasalahan sosial </v>
          </cell>
          <cell r="BZ33" t="str">
            <v xml:space="preserve">Memerlukan penguatan dalam memahami definisi kelompok dan pengelompokan </v>
          </cell>
        </row>
        <row r="34">
          <cell r="BV34">
            <v>87.53</v>
          </cell>
          <cell r="BY34" t="str">
            <v xml:space="preserve">Menunjukkan penguasaan dalam mengklasifikasikan ragam permasalahan sosial </v>
          </cell>
          <cell r="BZ34" t="str">
            <v xml:space="preserve">Memerlukan penguatan dalam memahami definisi kelompok dan pengelompokan </v>
          </cell>
        </row>
        <row r="35">
          <cell r="BV35">
            <v>87.31</v>
          </cell>
          <cell r="BY35" t="str">
            <v xml:space="preserve">Menunjukkan penguasaan dalam memahami definisi permasalahan sosial </v>
          </cell>
          <cell r="BZ35" t="str">
            <v xml:space="preserve">Memerlukan penguatan dalam memahami definisi kelompok dan pengelompokan </v>
          </cell>
        </row>
        <row r="36">
          <cell r="BV36">
            <v>83.42</v>
          </cell>
          <cell r="BY36" t="str">
            <v xml:space="preserve">Menunjukkan penguasaan dalam mengklasifikasikan ragam permasalahan sosial </v>
          </cell>
          <cell r="BZ36" t="str">
            <v xml:space="preserve">Memerlukan penguatan dalam mengklasifikasikan ragam kelompok sosial </v>
          </cell>
        </row>
        <row r="37">
          <cell r="BV37">
            <v>83.08</v>
          </cell>
          <cell r="BY37" t="str">
            <v xml:space="preserve">Menunjukkan penguasaan dalam mengklasifikasikan ragam permasalahan sosial </v>
          </cell>
          <cell r="BZ37" t="str">
            <v xml:space="preserve">Memerlukan penguatan dalam memahami definisi kelompok dan pengelompokan </v>
          </cell>
        </row>
        <row r="38">
          <cell r="BV38">
            <v>83</v>
          </cell>
          <cell r="BY38" t="str">
            <v xml:space="preserve">Menunjukkan penguasaan dalam memahami definisi permasalahan sosial </v>
          </cell>
          <cell r="BZ38" t="str">
            <v xml:space="preserve">Memerlukan penguatan dalam memahami definisi kelompok dan pengelompokan </v>
          </cell>
        </row>
        <row r="39">
          <cell r="BV39">
            <v>83.31</v>
          </cell>
          <cell r="BY39" t="str">
            <v xml:space="preserve">Menunjukkan penguasaan dalam mengklasifikasikan ragam permasalahan sosial </v>
          </cell>
          <cell r="BZ39" t="str">
            <v>Memerlukan penguatan dalam menganalisis dinamika kelompok sosial</v>
          </cell>
        </row>
        <row r="40">
          <cell r="BV40">
            <v>83.14</v>
          </cell>
          <cell r="BY40" t="str">
            <v xml:space="preserve">Menunjukkan penguasaan dalam mengklasifikasikan ragam permasalahan sosial </v>
          </cell>
          <cell r="BZ40" t="str">
            <v xml:space="preserve">Memerlukan penguatan dalam mengklasifikasikan ragam kelompok sosial </v>
          </cell>
        </row>
        <row r="41">
          <cell r="BV41">
            <v>82.97</v>
          </cell>
          <cell r="BY41" t="str">
            <v xml:space="preserve">Menunjukkan penguasaan dalam memahami definisi permasalahan sosial </v>
          </cell>
          <cell r="BZ41" t="str">
            <v xml:space="preserve">Memerlukan penguatan dalam memahami definisi kelompok dan pengelompokan </v>
          </cell>
        </row>
        <row r="42">
          <cell r="BV42">
            <v>83.25</v>
          </cell>
          <cell r="BY42" t="str">
            <v xml:space="preserve">Menunjukkan penguasaan dalam mengklasifikasikan ragam permasalahan sosial </v>
          </cell>
          <cell r="BZ42" t="str">
            <v>Memerlukan penguatan dalam menganalisis dinamika kelompok sosial</v>
          </cell>
        </row>
        <row r="43">
          <cell r="BV43">
            <v>83</v>
          </cell>
          <cell r="BY43" t="str">
            <v xml:space="preserve">Menunjukkan penguasaan dalam memahami definisi permasalahan sosial </v>
          </cell>
          <cell r="BZ43" t="str">
            <v>Memerlukan penguatan dalam menganalisis dinamika kelompok sosial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89.67</v>
          </cell>
          <cell r="BY16" t="str">
            <v>Menunjukkan penguasaan dalam Dapat menyanyikan dan membuat klip video lagu islami</v>
          </cell>
          <cell r="BZ16" t="str">
            <v>Memerlukan penguatan dalam Dapat menyanyikan dan membuat klip video lagu islami</v>
          </cell>
        </row>
        <row r="17">
          <cell r="BV17">
            <v>87.33</v>
          </cell>
          <cell r="BY17" t="str">
            <v>Menunjukkan penguasaan dalam Dapat menyanyikan dan membuat klip video lagu islami</v>
          </cell>
          <cell r="BZ17" t="str">
            <v>Memerlukan penguatan dalam Dapat menyanyikan dan membuat klip video lagu islami</v>
          </cell>
        </row>
        <row r="18">
          <cell r="BV18">
            <v>87</v>
          </cell>
          <cell r="BY18" t="str">
            <v>Menunjukkan penguasaan dalam Dapat menyanyikan dan membuat klip video lagu islami</v>
          </cell>
          <cell r="BZ18" t="str">
            <v>Memerlukan penguatan dalam Dapat menyanyikan dan membuat klip video lagu islami</v>
          </cell>
        </row>
        <row r="19">
          <cell r="BV19">
            <v>87.67</v>
          </cell>
          <cell r="BY19" t="str">
            <v>Menunjukkan penguasaan dalam Dapat menyanyikan dan membuat klip video lagu islami</v>
          </cell>
          <cell r="BZ19" t="str">
            <v>Memerlukan penguatan dalam Dapat menyanyikan dan membuat klip video lagu islami</v>
          </cell>
        </row>
        <row r="20">
          <cell r="BV20">
            <v>86.33</v>
          </cell>
          <cell r="BY20" t="str">
            <v>Menunjukkan penguasaan dalam Dapat menyanyikan dan membuat klip video lagu islami</v>
          </cell>
          <cell r="BZ20" t="str">
            <v>Memerlukan penguatan dalam Dapat menyanyikan dan membuat klip video lagu islami</v>
          </cell>
        </row>
        <row r="21">
          <cell r="BV21">
            <v>90</v>
          </cell>
          <cell r="BY21" t="str">
            <v>Menunjukkan penguasaan dalam Dapat menyanyikan dan membuat klip video lagu islami</v>
          </cell>
          <cell r="BZ21" t="str">
            <v>Memerlukan penguatan dalam Dapat menyanyikan dan membuat klip video lagu islami</v>
          </cell>
        </row>
        <row r="22">
          <cell r="BV22">
            <v>89.67</v>
          </cell>
          <cell r="BY22" t="str">
            <v>Menunjukkan penguasaan dalam Dapat menyanyikan dan membuat klip video lagu islami</v>
          </cell>
          <cell r="BZ22" t="str">
            <v>Memerlukan penguatan dalam Dapat menyanyikan dan membuat klip video lagu islami</v>
          </cell>
        </row>
        <row r="23">
          <cell r="BV23">
            <v>88</v>
          </cell>
          <cell r="BY23" t="str">
            <v>Menunjukkan penguasaan dalam Dapat menyanyikan dan membuat klip video lagu islami</v>
          </cell>
          <cell r="BZ23" t="str">
            <v>Memerlukan penguatan dalam Dapat menyanyikan dan membuat klip video lagu islami</v>
          </cell>
        </row>
        <row r="24">
          <cell r="BV24">
            <v>85.33</v>
          </cell>
          <cell r="BY24" t="str">
            <v>Menunjukkan penguasaan dalam Dapat menyanyikan dan membuat klip video lagu islami</v>
          </cell>
          <cell r="BZ24" t="str">
            <v>Memerlukan penguatan dalam Dapat menyanyikan dan membuat klip video lagu islami</v>
          </cell>
        </row>
        <row r="25">
          <cell r="BV25">
            <v>85.67</v>
          </cell>
          <cell r="BY25" t="str">
            <v>Menunjukkan penguasaan dalam Dapat menyanyikan dan membuat klip video lagu islami</v>
          </cell>
          <cell r="BZ25" t="str">
            <v>Memerlukan penguatan dalam Dapat menyanyikan dan membuat klip video lagu islami</v>
          </cell>
        </row>
        <row r="26">
          <cell r="BV26">
            <v>85</v>
          </cell>
          <cell r="BY26" t="str">
            <v>Menunjukkan penguasaan dalam Dapat menyanyikan dan membuat klip video lagu islami</v>
          </cell>
          <cell r="BZ26" t="str">
            <v>Memerlukan penguatan dalam Dapat menyanyikan dan membuat klip video lagu islami</v>
          </cell>
        </row>
        <row r="27">
          <cell r="BV27">
            <v>81.67</v>
          </cell>
          <cell r="BY27" t="str">
            <v>Menunjukkan penguasaan dalam Dapat menyanyikan dan membuat klip video lagu islami</v>
          </cell>
          <cell r="BZ27" t="str">
            <v>Memerlukan penguatan dalam Dapat menyanyikan dan membuat klip video lagu islami</v>
          </cell>
        </row>
        <row r="28">
          <cell r="BV28">
            <v>88.33</v>
          </cell>
          <cell r="BY28" t="str">
            <v>Menunjukkan penguasaan dalam Dapat menyanyikan dan membuat klip video lagu islami</v>
          </cell>
          <cell r="BZ28" t="str">
            <v>Memerlukan penguatan dalam Dapat menyanyikan dan membuat klip video lagu islami</v>
          </cell>
        </row>
        <row r="29">
          <cell r="BV29">
            <v>89.67</v>
          </cell>
          <cell r="BY29" t="str">
            <v>Menunjukkan penguasaan dalam Dapat menyanyikan dan membuat klip video lagu islami</v>
          </cell>
          <cell r="BZ29" t="str">
            <v>Memerlukan penguatan dalam Dapat menyanyikan dan membuat klip video lagu islami</v>
          </cell>
        </row>
        <row r="30">
          <cell r="BV30">
            <v>88.33</v>
          </cell>
          <cell r="BY30" t="str">
            <v>Menunjukkan penguasaan dalam Dapat menyanyikan dan membuat klip video lagu islami</v>
          </cell>
          <cell r="BZ30" t="str">
            <v>Memerlukan penguatan dalam Dapat menyanyikan dan membuat klip video lagu islami</v>
          </cell>
        </row>
        <row r="31">
          <cell r="BV31">
            <v>87.67</v>
          </cell>
          <cell r="BY31" t="str">
            <v>Menunjukkan penguasaan dalam Dapat menyanyikan dan membuat klip video lagu islami</v>
          </cell>
          <cell r="BZ31" t="str">
            <v>Memerlukan penguatan dalam Dapat menyanyikan dan membuat klip video lagu islami</v>
          </cell>
        </row>
        <row r="32">
          <cell r="BV32">
            <v>87.67</v>
          </cell>
          <cell r="BY32" t="str">
            <v>Menunjukkan penguasaan dalam Dapat menyanyikan dan membuat klip video lagu islami</v>
          </cell>
          <cell r="BZ32" t="str">
            <v>Memerlukan penguatan dalam Dapat menyanyikan dan membuat klip video lagu islami</v>
          </cell>
        </row>
        <row r="33">
          <cell r="BV33">
            <v>86.33</v>
          </cell>
          <cell r="BY33" t="str">
            <v>Menunjukkan penguasaan dalam Dapat menyanyikan dan membuat klip video lagu islami</v>
          </cell>
          <cell r="BZ33" t="str">
            <v>Memerlukan penguatan dalam Dapat menyanyikan dan membuat klip video lagu islami</v>
          </cell>
        </row>
        <row r="34">
          <cell r="BV34">
            <v>86.67</v>
          </cell>
          <cell r="BY34" t="str">
            <v>Menunjukkan penguasaan dalam Dapat menyanyikan dan membuat klip video lagu islami</v>
          </cell>
          <cell r="BZ34" t="str">
            <v>Memerlukan penguatan dalam Dapat menyanyikan dan membuat klip video lagu islami</v>
          </cell>
        </row>
        <row r="35">
          <cell r="BV35">
            <v>86.67</v>
          </cell>
          <cell r="BY35" t="str">
            <v>Menunjukkan penguasaan dalam Dapat menyanyikan dan membuat klip video lagu islami</v>
          </cell>
          <cell r="BZ35" t="str">
            <v>Memerlukan penguatan dalam Dapat menyanyikan dan membuat klip video lagu islami</v>
          </cell>
        </row>
        <row r="36">
          <cell r="BV36">
            <v>88</v>
          </cell>
          <cell r="BY36" t="str">
            <v>Menunjukkan penguasaan dalam Dapat menyanyikan dan membuat klip video lagu islami</v>
          </cell>
          <cell r="BZ36" t="str">
            <v>Memerlukan penguatan dalam Dapat menyanyikan dan membuat klip video lagu islami</v>
          </cell>
        </row>
        <row r="37">
          <cell r="BV37">
            <v>84.67</v>
          </cell>
          <cell r="BY37" t="str">
            <v>Menunjukkan penguasaan dalam Dapat menyanyikan dan membuat klip video lagu islami</v>
          </cell>
          <cell r="BZ37" t="str">
            <v>Memerlukan penguatan dalam Dapat menyanyikan dan membuat klip video lagu islami</v>
          </cell>
        </row>
        <row r="38">
          <cell r="BV38">
            <v>85.67</v>
          </cell>
          <cell r="BY38" t="str">
            <v>Menunjukkan penguasaan dalam Dapat menyanyikan dan membuat klip video lagu islami</v>
          </cell>
          <cell r="BZ38" t="str">
            <v>Memerlukan penguatan dalam Dapat menyanyikan dan membuat klip video lagu islami</v>
          </cell>
        </row>
        <row r="39">
          <cell r="BV39">
            <v>86.33</v>
          </cell>
          <cell r="BY39" t="str">
            <v>Menunjukkan penguasaan dalam Dapat menyanyikan dan membuat klip video lagu islami</v>
          </cell>
          <cell r="BZ39" t="str">
            <v>Memerlukan penguatan dalam Dapat menyanyikan dan membuat klip video lagu islami</v>
          </cell>
        </row>
        <row r="40">
          <cell r="BV40">
            <v>83</v>
          </cell>
          <cell r="BY40" t="str">
            <v>Menunjukkan penguasaan dalam Dapat menyanyikan dan membuat klip video lagu islami</v>
          </cell>
          <cell r="BZ40" t="str">
            <v>Memerlukan penguatan dalam Dapat menyanyikan dan membuat klip video lagu islami</v>
          </cell>
        </row>
        <row r="41">
          <cell r="BV41">
            <v>85.67</v>
          </cell>
          <cell r="BY41" t="str">
            <v>Menunjukkan penguasaan dalam Dapat menyanyikan dan membuat klip video lagu islami</v>
          </cell>
          <cell r="BZ41" t="str">
            <v>Memerlukan penguatan dalam Dapat menyanyikan dan membuat klip video lagu islami</v>
          </cell>
        </row>
        <row r="42">
          <cell r="BV42">
            <v>88</v>
          </cell>
          <cell r="BY42" t="str">
            <v>Menunjukkan penguasaan dalam Dapat menyanyikan dan membuat klip video lagu islami</v>
          </cell>
          <cell r="BZ42" t="str">
            <v>Memerlukan penguatan dalam Dapat menyanyikan dan membuat klip video lagu islami</v>
          </cell>
        </row>
        <row r="43">
          <cell r="BV43">
            <v>87.67</v>
          </cell>
          <cell r="BY43" t="str">
            <v>Menunjukkan penguasaan dalam Dapat menyanyikan dan membuat klip video lagu islami</v>
          </cell>
          <cell r="BZ43" t="str">
            <v>Memerlukan penguatan dalam Dapat menyanyikan dan membuat klip video lagu islami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88</v>
          </cell>
          <cell r="BY16" t="str">
            <v>Menunjukkan penguasaan dalam Memahami dan mempraktikan formasi permainan bola voli</v>
          </cell>
          <cell r="BZ16" t="str">
            <v>Memerlukan penguatan dalam Memahami dan mempraktikan formasi permainan bola voli</v>
          </cell>
        </row>
        <row r="17">
          <cell r="BV17">
            <v>88</v>
          </cell>
          <cell r="BY17" t="str">
            <v>Menunjukkan penguasaan dalam Memahami dan mempraktikan formasi permainan bola voli</v>
          </cell>
          <cell r="BZ17" t="str">
            <v>Memerlukan penguatan dalam Memahami dan mempraktikan formasi permainan bola voli</v>
          </cell>
        </row>
        <row r="18">
          <cell r="BV18">
            <v>88</v>
          </cell>
          <cell r="BY18" t="str">
            <v>Menunjukkan penguasaan dalam Memahami dan mempraktikan formasi permainan bola voli</v>
          </cell>
          <cell r="BZ18" t="str">
            <v>Memerlukan penguatan dalam Memahami dan mempraktikan formasi permainan bola voli</v>
          </cell>
        </row>
        <row r="19">
          <cell r="BV19">
            <v>86</v>
          </cell>
          <cell r="BY19" t="str">
            <v>Menunjukkan penguasaan dalam Memahami dan mempraktikan formasi permainan bola voli</v>
          </cell>
          <cell r="BZ19" t="str">
            <v>Memerlukan penguatan dalam Memahami dan mempraktikan formasi permainan bola voli</v>
          </cell>
        </row>
        <row r="20">
          <cell r="BV20">
            <v>86</v>
          </cell>
          <cell r="BY20" t="str">
            <v>Menunjukkan penguasaan dalam Memahami dan mempraktikan formasi permainan bola voli</v>
          </cell>
          <cell r="BZ20" t="str">
            <v>Memerlukan penguatan dalam Memahami dan mempraktikan formasi permainan bola voli</v>
          </cell>
        </row>
        <row r="21">
          <cell r="BV21">
            <v>86</v>
          </cell>
          <cell r="BY21" t="str">
            <v>Menunjukkan penguasaan dalam Memahami dan mempraktikan formasi permainan bola voli</v>
          </cell>
          <cell r="BZ21" t="str">
            <v>Memerlukan penguatan dalam Memahami dan mempraktikan formasi permainan bola voli</v>
          </cell>
        </row>
        <row r="22">
          <cell r="BV22">
            <v>88</v>
          </cell>
          <cell r="BY22" t="str">
            <v>Menunjukkan penguasaan dalam Memahami dan mempraktikan formasi permainan bola voli</v>
          </cell>
          <cell r="BZ22" t="str">
            <v>Memerlukan penguatan dalam Memahami dan mempraktikan formasi permainan bola voli</v>
          </cell>
        </row>
        <row r="23">
          <cell r="BV23">
            <v>88</v>
          </cell>
          <cell r="BY23" t="str">
            <v>Menunjukkan penguasaan dalam Memahami dan mempraktikan formasi permainan bola voli</v>
          </cell>
          <cell r="BZ23" t="str">
            <v>Memerlukan penguatan dalam Memahami dan mempraktikan formasi permainan bola voli</v>
          </cell>
        </row>
        <row r="24">
          <cell r="BV24">
            <v>88</v>
          </cell>
          <cell r="BY24" t="str">
            <v>Menunjukkan penguasaan dalam Memahami dan mempraktikan formasi permainan bola voli</v>
          </cell>
          <cell r="BZ24" t="str">
            <v>Memerlukan penguatan dalam Memahami dan mempraktikan formasi permainan bola voli</v>
          </cell>
        </row>
        <row r="25">
          <cell r="BV25">
            <v>86</v>
          </cell>
          <cell r="BY25" t="str">
            <v>Menunjukkan penguasaan dalam Memahami dan mempraktikan formasi permainan bola voli</v>
          </cell>
          <cell r="BZ25" t="str">
            <v>Memerlukan penguatan dalam Memahami dan mempraktikan formasi permainan bola voli</v>
          </cell>
        </row>
        <row r="26">
          <cell r="BV26">
            <v>86</v>
          </cell>
          <cell r="BY26" t="str">
            <v>Menunjukkan penguasaan dalam Memahami dan mempraktikan formasi permainan bola voli</v>
          </cell>
          <cell r="BZ26" t="str">
            <v>Memerlukan penguatan dalam Memahami dan mempraktikan formasi permainan bola voli</v>
          </cell>
        </row>
        <row r="27">
          <cell r="BV27">
            <v>86</v>
          </cell>
          <cell r="BY27" t="str">
            <v>Menunjukkan penguasaan dalam Memahami dan mempraktikan formasi permainan bola voli</v>
          </cell>
          <cell r="BZ27" t="str">
            <v>Memerlukan penguatan dalam Memahami dan mempraktikan formasi permainan bola voli</v>
          </cell>
        </row>
        <row r="28">
          <cell r="BV28">
            <v>86</v>
          </cell>
          <cell r="BY28" t="str">
            <v>Menunjukkan penguasaan dalam Memahami dan mempraktikan formasi permainan bola voli</v>
          </cell>
          <cell r="BZ28" t="str">
            <v>Memerlukan penguatan dalam Memahami dan mempraktikan formasi permainan bola voli</v>
          </cell>
        </row>
        <row r="29">
          <cell r="BV29">
            <v>88</v>
          </cell>
          <cell r="BY29" t="str">
            <v>Menunjukkan penguasaan dalam Memahami dan mempraktikan formasi permainan bola voli</v>
          </cell>
          <cell r="BZ29" t="str">
            <v>Memerlukan penguatan dalam Memahami dan mempraktikan formasi permainan bola voli</v>
          </cell>
        </row>
        <row r="30">
          <cell r="BV30">
            <v>88</v>
          </cell>
          <cell r="BY30" t="str">
            <v>Menunjukkan penguasaan dalam Memahami dan mempraktikan formasi permainan bola voli</v>
          </cell>
          <cell r="BZ30" t="str">
            <v>Memerlukan penguatan dalam Memahami dan mempraktikan formasi permainan bola voli</v>
          </cell>
        </row>
        <row r="31">
          <cell r="BV31">
            <v>88</v>
          </cell>
          <cell r="BY31" t="str">
            <v>Menunjukkan penguasaan dalam Memahami dan mempraktikan formasi permainan bola voli</v>
          </cell>
          <cell r="BZ31" t="str">
            <v>Memerlukan penguatan dalam Memahami dan mempraktikan formasi permainan bola voli</v>
          </cell>
        </row>
        <row r="32">
          <cell r="BV32">
            <v>88</v>
          </cell>
          <cell r="BY32" t="str">
            <v>Menunjukkan penguasaan dalam Memahami dan mempraktikan formasi permainan bola voli</v>
          </cell>
          <cell r="BZ32" t="str">
            <v>Memerlukan penguatan dalam Memahami dan mempraktikan formasi permainan bola voli</v>
          </cell>
        </row>
        <row r="33">
          <cell r="BV33">
            <v>88</v>
          </cell>
          <cell r="BY33" t="str">
            <v>Menunjukkan penguasaan dalam Memahami dan mempraktikan formasi permainan bola voli</v>
          </cell>
          <cell r="BZ33" t="str">
            <v>Memerlukan penguatan dalam Memahami dan mempraktikan formasi permainan bola voli</v>
          </cell>
        </row>
        <row r="34">
          <cell r="BV34">
            <v>86</v>
          </cell>
          <cell r="BY34" t="str">
            <v>Menunjukkan penguasaan dalam Memahami dan mempraktikan formasi permainan bola voli</v>
          </cell>
          <cell r="BZ34" t="str">
            <v>Memerlukan penguatan dalam Memahami dan mempraktikan formasi permainan bola voli</v>
          </cell>
        </row>
        <row r="35">
          <cell r="BV35">
            <v>86</v>
          </cell>
          <cell r="BY35" t="str">
            <v>Menunjukkan penguasaan dalam Memahami dan mempraktikan formasi permainan bola voli</v>
          </cell>
          <cell r="BZ35" t="str">
            <v>Memerlukan penguatan dalam Memahami dan mempraktikan formasi permainan bola voli</v>
          </cell>
        </row>
        <row r="36">
          <cell r="BV36">
            <v>86</v>
          </cell>
          <cell r="BY36" t="str">
            <v>Menunjukkan penguasaan dalam Memahami dan mempraktikan formasi permainan bola voli</v>
          </cell>
          <cell r="BZ36" t="str">
            <v>Memerlukan penguatan dalam Memahami dan mempraktikan formasi permainan bola voli</v>
          </cell>
        </row>
        <row r="37">
          <cell r="BV37">
            <v>88</v>
          </cell>
          <cell r="BY37" t="str">
            <v>Menunjukkan penguasaan dalam Memahami dan mempraktikan formasi permainan bola voli</v>
          </cell>
          <cell r="BZ37" t="str">
            <v>Memerlukan penguatan dalam Memahami dan mempraktikan formasi permainan bola voli</v>
          </cell>
        </row>
        <row r="38">
          <cell r="BV38">
            <v>86</v>
          </cell>
          <cell r="BY38" t="str">
            <v>Menunjukkan penguasaan dalam Memahami dan mempraktikan formasi permainan bola voli</v>
          </cell>
          <cell r="BZ38" t="str">
            <v>Memerlukan penguatan dalam Memahami dan mempraktikan formasi permainan bola voli</v>
          </cell>
        </row>
        <row r="39">
          <cell r="BV39">
            <v>86</v>
          </cell>
          <cell r="BY39" t="str">
            <v>Menunjukkan penguasaan dalam Memahami dan mempraktikan formasi permainan bola voli</v>
          </cell>
          <cell r="BZ39" t="str">
            <v>Memerlukan penguatan dalam Memahami dan mempraktikan formasi permainan bola voli</v>
          </cell>
        </row>
        <row r="40">
          <cell r="BV40">
            <v>86</v>
          </cell>
          <cell r="BY40" t="str">
            <v>Menunjukkan penguasaan dalam Memahami dan mempraktikan formasi permainan bola voli</v>
          </cell>
          <cell r="BZ40" t="str">
            <v>Memerlukan penguatan dalam Memahami dan mempraktikan formasi permainan bola voli</v>
          </cell>
        </row>
        <row r="41">
          <cell r="BV41">
            <v>90</v>
          </cell>
          <cell r="BY41" t="str">
            <v>Menunjukkan penguasaan dalam Memahami dan mempraktikan formasi permainan bola voli</v>
          </cell>
          <cell r="BZ41" t="str">
            <v>Memerlukan penguatan dalam Memahami dan mempraktikan formasi permainan bola voli</v>
          </cell>
        </row>
        <row r="42">
          <cell r="BV42">
            <v>86</v>
          </cell>
          <cell r="BY42" t="str">
            <v>Menunjukkan penguasaan dalam Memahami dan mempraktikan formasi permainan bola voli</v>
          </cell>
          <cell r="BZ42" t="str">
            <v>Memerlukan penguatan dalam Memahami dan mempraktikan formasi permainan bola voli</v>
          </cell>
        </row>
        <row r="43">
          <cell r="BV43">
            <v>89</v>
          </cell>
          <cell r="BY43" t="str">
            <v>Menunjukkan penguasaan dalam Memahami dan mempraktikan formasi permainan bola voli</v>
          </cell>
          <cell r="BZ43" t="str">
            <v>Memerlukan penguatan dalam Memahami dan mempraktikan formasi permainan bola voli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90.08</v>
          </cell>
          <cell r="BY16" t="str">
            <v>Menunjukkan penguasaan dalam Menjelaskan pengertian Muqaddimah, sistematika matan dan sejarah perumusan  Anggaran Dasar Muhammadiyah (MADM).</v>
          </cell>
          <cell r="BZ16" t="str">
            <v>Memerlukan penguatan dalam Menjelaskan dan menyusun artikel  serta menceritakan peran tokoh Aisyiyah era kontemporer Prof.Hj.Siti Baroroh Barid</v>
          </cell>
        </row>
        <row r="17">
          <cell r="BV17">
            <v>83.08</v>
          </cell>
          <cell r="BY17" t="str">
            <v>Menunjukkan penguasaan dalam Menjelaskan dan menyusun artikel  serta menceritakan peran tokoh Aisyiyah era kontemporer Prof.Hj.Siti Baroroh Barid</v>
          </cell>
          <cell r="BZ17" t="str">
            <v>Memerlukan penguatan dalam Menjelaskan pengertian Muqaddimah, sistematika matan dan sejarah perumusan  Anggaran Dasar Muhammadiyah (MADM).</v>
          </cell>
        </row>
        <row r="18">
          <cell r="BV18">
            <v>87.53</v>
          </cell>
          <cell r="BY18" t="str">
            <v>Menunjukkan penguasaan dalam Menyebutkan Fungsi dan hakekat Muqaddimah Anggaran Dasar Muhammadiyah</v>
          </cell>
          <cell r="BZ18" t="str">
            <v>Memerlukan penguatan dalam Menjelaskan dan  menyusun artikel serta menceritakan peran tokoh Muhammadiyah era kontemporer: Prof. Dr.KH Haedar Nashir, M.Si</v>
          </cell>
        </row>
        <row r="19">
          <cell r="BV19">
            <v>87.5</v>
          </cell>
          <cell r="BY19" t="str">
            <v>Menunjukkan penguasaan dalam Menjelaskan dan  menyusun artikel serta menceritakan peran tokoh Muhammadiyah era kontemporer: Prof. Dr.KH Haedar Nashir, M.Si</v>
          </cell>
          <cell r="BZ19" t="str">
            <v>Memerlukan penguatan dalam Menjelaskan pengertian Muqaddimah, sistematika matan dan sejarah perumusan  Anggaran Dasar Muhammadiyah (MADM).</v>
          </cell>
        </row>
        <row r="20">
          <cell r="BV20">
            <v>89.42</v>
          </cell>
          <cell r="BY20" t="str">
            <v>Menunjukkan penguasaan dalam Menjelaskan dan  menyusun artikel serta menceritakan peran tokoh Muhammadiyah era kontemporer: Prof. Dr.KH Haedar Nashir, M.Si</v>
          </cell>
          <cell r="BZ20" t="str">
            <v>Memerlukan penguatan dalam Menjelaskan pengertian Muqaddimah, sistematika matan dan sejarah perumusan  Anggaran Dasar Muhammadiyah (MADM).</v>
          </cell>
        </row>
        <row r="21">
          <cell r="BV21">
            <v>85.86</v>
          </cell>
          <cell r="BY21" t="str">
            <v>Menunjukkan penguasaan dalam Menyebutkan Fungsi dan hakekat Muqaddimah Anggaran Dasar Muhammadiyah</v>
          </cell>
          <cell r="BZ21" t="str">
            <v>Memerlukan penguatan dalam Menjelaskan dan  menyusun artikel serta menceritakan peran tokoh Muhammadiyah era kontemporer: Prof. Dr.KH Haedar Nashir, M.Si</v>
          </cell>
        </row>
        <row r="22">
          <cell r="BV22">
            <v>86</v>
          </cell>
          <cell r="BY22" t="str">
            <v>Menunjukkan penguasaan dalam Menjelaskan pengertian Muqaddimah, sistematika matan dan sejarah perumusan  Anggaran Dasar Muhammadiyah (MADM).</v>
          </cell>
          <cell r="BZ22" t="str">
            <v>Memerlukan penguatan dalam Menjelaskan pengertian Muqaddimah, sistematika matan dan sejarah perumusan  Anggaran Dasar Muhammadiyah (MADM).</v>
          </cell>
        </row>
        <row r="23">
          <cell r="BV23">
            <v>85.92</v>
          </cell>
          <cell r="BY23" t="str">
            <v>Menunjukkan penguasaan dalam Menjelaskan dan  menyusun artikel serta menceritakan peran tokoh Muhammadiyah era kontemporer: Prof. Dr.KH Haedar Nashir, M.Si</v>
          </cell>
          <cell r="BZ23" t="str">
            <v>Memerlukan penguatan dalam Menyebutkan Fungsi dan hakekat Muqaddimah Anggaran Dasar Muhammadiyah</v>
          </cell>
        </row>
        <row r="24">
          <cell r="BV24">
            <v>86.11</v>
          </cell>
          <cell r="BY24" t="str">
            <v>Menunjukkan penguasaan dalam Menjelaskan dan menyusun artikel  serta menceritakan peran tokoh Aisyiyah era kontemporer Prof.Hj.Siti Baroroh Barid</v>
          </cell>
          <cell r="BZ24" t="str">
            <v>Memerlukan penguatan dalam Menjelaskan pengertian Muqaddimah, sistematika matan dan sejarah perumusan  Anggaran Dasar Muhammadiyah (MADM).</v>
          </cell>
        </row>
        <row r="25">
          <cell r="BV25">
            <v>86.56</v>
          </cell>
          <cell r="BY25" t="str">
            <v>Menunjukkan penguasaan dalam Menyebutkan Fungsi dan hakekat Muqaddimah Anggaran Dasar Muhammadiyah</v>
          </cell>
          <cell r="BZ25" t="str">
            <v>Memerlukan penguatan dalam Menjelaskan dan  menyusun artikel serta menceritakan peran tokoh Muhammadiyah era kontemporer: Prof. Dr.KH Haedar Nashir, M.Si</v>
          </cell>
        </row>
        <row r="26">
          <cell r="BV26">
            <v>90.33</v>
          </cell>
          <cell r="BY26" t="str">
            <v>Menunjukkan penguasaan dalam Menyebutkan Fungsi dan hakekat Muqaddimah Anggaran Dasar Muhammadiyah</v>
          </cell>
          <cell r="BZ26" t="str">
            <v>Memerlukan penguatan dalam Menjelaskan dan menyusun artikel  serta menceritakan peran tokoh Aisyiyah era kontemporer Prof.Hj.Siti Baroroh Barid</v>
          </cell>
        </row>
        <row r="27">
          <cell r="BV27">
            <v>89.39</v>
          </cell>
          <cell r="BY27" t="str">
            <v>Menunjukkan penguasaan dalam Menjelaskan pengertian Muqaddimah, sistematika matan dan sejarah perumusan  Anggaran Dasar Muhammadiyah (MADM).</v>
          </cell>
          <cell r="BZ27" t="str">
            <v>Memerlukan penguatan dalam Menjelaskan dan menyusun artikel  serta menceritakan peran tokoh Aisyiyah era kontemporer Prof.Hj.Siti Baroroh Barid</v>
          </cell>
        </row>
        <row r="28">
          <cell r="BV28">
            <v>89.7</v>
          </cell>
          <cell r="BY28" t="str">
            <v>Menunjukkan penguasaan dalam Menjelaskan pengertian Muqaddimah, sistematika matan dan sejarah perumusan  Anggaran Dasar Muhammadiyah (MADM).</v>
          </cell>
          <cell r="BZ28" t="str">
            <v>Memerlukan penguatan dalam Menjelaskan dan  menyusun artikel serta menceritakan peran tokoh Muhammadiyah era kontemporer: Prof. Dr.KH Haedar Nashir, M.Si</v>
          </cell>
        </row>
        <row r="29">
          <cell r="BV29">
            <v>85.39</v>
          </cell>
          <cell r="BY29" t="str">
            <v>Menunjukkan penguasaan dalam Menjelaskan dan  menyusun artikel serta menceritakan peran tokoh Muhammadiyah era kontemporer: Prof. Dr.KH Haedar Nashir, M.Si</v>
          </cell>
          <cell r="BZ29" t="str">
            <v>Memerlukan penguatan dalam Menyebutkan Fungsi dan hakekat Muqaddimah Anggaran Dasar Muhammadiyah</v>
          </cell>
        </row>
        <row r="30">
          <cell r="BV30">
            <v>86.08</v>
          </cell>
          <cell r="BY30" t="str">
            <v>Menunjukkan penguasaan dalam Menyebutkan nilai-nilai Pedoman Hidup Islami Warga Muhammadiyah (PHIWM)</v>
          </cell>
          <cell r="BZ30" t="str">
            <v>Memerlukan penguatan dalam Menjelaskan dan  menyusun artikel serta menceritakan peran tokoh Muhammadiyah era kontemporer: Prof. Dr.KH Haedar Nashir, M.Si</v>
          </cell>
        </row>
        <row r="31">
          <cell r="BV31">
            <v>83.5</v>
          </cell>
          <cell r="BY31" t="str">
            <v>Menunjukkan penguasaan dalam Menjelaskan dan menyusun artikel  serta menceritakan peran tokoh Aisyiyah era kontemporer Prof.Hj.Siti Baroroh Barid</v>
          </cell>
          <cell r="BZ31" t="str">
            <v>Memerlukan penguatan dalam Menjelaskan pengertian Muqaddimah, sistematika matan dan sejarah perumusan  Anggaran Dasar Muhammadiyah (MADM).</v>
          </cell>
        </row>
        <row r="32">
          <cell r="BV32">
            <v>83.25</v>
          </cell>
          <cell r="BY32" t="str">
            <v>Menunjukkan penguasaan dalam Menyebutkan nilai-nilai Pedoman Hidup Islami Warga Muhammadiyah (PHIWM)</v>
          </cell>
          <cell r="BZ32" t="str">
            <v>Memerlukan penguatan dalam Menjelaskan dan  menyusun artikel serta menceritakan peran tokoh Muhammadiyah era kontemporer: Prof. Dr.KH Haedar Nashir, M.Si</v>
          </cell>
        </row>
        <row r="33">
          <cell r="BV33">
            <v>87.78</v>
          </cell>
          <cell r="BY33" t="str">
            <v>Menunjukkan penguasaan dalam Menjelaskan dan menyusun artikel  serta menceritakan peran tokoh Aisyiyah era kontemporer Prof.Hj.Siti Baroroh Barid</v>
          </cell>
          <cell r="BZ33" t="str">
            <v>Memerlukan penguatan dalam Menyebutkan Fungsi dan hakekat Muqaddimah Anggaran Dasar Muhammadiyah</v>
          </cell>
        </row>
        <row r="34">
          <cell r="BV34">
            <v>86.97</v>
          </cell>
          <cell r="BY34" t="str">
            <v>Menunjukkan penguasaan dalam Menjelaskan pengertian Muqaddimah, sistematika matan dan sejarah perumusan  Anggaran Dasar Muhammadiyah (MADM).</v>
          </cell>
          <cell r="BZ34" t="str">
            <v>Memerlukan penguatan dalam Menjelaskan dan  menyusun artikel serta menceritakan peran tokoh Muhammadiyah era kontemporer: Prof. Dr.KH Haedar Nashir, M.Si</v>
          </cell>
        </row>
        <row r="35">
          <cell r="BV35">
            <v>88.03</v>
          </cell>
          <cell r="BY35" t="str">
            <v>Menunjukkan penguasaan dalam Menjelaskan dan menyusun artikel  serta menceritakan peran tokoh Aisyiyah era kontemporer Prof.Hj.Siti Baroroh Barid</v>
          </cell>
          <cell r="BZ35" t="str">
            <v>Memerlukan penguatan dalam Menyebutkan Fungsi dan hakekat Muqaddimah Anggaran Dasar Muhammadiyah</v>
          </cell>
        </row>
        <row r="36">
          <cell r="BV36">
            <v>89.7</v>
          </cell>
          <cell r="BY36" t="str">
            <v>Menunjukkan penguasaan dalam Menjelaskan dan menyusun artikel  serta menceritakan peran tokoh Aisyiyah era kontemporer Prof.Hj.Siti Baroroh Barid</v>
          </cell>
          <cell r="BZ36" t="str">
            <v>Memerlukan penguatan dalam Menyebutkan nilai-nilai Pedoman Hidup Islami Warga Muhammadiyah (PHIWM)</v>
          </cell>
        </row>
        <row r="37">
          <cell r="BV37">
            <v>83.72</v>
          </cell>
          <cell r="BY37" t="str">
            <v>Menunjukkan penguasaan dalam Menjelaskan dan menyusun artikel  serta menceritakan peran tokoh Aisyiyah era kontemporer Prof.Hj.Siti Baroroh Barid</v>
          </cell>
          <cell r="BZ37" t="str">
            <v>Memerlukan penguatan dalam Menjelaskan pengertian Muqaddimah, sistematika matan dan sejarah perumusan  Anggaran Dasar Muhammadiyah (MADM).</v>
          </cell>
        </row>
        <row r="38">
          <cell r="BV38">
            <v>86.86</v>
          </cell>
          <cell r="BY38" t="str">
            <v>Menunjukkan penguasaan dalam Menjelaskan pengertian Muqaddimah, sistematika matan dan sejarah perumusan  Anggaran Dasar Muhammadiyah (MADM).</v>
          </cell>
          <cell r="BZ38" t="str">
            <v>Memerlukan penguatan dalam Menjelaskan dan  menyusun artikel serta menceritakan peran tokoh Muhammadiyah era kontemporer: Prof. Dr.KH Haedar Nashir, M.Si</v>
          </cell>
        </row>
        <row r="39">
          <cell r="BV39">
            <v>85.5</v>
          </cell>
          <cell r="BY39" t="str">
            <v>Menunjukkan penguasaan dalam Menjelaskan dan  menyusun artikel serta menceritakan peran tokoh Muhammadiyah era kontemporer: Prof. Dr.KH Haedar Nashir, M.Si</v>
          </cell>
          <cell r="BZ39" t="str">
            <v>Memerlukan penguatan dalam Menyebutkan Fungsi dan hakekat Muqaddimah Anggaran Dasar Muhammadiyah</v>
          </cell>
        </row>
        <row r="40">
          <cell r="BV40">
            <v>87.58</v>
          </cell>
          <cell r="BY40" t="str">
            <v>Menunjukkan penguasaan dalam Menyebutkan Fungsi dan hakekat Muqaddimah Anggaran Dasar Muhammadiyah</v>
          </cell>
          <cell r="BZ40" t="str">
            <v>Memerlukan penguatan dalam Menjelaskan dan  menyusun artikel serta menceritakan peran tokoh Muhammadiyah era kontemporer: Prof. Dr.KH Haedar Nashir, M.Si</v>
          </cell>
        </row>
        <row r="41">
          <cell r="BV41">
            <v>91.2</v>
          </cell>
          <cell r="BY41" t="str">
            <v>Menunjukkan penguasaan dalam Menjelaskan pengertian Muqaddimah, sistematika matan dan sejarah perumusan  Anggaran Dasar Muhammadiyah (MADM).</v>
          </cell>
          <cell r="BZ41" t="str">
            <v>Memerlukan penguatan dalam Menjelaskan dan  menyusun artikel serta menceritakan peran tokoh Muhammadiyah era kontemporer: Prof. Dr.KH Haedar Nashir, M.Si</v>
          </cell>
        </row>
        <row r="42">
          <cell r="BV42">
            <v>81</v>
          </cell>
          <cell r="BY42" t="str">
            <v>Menunjukkan penguasaan dalam Menjelaskan pengertian Muqaddimah, sistematika matan dan sejarah perumusan  Anggaran Dasar Muhammadiyah (MADM).</v>
          </cell>
          <cell r="BZ42" t="str">
            <v>Memerlukan penguatan dalam Menjelaskan pengertian Muqaddimah, sistematika matan dan sejarah perumusan  Anggaran Dasar Muhammadiyah (MADM).</v>
          </cell>
        </row>
        <row r="43">
          <cell r="BV43">
            <v>84.42</v>
          </cell>
          <cell r="BY43" t="str">
            <v>Menunjukkan penguasaan dalam Menjelaskan dan menyusun artikel  serta menceritakan peran tokoh Aisyiyah era kontemporer Prof.Hj.Siti Baroroh Barid</v>
          </cell>
          <cell r="BZ43" t="str">
            <v>Memerlukan penguatan dalam Menjelaskan pengertian Muqaddimah, sistematika matan dan sejarah perumusan  Anggaran Dasar Muhammadiyah (MADM).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82.83</v>
          </cell>
          <cell r="BY16" t="str">
            <v>Menunjukkan penguasaan dalam Mendeskripsikan perlawanan bangsa indonesia terhadap penjajahan bangsa barat</v>
          </cell>
          <cell r="BZ16" t="str">
            <v>Memerlukan penguatan dalam Mendeskripsikan latar belakang kedatangan bangsa barat ke Indonesia</v>
          </cell>
        </row>
        <row r="17">
          <cell r="BV17">
            <v>82.83</v>
          </cell>
          <cell r="BY17" t="str">
            <v>Menunjukkan penguasaan dalam Mendeskripsikan perlawanan bangsa indonesia terhadap penjajahan bangsa barat</v>
          </cell>
          <cell r="BZ17" t="str">
            <v>Memerlukan penguatan dalam Mendeskripsikan latar belakang kedatangan bangsa barat ke Indonesia</v>
          </cell>
        </row>
        <row r="18">
          <cell r="BV18">
            <v>82.83</v>
          </cell>
          <cell r="BY18" t="str">
            <v>Menunjukkan penguasaan dalam Mendeskripsikan perlawanan bangsa indonesia terhadap penjajahan bangsa barat</v>
          </cell>
          <cell r="BZ18" t="str">
            <v>Memerlukan penguatan dalam Mendeskripsikan latar belakang kedatangan bangsa barat ke Indonesia</v>
          </cell>
        </row>
        <row r="19">
          <cell r="BV19">
            <v>83.5</v>
          </cell>
          <cell r="BY19" t="str">
            <v>Menunjukkan penguasaan dalam Mendeskripsikan perlawanan bangsa indonesia terhadap penjajahan bangsa barat</v>
          </cell>
          <cell r="BZ19" t="str">
            <v>Memerlukan penguatan dalam Mendeskripsikan latar belakang kedatangan bangsa barat ke Indonesia</v>
          </cell>
        </row>
        <row r="20">
          <cell r="BV20">
            <v>82.83</v>
          </cell>
          <cell r="BY20" t="str">
            <v>Menunjukkan penguasaan dalam Mendeskripsikan perlawanan bangsa indonesia terhadap penjajahan bangsa barat</v>
          </cell>
          <cell r="BZ20" t="str">
            <v>Memerlukan penguatan dalam Mendeskripsikan latar belakang kedatangan bangsa barat ke Indonesia</v>
          </cell>
        </row>
        <row r="21">
          <cell r="BV21">
            <v>82.83</v>
          </cell>
          <cell r="BY21" t="str">
            <v>Menunjukkan penguasaan dalam Mendeskripsikan perlawanan bangsa indonesia terhadap penjajahan bangsa barat</v>
          </cell>
          <cell r="BZ21" t="str">
            <v>Memerlukan penguatan dalam Mendeskripsikan latar belakang kedatangan bangsa barat ke Indonesia</v>
          </cell>
        </row>
        <row r="22">
          <cell r="BV22">
            <v>81.5</v>
          </cell>
          <cell r="BY22" t="str">
            <v>Menunjukkan penguasaan dalam Mendeskripsikan perlawanan bangsa indonesia terhadap penjajahan bangsa barat</v>
          </cell>
          <cell r="BZ22" t="str">
            <v>Memerlukan penguatan dalam Mendeskripsikan latar belakang kedatangan bangsa barat ke Indonesia</v>
          </cell>
        </row>
        <row r="23">
          <cell r="BV23">
            <v>82.83</v>
          </cell>
          <cell r="BY23" t="str">
            <v>Menunjukkan penguasaan dalam Mendeskripsikan perlawanan bangsa indonesia terhadap penjajahan bangsa barat</v>
          </cell>
          <cell r="BZ23" t="str">
            <v>Memerlukan penguatan dalam Mendeskripsikan latar belakang kedatangan bangsa barat ke Indonesia</v>
          </cell>
        </row>
        <row r="24">
          <cell r="BV24">
            <v>82.83</v>
          </cell>
          <cell r="BY24" t="str">
            <v>Menunjukkan penguasaan dalam Mendeskripsikan perlawanan bangsa indonesia terhadap penjajahan bangsa barat</v>
          </cell>
          <cell r="BZ24" t="str">
            <v>Memerlukan penguatan dalam Mendeskripsikan latar belakang kedatangan bangsa barat ke Indonesia</v>
          </cell>
        </row>
        <row r="25">
          <cell r="BV25">
            <v>83.5</v>
          </cell>
          <cell r="BY25" t="str">
            <v>Menunjukkan penguasaan dalam Mendeskripsikan perlawanan bangsa indonesia terhadap penjajahan bangsa barat</v>
          </cell>
          <cell r="BZ25" t="str">
            <v>Memerlukan penguatan dalam Mendeskripsikan latar belakang kedatangan bangsa barat ke Indonesia</v>
          </cell>
        </row>
        <row r="26">
          <cell r="BV26">
            <v>82.83</v>
          </cell>
          <cell r="BY26" t="str">
            <v>Menunjukkan penguasaan dalam Mendeskripsikan perlawanan bangsa indonesia terhadap penjajahan bangsa barat</v>
          </cell>
          <cell r="BZ26" t="str">
            <v>Memerlukan penguatan dalam Mendeskripsikan latar belakang kedatangan bangsa barat ke Indonesia</v>
          </cell>
        </row>
        <row r="27">
          <cell r="BV27">
            <v>82.83</v>
          </cell>
          <cell r="BY27" t="str">
            <v>Menunjukkan penguasaan dalam Mendeskripsikan perlawanan bangsa indonesia terhadap penjajahan bangsa barat</v>
          </cell>
          <cell r="BZ27" t="str">
            <v>Memerlukan penguatan dalam Mendeskripsikan latar belakang kedatangan bangsa barat ke Indonesia</v>
          </cell>
        </row>
        <row r="28">
          <cell r="BV28">
            <v>82.83</v>
          </cell>
          <cell r="BY28" t="str">
            <v>Menunjukkan penguasaan dalam Mendeskripsikan perlawanan bangsa indonesia terhadap penjajahan bangsa barat</v>
          </cell>
          <cell r="BZ28" t="str">
            <v>Memerlukan penguatan dalam Mendeskripsikan latar belakang kedatangan bangsa barat ke Indonesia</v>
          </cell>
        </row>
        <row r="29">
          <cell r="BV29">
            <v>82.83</v>
          </cell>
          <cell r="BY29" t="str">
            <v>Menunjukkan penguasaan dalam Mendeskripsikan perlawanan bangsa indonesia terhadap penjajahan bangsa barat</v>
          </cell>
          <cell r="BZ29" t="str">
            <v>Memerlukan penguatan dalam Mendeskripsikan latar belakang kedatangan bangsa barat ke Indonesia</v>
          </cell>
        </row>
        <row r="30">
          <cell r="BV30">
            <v>83.5</v>
          </cell>
          <cell r="BY30" t="str">
            <v>Menunjukkan penguasaan dalam Mendeskripsikan perlawanan bangsa indonesia terhadap penjajahan bangsa barat</v>
          </cell>
          <cell r="BZ30" t="str">
            <v>Memerlukan penguatan dalam Mendeskripsikan latar belakang kedatangan bangsa barat ke Indonesia</v>
          </cell>
        </row>
        <row r="31">
          <cell r="BV31">
            <v>83.5</v>
          </cell>
          <cell r="BY31" t="str">
            <v>Menunjukkan penguasaan dalam Mendeskripsikan perlawanan bangsa indonesia terhadap penjajahan bangsa barat</v>
          </cell>
          <cell r="BZ31" t="str">
            <v>Memerlukan penguatan dalam Mendeskripsikan latar belakang kedatangan bangsa barat ke Indonesia</v>
          </cell>
        </row>
        <row r="32">
          <cell r="BV32">
            <v>82.83</v>
          </cell>
          <cell r="BY32" t="str">
            <v>Menunjukkan penguasaan dalam Mendeskripsikan perlawanan bangsa indonesia terhadap penjajahan bangsa barat</v>
          </cell>
          <cell r="BZ32" t="str">
            <v>Memerlukan penguatan dalam Mendeskripsikan latar belakang kedatangan bangsa barat ke Indonesia</v>
          </cell>
        </row>
        <row r="33">
          <cell r="BV33">
            <v>83.5</v>
          </cell>
          <cell r="BY33" t="str">
            <v>Menunjukkan penguasaan dalam Mendeskripsikan perlawanan bangsa indonesia terhadap penjajahan bangsa barat</v>
          </cell>
          <cell r="BZ33" t="str">
            <v>Memerlukan penguatan dalam Mendeskripsikan latar belakang kedatangan bangsa barat ke Indonesia</v>
          </cell>
        </row>
        <row r="34">
          <cell r="BV34">
            <v>82.83</v>
          </cell>
          <cell r="BY34" t="str">
            <v>Menunjukkan penguasaan dalam Mendeskripsikan perlawanan bangsa indonesia terhadap penjajahan bangsa barat</v>
          </cell>
          <cell r="BZ34" t="str">
            <v>Memerlukan penguatan dalam Mendeskripsikan latar belakang kedatangan bangsa barat ke Indonesia</v>
          </cell>
        </row>
        <row r="35">
          <cell r="BV35">
            <v>82.83</v>
          </cell>
          <cell r="BY35" t="str">
            <v>Menunjukkan penguasaan dalam Mendeskripsikan perlawanan bangsa indonesia terhadap penjajahan bangsa barat</v>
          </cell>
          <cell r="BZ35" t="str">
            <v>Memerlukan penguatan dalam Mendeskripsikan latar belakang kedatangan bangsa barat ke Indonesia</v>
          </cell>
        </row>
        <row r="36">
          <cell r="BV36">
            <v>82.83</v>
          </cell>
          <cell r="BY36" t="str">
            <v>Menunjukkan penguasaan dalam Mendeskripsikan perlawanan bangsa indonesia terhadap penjajahan bangsa barat</v>
          </cell>
          <cell r="BZ36" t="str">
            <v>Memerlukan penguatan dalam Mendeskripsikan latar belakang kedatangan bangsa barat ke Indonesia</v>
          </cell>
        </row>
        <row r="37">
          <cell r="BV37">
            <v>82.83</v>
          </cell>
          <cell r="BY37" t="str">
            <v>Menunjukkan penguasaan dalam Mendeskripsikan perlawanan bangsa indonesia terhadap penjajahan bangsa barat</v>
          </cell>
          <cell r="BZ37" t="str">
            <v>Memerlukan penguatan dalam Mendeskripsikan latar belakang kedatangan bangsa barat ke Indonesia</v>
          </cell>
        </row>
        <row r="38">
          <cell r="BV38">
            <v>82.83</v>
          </cell>
          <cell r="BY38" t="str">
            <v>Menunjukkan penguasaan dalam Mendeskripsikan perlawanan bangsa indonesia terhadap penjajahan bangsa barat</v>
          </cell>
          <cell r="BZ38" t="str">
            <v>Memerlukan penguatan dalam Mendeskripsikan latar belakang kedatangan bangsa barat ke Indonesia</v>
          </cell>
        </row>
        <row r="39">
          <cell r="BV39">
            <v>82.83</v>
          </cell>
          <cell r="BY39" t="str">
            <v>Menunjukkan penguasaan dalam Mendeskripsikan perlawanan bangsa indonesia terhadap penjajahan bangsa barat</v>
          </cell>
          <cell r="BZ39" t="str">
            <v>Memerlukan penguatan dalam Mendeskripsikan latar belakang kedatangan bangsa barat ke Indonesia</v>
          </cell>
        </row>
        <row r="40">
          <cell r="BV40">
            <v>82.83</v>
          </cell>
          <cell r="BY40" t="str">
            <v>Menunjukkan penguasaan dalam Mendeskripsikan perlawanan bangsa indonesia terhadap penjajahan bangsa barat</v>
          </cell>
          <cell r="BZ40" t="str">
            <v>Memerlukan penguatan dalam Mendeskripsikan latar belakang kedatangan bangsa barat ke Indonesia</v>
          </cell>
        </row>
        <row r="41">
          <cell r="BV41">
            <v>82.83</v>
          </cell>
          <cell r="BY41" t="str">
            <v>Menunjukkan penguasaan dalam Mendeskripsikan perlawanan bangsa indonesia terhadap penjajahan bangsa barat</v>
          </cell>
          <cell r="BZ41" t="str">
            <v>Memerlukan penguatan dalam Mendeskripsikan latar belakang kedatangan bangsa barat ke Indonesia</v>
          </cell>
        </row>
        <row r="42">
          <cell r="BV42">
            <v>79.33</v>
          </cell>
          <cell r="BY42" t="str">
            <v>Menunjukkan penguasaan dalam Mendeskripsikan latar belakang kedatangan bangsa barat ke Indonesia</v>
          </cell>
          <cell r="BZ42" t="str">
            <v>Memerlukan penguatan dalam Mendeskripsikan latar belakang kedatangan bangsa barat ke Indonesia</v>
          </cell>
        </row>
        <row r="43">
          <cell r="BV43">
            <v>82.83</v>
          </cell>
          <cell r="BY43" t="str">
            <v>Menunjukkan penguasaan dalam Mendeskripsikan perlawanan bangsa indonesia terhadap penjajahan bangsa barat</v>
          </cell>
          <cell r="BZ43" t="str">
            <v>Memerlukan penguatan dalam Mendeskripsikan latar belakang kedatangan bangsa barat ke Indonesia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84.61</v>
          </cell>
          <cell r="BY16" t="str">
            <v>Menunjukkan penguasaan dalam Letak Astronomis, Geografis, dan Geologis Indonesia</v>
          </cell>
          <cell r="BZ16" t="str">
            <v>Memerlukan penguatan dalam Sumber Daya Alam dan Potensinya di Indonesia</v>
          </cell>
        </row>
        <row r="17">
          <cell r="BV17">
            <v>81.39</v>
          </cell>
          <cell r="BY17" t="str">
            <v>Menunjukkan penguasaan dalam Sumber Daya Alam dan Potensinya di Indonesia</v>
          </cell>
          <cell r="BZ17" t="str">
            <v>Memerlukan penguatan dalam Letak Astronomis, Geografis, dan Geologis Indonesia</v>
          </cell>
        </row>
        <row r="18">
          <cell r="BV18">
            <v>76.34</v>
          </cell>
          <cell r="BY18" t="str">
            <v>Menunjukkan penguasaan dalam Letak Astronomis, Geografis, dan Geologis Indonesia</v>
          </cell>
          <cell r="BZ18" t="str">
            <v>Memerlukan penguatan dalam Sumber Daya Alam dan Potensinya di Indonesia</v>
          </cell>
        </row>
        <row r="19">
          <cell r="BV19">
            <v>88.59</v>
          </cell>
          <cell r="BY19" t="str">
            <v>Menunjukkan penguasaan dalam Letak Astronomis, Geografis, dan Geologis Indonesia</v>
          </cell>
          <cell r="BZ19" t="str">
            <v>Memerlukan penguatan dalam Sumber Daya Alam dan Potensinya di Indonesia</v>
          </cell>
        </row>
        <row r="20">
          <cell r="BV20">
            <v>80.94</v>
          </cell>
          <cell r="BY20" t="str">
            <v>Menunjukkan penguasaan dalam Letak Astronomis, Geografis, dan Geologis Indonesia</v>
          </cell>
          <cell r="BZ20" t="str">
            <v>Memerlukan penguatan dalam Sumber Daya Alam dan Potensinya di Indonesia</v>
          </cell>
        </row>
        <row r="21">
          <cell r="BV21">
            <v>81</v>
          </cell>
          <cell r="BY21" t="str">
            <v>Menunjukkan penguasaan dalam Sumber Daya Alam dan Potensinya di Indonesia</v>
          </cell>
          <cell r="BZ21" t="str">
            <v>Memerlukan penguatan dalam Letak Astronomis, Geografis, dan Geologis Indonesia</v>
          </cell>
        </row>
        <row r="22">
          <cell r="BV22">
            <v>82</v>
          </cell>
          <cell r="BY22" t="str">
            <v>Menunjukkan penguasaan dalam Letak Astronomis, Geografis, dan Geologis Indonesia</v>
          </cell>
          <cell r="BZ22" t="str">
            <v>Memerlukan penguatan dalam Letak Astronomis, Geografis, dan Geologis Indonesia</v>
          </cell>
        </row>
        <row r="23">
          <cell r="BV23">
            <v>54</v>
          </cell>
          <cell r="BY23" t="str">
            <v>Menunjukkan penguasaan dalam Letak Astronomis, Geografis, dan Geologis Indonesia</v>
          </cell>
          <cell r="BZ23" t="str">
            <v>Memerlukan penguatan dalam Letak Astronomis, Geografis, dan Geologis Indonesia</v>
          </cell>
        </row>
        <row r="24">
          <cell r="BV24">
            <v>81.28</v>
          </cell>
          <cell r="BY24" t="str">
            <v>Menunjukkan penguasaan dalam Letak Astronomis, Geografis, dan Geologis Indonesia</v>
          </cell>
          <cell r="BZ24" t="str">
            <v>Memerlukan penguatan dalam Sumber Daya Alam dan Potensinya di Indonesia</v>
          </cell>
        </row>
        <row r="25">
          <cell r="BV25">
            <v>87.72</v>
          </cell>
          <cell r="BY25" t="str">
            <v>Menunjukkan penguasaan dalam Letak Astronomis, Geografis, dan Geologis Indonesia</v>
          </cell>
          <cell r="BZ25" t="str">
            <v>Memerlukan penguatan dalam Sumber Daya Alam dan Potensinya di Indonesia</v>
          </cell>
        </row>
        <row r="26">
          <cell r="BV26">
            <v>86.22</v>
          </cell>
          <cell r="BY26" t="str">
            <v>Menunjukkan penguasaan dalam Letak Astronomis, Geografis, dan Geologis Indonesia</v>
          </cell>
          <cell r="BZ26" t="str">
            <v>Memerlukan penguatan dalam Sumber Daya Alam dan Potensinya di Indonesia</v>
          </cell>
        </row>
        <row r="27">
          <cell r="BV27">
            <v>81.28</v>
          </cell>
          <cell r="BY27" t="str">
            <v>Menunjukkan penguasaan dalam Letak Astronomis, Geografis, dan Geologis Indonesia</v>
          </cell>
          <cell r="BZ27" t="str">
            <v>Memerlukan penguatan dalam Sumber Daya Alam dan Potensinya di Indonesia</v>
          </cell>
        </row>
        <row r="28">
          <cell r="BV28">
            <v>81.39</v>
          </cell>
          <cell r="BY28" t="str">
            <v>Menunjukkan penguasaan dalam Sumber Daya Alam dan Potensinya di Indonesia</v>
          </cell>
          <cell r="BZ28" t="str">
            <v>Memerlukan penguatan dalam Letak Astronomis, Geografis, dan Geologis Indonesia</v>
          </cell>
        </row>
        <row r="29">
          <cell r="BV29">
            <v>81.72</v>
          </cell>
          <cell r="BY29" t="str">
            <v>Menunjukkan penguasaan dalam Sumber Daya Alam dan Potensinya di Indonesia</v>
          </cell>
          <cell r="BZ29" t="str">
            <v>Memerlukan penguatan dalam Letak Astronomis, Geografis, dan Geologis Indonesia</v>
          </cell>
        </row>
        <row r="30">
          <cell r="BV30">
            <v>83.09</v>
          </cell>
          <cell r="BY30" t="str">
            <v>Menunjukkan penguasaan dalam Sumber Daya Alam dan Potensinya di Indonesia</v>
          </cell>
          <cell r="BZ30" t="str">
            <v>Memerlukan penguatan dalam Letak Astronomis, Geografis, dan Geologis Indonesia</v>
          </cell>
        </row>
        <row r="31">
          <cell r="BV31">
            <v>82.06</v>
          </cell>
          <cell r="BY31" t="str">
            <v>Menunjukkan penguasaan dalam Letak Astronomis, Geografis, dan Geologis Indonesia</v>
          </cell>
          <cell r="BZ31" t="str">
            <v>Memerlukan penguatan dalam Sumber Daya Alam dan Potensinya di Indonesia</v>
          </cell>
        </row>
        <row r="32">
          <cell r="BV32">
            <v>81.59</v>
          </cell>
          <cell r="BY32" t="str">
            <v>Menunjukkan penguasaan dalam Sumber Daya Alam dan Potensinya di Indonesia</v>
          </cell>
          <cell r="BZ32" t="str">
            <v>Memerlukan penguatan dalam Letak Astronomis, Geografis, dan Geologis Indonesia</v>
          </cell>
        </row>
        <row r="33">
          <cell r="BV33">
            <v>76.56</v>
          </cell>
          <cell r="BY33" t="str">
            <v>Menunjukkan penguasaan dalam Letak Astronomis, Geografis, dan Geologis Indonesia</v>
          </cell>
          <cell r="BZ33" t="str">
            <v>Memerlukan penguatan dalam Sumber Daya Alam dan Potensinya di Indonesia</v>
          </cell>
        </row>
        <row r="34">
          <cell r="BV34">
            <v>82.06</v>
          </cell>
          <cell r="BY34" t="str">
            <v>Menunjukkan penguasaan dalam Sumber Daya Alam dan Potensinya di Indonesia</v>
          </cell>
          <cell r="BZ34" t="str">
            <v>Memerlukan penguatan dalam Letak Astronomis, Geografis, dan Geologis Indonesia</v>
          </cell>
        </row>
        <row r="35">
          <cell r="BV35">
            <v>81.72</v>
          </cell>
          <cell r="BY35" t="str">
            <v>Menunjukkan penguasaan dalam Sumber Daya Alam dan Potensinya di Indonesia</v>
          </cell>
          <cell r="BZ35" t="str">
            <v>Memerlukan penguatan dalam Letak Astronomis, Geografis, dan Geologis Indonesia</v>
          </cell>
        </row>
        <row r="36">
          <cell r="BV36">
            <v>81.89</v>
          </cell>
          <cell r="BY36" t="str">
            <v>Menunjukkan penguasaan dalam Letak Astronomis, Geografis, dan Geologis Indonesia</v>
          </cell>
          <cell r="BZ36" t="str">
            <v>Memerlukan penguatan dalam Sumber Daya Alam dan Potensinya di Indonesia</v>
          </cell>
        </row>
        <row r="37">
          <cell r="BV37">
            <v>80.84</v>
          </cell>
          <cell r="BY37" t="str">
            <v>Menunjukkan penguasaan dalam Letak Astronomis, Geografis, dan Geologis Indonesia</v>
          </cell>
          <cell r="BZ37" t="str">
            <v>Memerlukan penguatan dalam Sumber Daya Alam dan Potensinya di Indonesia</v>
          </cell>
        </row>
        <row r="38">
          <cell r="BV38">
            <v>72</v>
          </cell>
          <cell r="BY38" t="str">
            <v>Menunjukkan penguasaan dalam Letak Astronomis, Geografis, dan Geologis Indonesia</v>
          </cell>
          <cell r="BZ38" t="str">
            <v>Memerlukan penguatan dalam Letak Astronomis, Geografis, dan Geologis Indonesia</v>
          </cell>
        </row>
        <row r="39">
          <cell r="BV39">
            <v>81.56</v>
          </cell>
          <cell r="BY39" t="str">
            <v>Menunjukkan penguasaan dalam Letak Astronomis, Geografis, dan Geologis Indonesia</v>
          </cell>
          <cell r="BZ39" t="str">
            <v>Memerlukan penguatan dalam Sumber Daya Alam dan Potensinya di Indonesia</v>
          </cell>
        </row>
        <row r="40">
          <cell r="BV40">
            <v>84.06</v>
          </cell>
          <cell r="BY40" t="str">
            <v>Menunjukkan penguasaan dalam Sumber Daya Alam dan Potensinya di Indonesia</v>
          </cell>
          <cell r="BZ40" t="str">
            <v>Memerlukan penguatan dalam Letak Astronomis, Geografis, dan Geologis Indonesia</v>
          </cell>
        </row>
        <row r="41">
          <cell r="BV41">
            <v>81.11</v>
          </cell>
          <cell r="BY41" t="str">
            <v>Menunjukkan penguasaan dalam Letak Astronomis, Geografis, dan Geologis Indonesia</v>
          </cell>
          <cell r="BZ41" t="str">
            <v>Memerlukan penguatan dalam Sumber Daya Alam dan Potensinya di Indonesia</v>
          </cell>
        </row>
        <row r="42">
          <cell r="BV42">
            <v>83.67</v>
          </cell>
          <cell r="BY42" t="str">
            <v>Menunjukkan penguasaan dalam Letak Astronomis, Geografis, dan Geologis Indonesia</v>
          </cell>
          <cell r="BZ42" t="str">
            <v>Memerlukan penguatan dalam Letak Astronomis, Geografis, dan Geologis Indonesia</v>
          </cell>
        </row>
        <row r="43">
          <cell r="BV43">
            <v>82.39</v>
          </cell>
          <cell r="BY43" t="str">
            <v>Menunjukkan penguasaan dalam Sumber Daya Alam dan Potensinya di Indonesia</v>
          </cell>
          <cell r="BZ43" t="str">
            <v>Memerlukan penguatan dalam Letak Astronomis, Geografis, dan Geologis Indonesia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77</v>
          </cell>
          <cell r="BY16" t="str">
            <v xml:space="preserve"> </v>
          </cell>
          <cell r="BZ16" t="str">
            <v xml:space="preserve"> </v>
          </cell>
        </row>
        <row r="17">
          <cell r="BV17">
            <v>80</v>
          </cell>
          <cell r="BY17" t="str">
            <v xml:space="preserve"> </v>
          </cell>
          <cell r="BZ17" t="str">
            <v xml:space="preserve"> </v>
          </cell>
        </row>
        <row r="18">
          <cell r="BV18">
            <v>80</v>
          </cell>
          <cell r="BY18" t="str">
            <v xml:space="preserve"> </v>
          </cell>
          <cell r="BZ18" t="str">
            <v xml:space="preserve"> </v>
          </cell>
        </row>
        <row r="19">
          <cell r="BV19">
            <v>77</v>
          </cell>
          <cell r="BY19" t="str">
            <v xml:space="preserve"> </v>
          </cell>
          <cell r="BZ19" t="str">
            <v xml:space="preserve"> </v>
          </cell>
        </row>
        <row r="20">
          <cell r="BV20">
            <v>77</v>
          </cell>
          <cell r="BY20" t="str">
            <v xml:space="preserve"> </v>
          </cell>
          <cell r="BZ20" t="str">
            <v xml:space="preserve"> </v>
          </cell>
        </row>
        <row r="21">
          <cell r="BV21">
            <v>81</v>
          </cell>
          <cell r="BY21" t="str">
            <v xml:space="preserve"> </v>
          </cell>
          <cell r="BZ21" t="str">
            <v xml:space="preserve"> </v>
          </cell>
        </row>
        <row r="22">
          <cell r="BV22">
            <v>77</v>
          </cell>
          <cell r="BY22" t="str">
            <v xml:space="preserve"> </v>
          </cell>
          <cell r="BZ22" t="str">
            <v xml:space="preserve"> </v>
          </cell>
        </row>
        <row r="23">
          <cell r="BV23">
            <v>83</v>
          </cell>
          <cell r="BY23" t="str">
            <v xml:space="preserve"> </v>
          </cell>
          <cell r="BZ23" t="str">
            <v xml:space="preserve"> </v>
          </cell>
        </row>
        <row r="24">
          <cell r="BV24">
            <v>77</v>
          </cell>
          <cell r="BY24" t="str">
            <v xml:space="preserve"> </v>
          </cell>
          <cell r="BZ24" t="str">
            <v xml:space="preserve"> </v>
          </cell>
        </row>
        <row r="25">
          <cell r="BV25">
            <v>77</v>
          </cell>
          <cell r="BY25" t="str">
            <v xml:space="preserve"> </v>
          </cell>
          <cell r="BZ25" t="str">
            <v xml:space="preserve"> </v>
          </cell>
        </row>
        <row r="26">
          <cell r="BV26">
            <v>77</v>
          </cell>
          <cell r="BY26" t="str">
            <v xml:space="preserve"> </v>
          </cell>
          <cell r="BZ26" t="str">
            <v xml:space="preserve"> </v>
          </cell>
        </row>
        <row r="27">
          <cell r="BV27">
            <v>77</v>
          </cell>
          <cell r="BY27" t="str">
            <v xml:space="preserve"> </v>
          </cell>
          <cell r="BZ27" t="str">
            <v xml:space="preserve"> </v>
          </cell>
        </row>
        <row r="28">
          <cell r="BV28">
            <v>77</v>
          </cell>
          <cell r="BY28" t="str">
            <v xml:space="preserve"> </v>
          </cell>
          <cell r="BZ28" t="str">
            <v xml:space="preserve"> </v>
          </cell>
        </row>
        <row r="29">
          <cell r="BV29">
            <v>77</v>
          </cell>
          <cell r="BY29" t="str">
            <v xml:space="preserve"> </v>
          </cell>
          <cell r="BZ29" t="str">
            <v xml:space="preserve"> </v>
          </cell>
        </row>
        <row r="30">
          <cell r="BV30">
            <v>77</v>
          </cell>
          <cell r="BY30" t="str">
            <v xml:space="preserve"> </v>
          </cell>
          <cell r="BZ30" t="str">
            <v xml:space="preserve"> </v>
          </cell>
        </row>
        <row r="31">
          <cell r="BV31">
            <v>77</v>
          </cell>
          <cell r="BY31" t="str">
            <v xml:space="preserve"> </v>
          </cell>
          <cell r="BZ31" t="str">
            <v xml:space="preserve"> </v>
          </cell>
        </row>
        <row r="32">
          <cell r="BV32">
            <v>82</v>
          </cell>
          <cell r="BY32" t="str">
            <v xml:space="preserve"> </v>
          </cell>
          <cell r="BZ32" t="str">
            <v xml:space="preserve"> </v>
          </cell>
        </row>
        <row r="33">
          <cell r="BV33">
            <v>77</v>
          </cell>
          <cell r="BY33" t="str">
            <v xml:space="preserve"> </v>
          </cell>
          <cell r="BZ33" t="str">
            <v xml:space="preserve"> </v>
          </cell>
        </row>
        <row r="34">
          <cell r="BV34">
            <v>77</v>
          </cell>
          <cell r="BY34" t="str">
            <v xml:space="preserve"> </v>
          </cell>
          <cell r="BZ34" t="str">
            <v xml:space="preserve"> </v>
          </cell>
        </row>
        <row r="35">
          <cell r="BV35">
            <v>77</v>
          </cell>
          <cell r="BY35" t="str">
            <v xml:space="preserve"> </v>
          </cell>
          <cell r="BZ35" t="str">
            <v xml:space="preserve"> </v>
          </cell>
        </row>
        <row r="36">
          <cell r="BV36">
            <v>77</v>
          </cell>
          <cell r="BY36" t="str">
            <v xml:space="preserve"> </v>
          </cell>
          <cell r="BZ36" t="str">
            <v xml:space="preserve"> </v>
          </cell>
        </row>
        <row r="37">
          <cell r="BV37">
            <v>81</v>
          </cell>
          <cell r="BY37" t="str">
            <v xml:space="preserve"> </v>
          </cell>
          <cell r="BZ37" t="str">
            <v xml:space="preserve"> </v>
          </cell>
        </row>
        <row r="38">
          <cell r="BV38">
            <v>83</v>
          </cell>
          <cell r="BY38" t="str">
            <v xml:space="preserve"> </v>
          </cell>
          <cell r="BZ38" t="str">
            <v xml:space="preserve"> </v>
          </cell>
        </row>
        <row r="39">
          <cell r="BV39">
            <v>77</v>
          </cell>
          <cell r="BY39" t="str">
            <v xml:space="preserve"> </v>
          </cell>
          <cell r="BZ39" t="str">
            <v xml:space="preserve"> </v>
          </cell>
        </row>
        <row r="40">
          <cell r="BV40">
            <v>80</v>
          </cell>
          <cell r="BY40" t="str">
            <v xml:space="preserve"> </v>
          </cell>
          <cell r="BZ40" t="str">
            <v xml:space="preserve"> </v>
          </cell>
        </row>
        <row r="41">
          <cell r="BV41">
            <v>80</v>
          </cell>
          <cell r="BY41" t="str">
            <v xml:space="preserve"> </v>
          </cell>
          <cell r="BZ41" t="str">
            <v xml:space="preserve"> </v>
          </cell>
        </row>
        <row r="42">
          <cell r="BV42">
            <v>77</v>
          </cell>
          <cell r="BY42" t="str">
            <v xml:space="preserve"> </v>
          </cell>
          <cell r="BZ42" t="str">
            <v xml:space="preserve"> </v>
          </cell>
        </row>
        <row r="43">
          <cell r="BV43">
            <v>77</v>
          </cell>
          <cell r="BY43" t="str">
            <v xml:space="preserve"> </v>
          </cell>
          <cell r="BZ43" t="str">
            <v xml:space="preserve"> </v>
          </cell>
        </row>
        <row r="44">
          <cell r="BV44">
            <v>80</v>
          </cell>
          <cell r="BY44" t="str">
            <v xml:space="preserve"> </v>
          </cell>
          <cell r="BZ44" t="str">
            <v xml:space="preserve"> </v>
          </cell>
        </row>
        <row r="45">
          <cell r="BV45">
            <v>77</v>
          </cell>
          <cell r="BY45" t="str">
            <v xml:space="preserve"> </v>
          </cell>
          <cell r="BZ45" t="str">
            <v xml:space="preserve"> </v>
          </cell>
        </row>
        <row r="46">
          <cell r="BV46">
            <v>77</v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79.11</v>
          </cell>
          <cell r="BY16" t="str">
            <v>Menunjukkan penguasaan dalam Peserta didik dapat menyebutkan bagian mikroskop beserta fungsinya dengan baik</v>
          </cell>
          <cell r="BZ16" t="str">
            <v>Memerlukan penguatan dalam Peserta didik dapat mengetahui konsep osmosis pada sel hewan dan tumbuhan dengan tepat</v>
          </cell>
        </row>
        <row r="17">
          <cell r="BV17">
            <v>79.5</v>
          </cell>
          <cell r="BY17" t="str">
            <v>Menunjukkan penguasaan dalam Peserta didik dapat menyebutkan organel beserta fungsinya dengan tepat</v>
          </cell>
          <cell r="BZ17" t="str">
            <v>Memerlukan penguatan dalam Peserta didik dapat mengetahui konsep tranpor membran dengan pengamatan kentan dan bubuk kopi</v>
          </cell>
        </row>
        <row r="18">
          <cell r="BV18">
            <v>83.45</v>
          </cell>
          <cell r="BY18" t="str">
            <v>Menunjukkan penguasaan dalam Peserta didik dapat menyebutkan organel beserta fungsinya dengan tepat</v>
          </cell>
          <cell r="BZ18" t="str">
            <v>Memerlukan penguatan dalam Peserta didik dapat mengetahui konsep tranpor membran dengan pengamatan kentan dan bubuk kopi</v>
          </cell>
        </row>
        <row r="19">
          <cell r="BV19">
            <v>85.53</v>
          </cell>
          <cell r="BY19" t="str">
            <v>Menunjukkan penguasaan dalam Peserta didik dapat menyebutkan organel beserta fungsinya dengan tepat</v>
          </cell>
          <cell r="BZ19" t="str">
            <v>Memerlukan penguatan dalam Peserta didik dapat mengetahui konsep tranpor membran dengan pengamatan kentan dan bubuk kopi</v>
          </cell>
        </row>
        <row r="20">
          <cell r="BV20">
            <v>82.89</v>
          </cell>
          <cell r="BY20" t="str">
            <v>Menunjukkan penguasaan dalam Peserta didik dapat mengetahui konsep osmosis pada sel hewan dan tumbuhan dengan tepat</v>
          </cell>
          <cell r="BZ20" t="str">
            <v>Memerlukan penguatan dalam Peserta didik dapat mendeskripsikan sel beserta tokoh penemunya</v>
          </cell>
        </row>
        <row r="21">
          <cell r="BV21">
            <v>84.06</v>
          </cell>
          <cell r="BY21" t="str">
            <v>Menunjukkan penguasaan dalam Peserta didik dapat menyebutkan bagian mikroskop beserta fungsinya dengan baik</v>
          </cell>
          <cell r="BZ21" t="str">
            <v>Memerlukan penguatan dalam Peserta didik dapat mengetahui konsep tranpor membran dengan pengamatan kentan dan bubuk kopi</v>
          </cell>
        </row>
        <row r="22">
          <cell r="BV22">
            <v>81.45</v>
          </cell>
          <cell r="BY22" t="str">
            <v>Menunjukkan penguasaan dalam Peserta didik dapat menyebutkan bagian mikroskop beserta fungsinya dengan baik</v>
          </cell>
          <cell r="BZ22" t="str">
            <v>Memerlukan penguatan dalam Peserta didik dapat mengetahui konsep tranpor membran dengan pengamatan kentan dan bubuk kopi</v>
          </cell>
        </row>
        <row r="23">
          <cell r="BV23">
            <v>84.83</v>
          </cell>
          <cell r="BY23" t="str">
            <v>Menunjukkan penguasaan dalam Peserta didik dapat mengetahui konsep osmosis pada sel hewan dan tumbuhan dengan tepat</v>
          </cell>
          <cell r="BZ23" t="str">
            <v>Memerlukan penguatan dalam Peserta didik dapat mendeskripsikan sel beserta tokoh penemunya</v>
          </cell>
        </row>
        <row r="24">
          <cell r="BV24">
            <v>86.33</v>
          </cell>
          <cell r="BY24" t="str">
            <v>Menunjukkan penguasaan dalam Peserta didik dapat menyebutkan organel beserta fungsinya dengan tepat</v>
          </cell>
          <cell r="BZ24" t="str">
            <v>Memerlukan penguatan dalam Peserta didik dapat mengetahui konsep tranpor membran dengan pengamatan kentan dan bubuk kopi</v>
          </cell>
        </row>
        <row r="25">
          <cell r="BV25">
            <v>85.81</v>
          </cell>
          <cell r="BY25" t="str">
            <v>Menunjukkan penguasaan dalam Peserta didik dapat menyebutkan bagian mikroskop beserta fungsinya dengan baik</v>
          </cell>
          <cell r="BZ25" t="str">
            <v>Memerlukan penguatan dalam Peserta didik dapat mengetahui konsep tranpor membran dengan pengamatan kentan dan bubuk kopi</v>
          </cell>
        </row>
        <row r="26">
          <cell r="BV26">
            <v>84.39</v>
          </cell>
          <cell r="BY26" t="str">
            <v>Menunjukkan penguasaan dalam Peserta didik dapat mengetahui konsep osmosis pada sel hewan dan tumbuhan dengan tepat</v>
          </cell>
          <cell r="BZ26" t="str">
            <v>Memerlukan penguatan dalam Peserta didik dapat menyebutkan organel beserta fungsinya dengan tepat</v>
          </cell>
        </row>
        <row r="27">
          <cell r="BV27">
            <v>83.78</v>
          </cell>
          <cell r="BY27" t="str">
            <v>Menunjukkan penguasaan dalam Peserta didik dapat mengetahui konsep osmosis pada sel hewan dan tumbuhan dengan tepat</v>
          </cell>
          <cell r="BZ27" t="str">
            <v>Memerlukan penguatan dalam Peserta didik dapat menyebutkan bagian mikroskop beserta fungsinya dengan baik</v>
          </cell>
        </row>
        <row r="28">
          <cell r="BV28">
            <v>78.83</v>
          </cell>
          <cell r="BY28" t="str">
            <v>Menunjukkan penguasaan dalam Peserta didik dapat menyebutkan bagian mikroskop beserta fungsinya dengan baik</v>
          </cell>
          <cell r="BZ28" t="str">
            <v>Memerlukan penguatan dalam Peserta didik dapat mengetahui konsep tranpor membran dengan pengamatan kentan dan bubuk kopi</v>
          </cell>
        </row>
        <row r="29">
          <cell r="BV29">
            <v>80.5</v>
          </cell>
          <cell r="BY29" t="str">
            <v>Menunjukkan penguasaan dalam Peserta didik dapat menyebutkan bagian mikroskop beserta fungsinya dengan baik</v>
          </cell>
          <cell r="BZ29" t="str">
            <v>Memerlukan penguatan dalam Peserta didik dapat mengetahui konsep tranpor membran dengan pengamatan kentan dan bubuk kopi</v>
          </cell>
        </row>
        <row r="30">
          <cell r="BV30">
            <v>79.81</v>
          </cell>
          <cell r="BY30" t="str">
            <v>Menunjukkan penguasaan dalam Peserta didik dapat menyebutkan bagian mikroskop beserta fungsinya dengan baik</v>
          </cell>
          <cell r="BZ30" t="str">
            <v>Memerlukan penguatan dalam Peserta didik dapat mengetahui konsep tranpor membran dengan pengamatan kentan dan bubuk kopi</v>
          </cell>
        </row>
        <row r="31">
          <cell r="BV31">
            <v>82.45</v>
          </cell>
          <cell r="BY31" t="str">
            <v>Menunjukkan penguasaan dalam Peserta didik dapat menyebutkan bagian mikroskop beserta fungsinya dengan baik</v>
          </cell>
          <cell r="BZ31" t="str">
            <v>Memerlukan penguatan dalam Peserta didik dapat mengetahui konsep tranpor membran dengan pengamatan kentan dan bubuk kopi</v>
          </cell>
        </row>
        <row r="32">
          <cell r="BV32">
            <v>80.33</v>
          </cell>
          <cell r="BY32" t="str">
            <v>Menunjukkan penguasaan dalam Peserta didik dapat menyebutkan bagian mikroskop beserta fungsinya dengan baik</v>
          </cell>
          <cell r="BZ32" t="str">
            <v>Memerlukan penguatan dalam Peserta didik dapat mengetahui konsep tranpor membran dengan pengamatan kentan dan bubuk kopi</v>
          </cell>
        </row>
        <row r="33">
          <cell r="BV33">
            <v>79.83</v>
          </cell>
          <cell r="BY33" t="str">
            <v>Menunjukkan penguasaan dalam Peserta didik dapat menyebutkan bagian mikroskop beserta fungsinya dengan baik</v>
          </cell>
          <cell r="BZ33" t="str">
            <v>Memerlukan penguatan dalam Peserta didik dapat mengetahui konsep tranpor membran dengan pengamatan kentan dan bubuk kopi</v>
          </cell>
        </row>
        <row r="34">
          <cell r="BV34">
            <v>82.06</v>
          </cell>
          <cell r="BY34" t="str">
            <v>Menunjukkan penguasaan dalam Peserta didik dapat menyebutkan organel beserta fungsinya dengan tepat</v>
          </cell>
          <cell r="BZ34" t="str">
            <v>Memerlukan penguatan dalam Peserta didik dapat mengetahui konsep tranpor membran dengan pengamatan kentan dan bubuk kopi</v>
          </cell>
        </row>
        <row r="35">
          <cell r="BV35">
            <v>80.89</v>
          </cell>
          <cell r="BY35" t="str">
            <v>Menunjukkan penguasaan dalam Peserta didik dapat mengetahui konsep osmosis pada sel hewan dan tumbuhan dengan tepat</v>
          </cell>
          <cell r="BZ35" t="str">
            <v>Memerlukan penguatan dalam Peserta didik dapat mendeskripsikan sel beserta tokoh penemunya</v>
          </cell>
        </row>
        <row r="36">
          <cell r="BV36">
            <v>79.53</v>
          </cell>
          <cell r="BY36" t="str">
            <v>Menunjukkan penguasaan dalam Peserta didik dapat menyebutkan bagian mikroskop beserta fungsinya dengan baik</v>
          </cell>
          <cell r="BZ36" t="str">
            <v>Memerlukan penguatan dalam Peserta didik dapat mengetahui konsep tranpor membran dengan pengamatan kentan dan bubuk kopi</v>
          </cell>
        </row>
        <row r="37">
          <cell r="BV37">
            <v>78.25</v>
          </cell>
          <cell r="BY37" t="str">
            <v>Menunjukkan penguasaan dalam Peserta didik dapat mendeskripsikan sel beserta tokoh penemunya</v>
          </cell>
          <cell r="BZ37" t="str">
            <v>Memerlukan penguatan dalam Peserta didik dapat mengetahui konsep tranpor membran dengan pengamatan kentan dan bubuk kopi</v>
          </cell>
        </row>
        <row r="38">
          <cell r="BV38">
            <v>79</v>
          </cell>
          <cell r="BY38" t="str">
            <v>Menunjukkan penguasaan dalam Peserta didik dapat menyebutkan bagian mikroskop beserta fungsinya dengan baik</v>
          </cell>
          <cell r="BZ38" t="str">
            <v>Memerlukan penguatan dalam Peserta didik dapat mengetahui konsep tranpor membran dengan pengamatan kentan dan bubuk kopi</v>
          </cell>
        </row>
        <row r="39">
          <cell r="BV39">
            <v>78.83</v>
          </cell>
          <cell r="BY39" t="str">
            <v>Menunjukkan penguasaan dalam Peserta didik dapat menyebutkan bagian mikroskop beserta fungsinya dengan baik</v>
          </cell>
          <cell r="BZ39" t="str">
            <v>Memerlukan penguatan dalam Peserta didik dapat mengetahui konsep tranpor membran dengan pengamatan kentan dan bubuk kopi</v>
          </cell>
        </row>
        <row r="40">
          <cell r="BV40">
            <v>82.22</v>
          </cell>
          <cell r="BY40" t="str">
            <v>Menunjukkan penguasaan dalam Peserta didik dapat mengetahui konsep osmosis pada sel hewan dan tumbuhan dengan tepat</v>
          </cell>
          <cell r="BZ40" t="str">
            <v>Memerlukan penguatan dalam Peserta didik dapat mendeskripsikan sel beserta tokoh penemunya</v>
          </cell>
        </row>
        <row r="41">
          <cell r="BV41">
            <v>81.06</v>
          </cell>
          <cell r="BY41" t="str">
            <v>Menunjukkan penguasaan dalam Peserta didik dapat menyebutkan bagian mikroskop beserta fungsinya dengan baik</v>
          </cell>
          <cell r="BZ41" t="str">
            <v>Memerlukan penguatan dalam Peserta didik dapat mengetahui konsep tranpor membran dengan pengamatan kentan dan bubuk kopi</v>
          </cell>
        </row>
        <row r="42">
          <cell r="BV42">
            <v>68.67</v>
          </cell>
          <cell r="BY42" t="str">
            <v>Menunjukkan penguasaan dalam Peserta didik dapat menyebutkan bagian mikroskop beserta fungsinya dengan baik</v>
          </cell>
          <cell r="BZ42" t="str">
            <v>Memerlukan penguatan dalam Peserta didik dapat mendeskripsikan sel beserta tokoh penemunya</v>
          </cell>
        </row>
        <row r="43">
          <cell r="BV43">
            <v>81.72</v>
          </cell>
          <cell r="BY43" t="str">
            <v>Menunjukkan penguasaan dalam Peserta didik dapat menyebutkan organel beserta fungsinya dengan tepat</v>
          </cell>
          <cell r="BZ43" t="str">
            <v>Memerlukan penguatan dalam Peserta didik dapat mengetahui konsep tranpor membran dengan pengamatan kentan dan bubuk kopi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92.37</v>
          </cell>
          <cell r="BY16" t="str">
            <v>Menunjukkan penguasaan dalam Menjelaskan narkoba ditinjaui dari Islam; narkoba ditinjaui dari hukum Indonesia (pengertian, berbagai jenis narkoba yang disalahgunakan, penyalahgunaan narkoba); dan pencegahan penyalahgunaan narkoba.</v>
          </cell>
          <cell r="BZ16" t="str">
            <v xml:space="preserve">Memerlukan penguatan dalam Membaca dengan tartil Q.S. Ali ‘Imrān/3: 190-191 dan QS. ar-Rahmān/55: 33, serta Hadis tentang berpikir kritis dan ilmu pengetahuan dan teknologi. </v>
          </cell>
        </row>
        <row r="17">
          <cell r="BV17">
            <v>81.37</v>
          </cell>
          <cell r="BY17" t="str">
            <v>Menunjukkan penguasaan dalam Mendefinisikan perkelahian dan tawuran pelajar; faktor penting adanya perkelahian pelajar; ikhtiar mencegah perilaku menyimpang; dan penanganan pelajar yang menyimpang.</v>
          </cell>
          <cell r="BZ17" t="str">
            <v>Memerlukan penguatan dalam Menghafalkan dengan fasih dan lancar Q.S. Ali Imrān/3: 190-191 dan QS. ar-Rahmān/55: 33, serta Hadis tentang berpikir kritis dan ilmu pengetahuan dan teknologi</v>
          </cell>
        </row>
        <row r="18">
          <cell r="BV18">
            <v>84.15</v>
          </cell>
          <cell r="BY18" t="str">
            <v>Menunjukkan penguasaan dalam Membiasakan sikap tanggung jawab untuk memenuhi janji, mensyukuri nikmat, memelihara lisan, menutupi aib orang lain dengan tepat</v>
          </cell>
          <cell r="BZ18" t="str">
            <v xml:space="preserve">Memerlukan penguatan dalam Membaca dengan tartil Q.S. Ali ‘Imrān/3: 190-191 dan QS. ar-Rahmān/55: 33, serta Hadis tentang berpikir kritis dan ilmu pengetahuan dan teknologi. </v>
          </cell>
        </row>
        <row r="19">
          <cell r="BV19">
            <v>82.56</v>
          </cell>
          <cell r="BY19" t="str">
            <v>Menunjukkan penguasaan dalam Membiasakan sikap tanggung jawab untuk memenuhi janji, mensyukuri nikmat, memelihara lisan, menutupi aib orang lain dengan tepat</v>
          </cell>
          <cell r="BZ19" t="str">
            <v>Memerlukan penguatan dalam Mempresentasikan tentang Q.S. Ali ‘Imrān/3: 190-191 dan Q.S. ar- Rahmān/55: 33, serta Hadis tentang berpikir kritis dan ilmu pengetahuan dan teknologi,</v>
          </cell>
        </row>
        <row r="20">
          <cell r="BV20">
            <v>82.59</v>
          </cell>
          <cell r="BY20" t="str">
            <v>Menunjukkan penguasaan dalam Membiasakan sikap tanggung jawab untuk memenuhi janji, mensyukuri nikmat, memelihara lisan, menutupi aib orang lain dengan tepat</v>
          </cell>
          <cell r="BZ20" t="str">
            <v xml:space="preserve">Memerlukan penguatan dalam Membaca dengan tartil Q.S. Ali ‘Imrān/3: 190-191 dan QS. ar-Rahmān/55: 33, serta Hadis tentang berpikir kritis dan ilmu pengetahuan dan teknologi. </v>
          </cell>
        </row>
        <row r="21">
          <cell r="BV21">
            <v>86.63</v>
          </cell>
          <cell r="BY21" t="str">
            <v>Menunjukkan penguasaan dalam Dapat menganalisis cabang iman: memenuhi janji, mensyukuri nikmat, memelihara lisan, menutupi aib orang lain dengan benar.</v>
          </cell>
          <cell r="BZ21" t="str">
            <v>Memerlukan penguatan dalam Menghafalkan dengan fasih dan lancar Q.S. Ali Imrān/3: 190-191 dan QS. ar-Rahmān/55: 33, serta Hadis tentang berpikir kritis dan ilmu pengetahuan dan teknologi</v>
          </cell>
        </row>
        <row r="22">
          <cell r="BV22">
            <v>83.55</v>
          </cell>
          <cell r="BY22" t="str">
            <v>Menunjukkan penguasaan dalam Menghafalkan dengan fasih dan lancar Q.S. Ali Imrān/3: 190-191 dan QS. ar-Rahmān/55: 33, serta Hadis tentang berpikir kritis dan ilmu pengetahuan dan teknologi</v>
          </cell>
          <cell r="BZ22" t="str">
            <v>Memerlukan penguatan dalam Membiasakan sikap tanggung jawab untuk memenuhi janji, mensyukuri nikmat, memelihara lisan, menutupi aib orang lain dengan tepat</v>
          </cell>
        </row>
        <row r="23">
          <cell r="BV23">
            <v>83.41</v>
          </cell>
          <cell r="BY23" t="str">
            <v>Menunjukkan penguasaan dalam Mendefinisikan pengertian, khamr berdasarkan telaah Q.S. al-Māidah/5: 90-91; dan sikap terhadap khamr.</v>
          </cell>
          <cell r="BZ23" t="str">
            <v>Memerlukan penguatan dalam Dapat menganalisis cabang iman: memenuhi janji, mensyukuri nikmat, memelihara lisan, menutupi aib orang lain dengan benar.</v>
          </cell>
        </row>
        <row r="24">
          <cell r="BV24">
            <v>82.7</v>
          </cell>
          <cell r="BY24" t="str">
            <v>Menunjukkan penguasaan dalam Menghafalkan dengan fasih dan lancar Q.S. Ali Imrān/3: 190-191 dan QS. ar-Rahmān/55: 33, serta Hadis tentang berpikir kritis dan ilmu pengetahuan dan teknologi</v>
          </cell>
          <cell r="BZ24" t="str">
            <v>Memerlukan penguatan dalam Dapat menganalisis cabang iman: memenuhi janji, mensyukuri nikmat, memelihara lisan, menutupi aib orang lain dengan benar.</v>
          </cell>
        </row>
        <row r="25">
          <cell r="BV25">
            <v>82.89</v>
          </cell>
          <cell r="BY25" t="str">
            <v>Menunjukkan penguasaan dalam Menghafalkan dengan fasih dan lancar Q.S. Ali Imrān/3: 190-191 dan QS. ar-Rahmān/55: 33, serta Hadis tentang berpikir kritis dan ilmu pengetahuan dan teknologi</v>
          </cell>
          <cell r="BZ25" t="str">
            <v>Memerlukan penguatan dalam Dapat menganalisis cabang iman: memenuhi janji, mensyukuri nikmat, memelihara lisan, menutupi aib orang lain dengan benar.</v>
          </cell>
        </row>
        <row r="26">
          <cell r="BV26">
            <v>84.04</v>
          </cell>
          <cell r="BY26" t="str">
            <v>Menunjukkan penguasaan dalam Mendefinisikan pengertian, khamr berdasarkan telaah Q.S. al-Māidah/5: 90-91; dan sikap terhadap khamr.</v>
          </cell>
          <cell r="BZ26" t="str">
            <v>Memerlukan penguatan dalam Dapat menganalisis cabang iman: memenuhi janji, mensyukuri nikmat, memelihara lisan, menutupi aib orang lain dengan benar.</v>
          </cell>
        </row>
        <row r="27">
          <cell r="BV27">
            <v>85</v>
          </cell>
          <cell r="BY27" t="str">
            <v>Menunjukkan penguasaan dalam Menjelaskan narkoba ditinjaui dari Islam; narkoba ditinjaui dari hukum Indonesia (pengertian, berbagai jenis narkoba yang disalahgunakan, penyalahgunaan narkoba); dan pencegahan penyalahgunaan narkoba.</v>
          </cell>
          <cell r="BZ27" t="str">
            <v xml:space="preserve">Memerlukan penguatan dalam Membaca dengan tartil Q.S. Ali ‘Imrān/3: 190-191 dan QS. ar-Rahmān/55: 33, serta Hadis tentang berpikir kritis dan ilmu pengetahuan dan teknologi. </v>
          </cell>
        </row>
        <row r="28">
          <cell r="BV28">
            <v>82.44</v>
          </cell>
          <cell r="BY28" t="str">
            <v>Menunjukkan penguasaan dalam Mendefinisikan pengertian, khamr berdasarkan telaah Q.S. al-Māidah/5: 90-91; dan sikap terhadap khamr.</v>
          </cell>
          <cell r="BZ28" t="str">
            <v xml:space="preserve">Memerlukan penguatan dalam Membaca dengan tartil Q.S. Ali ‘Imrān/3: 190-191 dan QS. ar-Rahmān/55: 33, serta Hadis tentang berpikir kritis dan ilmu pengetahuan dan teknologi. </v>
          </cell>
        </row>
        <row r="29">
          <cell r="BV29">
            <v>82.04</v>
          </cell>
          <cell r="BY29" t="str">
            <v>Menunjukkan penguasaan dalam Membiasakan sikap tanggung jawab untuk memenuhi janji, mensyukuri nikmat, memelihara lisan, menutupi aib orang lain dengan tepat</v>
          </cell>
          <cell r="BZ29" t="str">
            <v xml:space="preserve">Memerlukan penguatan dalam Membaca dengan tartil Q.S. Ali ‘Imrān/3: 190-191 dan QS. ar-Rahmān/55: 33, serta Hadis tentang berpikir kritis dan ilmu pengetahuan dan teknologi. </v>
          </cell>
        </row>
        <row r="30">
          <cell r="BV30">
            <v>86.85</v>
          </cell>
          <cell r="BY30" t="str">
            <v>Menunjukkan penguasaan dalam Membiasakan sikap tanggung jawab untuk memenuhi janji, mensyukuri nikmat, memelihara lisan, menutupi aib orang lain dengan tepat</v>
          </cell>
          <cell r="BZ30" t="str">
            <v xml:space="preserve">Memerlukan penguatan dalam Membaca dengan tartil Q.S. Ali ‘Imrān/3: 190-191 dan QS. ar-Rahmān/55: 33, serta Hadis tentang berpikir kritis dan ilmu pengetahuan dan teknologi. </v>
          </cell>
        </row>
        <row r="31">
          <cell r="BV31">
            <v>83.56</v>
          </cell>
          <cell r="BY31" t="str">
            <v>Menunjukkan penguasaan dalam Membiasakan sikap tanggung jawab untuk memenuhi janji, mensyukuri nikmat, memelihara lisan, menutupi aib orang lain dengan tepat</v>
          </cell>
          <cell r="BZ31" t="str">
            <v>Memerlukan penguatan dalam Mendefinisikan perkelahian dan tawuran pelajar; faktor penting adanya perkelahian pelajar; ikhtiar mencegah perilaku menyimpang; dan penanganan pelajar yang menyimpang.</v>
          </cell>
        </row>
        <row r="32">
          <cell r="BV32">
            <v>81.81</v>
          </cell>
          <cell r="BY32" t="str">
            <v>Menunjukkan penguasaan dalam Dapat mempresentasikan tentang memenuhi janji, mensyukuri nikmat, memelihara lisan, dan menutupi aib orang lain dengan bagus.</v>
          </cell>
          <cell r="BZ32" t="str">
            <v>Memerlukan penguatan dalam Menghafalkan dengan fasih dan lancar Q.S. Ali Imrān/3: 190-191 dan QS. ar-Rahmān/55: 33, serta Hadis tentang berpikir kritis dan ilmu pengetahuan dan teknologi</v>
          </cell>
        </row>
        <row r="33">
          <cell r="BV33">
            <v>82.56</v>
          </cell>
          <cell r="BY33" t="str">
            <v>Menunjukkan penguasaan dalam Mendefinisikan pengertian, khamr berdasarkan telaah Q.S. al-Māidah/5: 90-91; dan sikap terhadap khamr.</v>
          </cell>
          <cell r="BZ33" t="str">
            <v>Memerlukan penguatan dalam Dapat menganalisis cabang iman: memenuhi janji, mensyukuri nikmat, memelihara lisan, menutupi aib orang lain dengan benar.</v>
          </cell>
        </row>
        <row r="34">
          <cell r="BV34">
            <v>83</v>
          </cell>
          <cell r="BY34" t="str">
            <v>Menunjukkan penguasaan dalam Membiasakan sikap tanggung jawab untuk memenuhi janji, mensyukuri nikmat, memelihara lisan, menutupi aib orang lain dengan tepat</v>
          </cell>
          <cell r="BZ34" t="str">
            <v xml:space="preserve">Memerlukan penguatan dalam Membaca dengan tartil Q.S. Ali ‘Imrān/3: 190-191 dan QS. ar-Rahmān/55: 33, serta Hadis tentang berpikir kritis dan ilmu pengetahuan dan teknologi. </v>
          </cell>
        </row>
        <row r="35">
          <cell r="BV35">
            <v>84.44</v>
          </cell>
          <cell r="BY35" t="str">
            <v>Menunjukkan penguasaan dalam Dapat mempresentasikan tentang memenuhi janji, mensyukuri nikmat, memelihara lisan, dan menutupi aib orang lain dengan bagus.</v>
          </cell>
          <cell r="BZ35" t="str">
            <v xml:space="preserve">Memerlukan penguatan dalam Membaca dengan tartil Q.S. Ali ‘Imrān/3: 190-191 dan QS. ar-Rahmān/55: 33, serta Hadis tentang berpikir kritis dan ilmu pengetahuan dan teknologi. </v>
          </cell>
        </row>
        <row r="36">
          <cell r="BV36">
            <v>83.33</v>
          </cell>
          <cell r="BY36" t="str">
            <v>Menunjukkan penguasaan dalam Mendefinisikan pengertian, khamr berdasarkan telaah Q.S. al-Māidah/5: 90-91; dan sikap terhadap khamr.</v>
          </cell>
          <cell r="BZ36" t="str">
            <v>Memerlukan penguatan dalam Dapat menganalisis cabang iman: memenuhi janji, mensyukuri nikmat, memelihara lisan, menutupi aib orang lain dengan benar.</v>
          </cell>
        </row>
        <row r="37">
          <cell r="BV37">
            <v>90.56</v>
          </cell>
          <cell r="BY37" t="str">
            <v>Menunjukkan penguasaan dalam Membiasakan sikap tanggung jawab untuk memenuhi janji, mensyukuri nikmat, memelihara lisan, menutupi aib orang lain dengan tepat</v>
          </cell>
          <cell r="BZ37" t="str">
            <v xml:space="preserve">Memerlukan penguatan dalam Membaca dengan tartil Q.S. Ali ‘Imrān/3: 190-191 dan QS. ar-Rahmān/55: 33, serta Hadis tentang berpikir kritis dan ilmu pengetahuan dan teknologi. </v>
          </cell>
        </row>
        <row r="38">
          <cell r="BV38">
            <v>83.26</v>
          </cell>
          <cell r="BY38" t="str">
            <v>Menunjukkan penguasaan dalam Mendefinisikan pengertian, khamr berdasarkan telaah Q.S. al-Māidah/5: 90-91; dan sikap terhadap khamr.</v>
          </cell>
          <cell r="BZ38" t="str">
            <v>Memerlukan penguatan dalam Membiasakan sikap tanggung jawab untuk memenuhi janji, mensyukuri nikmat, memelihara lisan, menutupi aib orang lain dengan tepat</v>
          </cell>
        </row>
        <row r="39">
          <cell r="BV39">
            <v>83.41</v>
          </cell>
          <cell r="BY39" t="str">
            <v>Menunjukkan penguasaan dalam Menjelaskan narkoba ditinjaui dari Islam; narkoba ditinjaui dari hukum Indonesia (pengertian, berbagai jenis narkoba yang disalahgunakan, penyalahgunaan narkoba); dan pencegahan penyalahgunaan narkoba.</v>
          </cell>
          <cell r="BZ39" t="str">
            <v>Memerlukan penguatan dalam Dapat menganalisis cabang iman: memenuhi janji, mensyukuri nikmat, memelihara lisan, menutupi aib orang lain dengan benar.</v>
          </cell>
        </row>
        <row r="40">
          <cell r="BV40">
            <v>82.93</v>
          </cell>
          <cell r="BY40" t="str">
            <v>Menunjukkan penguasaan dalam Dapat mempresentasikan tentang memenuhi janji, mensyukuri nikmat, memelihara lisan, dan menutupi aib orang lain dengan bagus.</v>
          </cell>
          <cell r="BZ40" t="str">
            <v>Memerlukan penguatan dalam Mendefinisikan perkelahian dan tawuran pelajar; faktor penting adanya perkelahian pelajar; ikhtiar mencegah perilaku menyimpang; dan penanganan pelajar yang menyimpang.</v>
          </cell>
        </row>
        <row r="41">
          <cell r="BV41">
            <v>83.19</v>
          </cell>
          <cell r="BY41" t="str">
            <v>Menunjukkan penguasaan dalam Mendefinisikan pengertian, khamr berdasarkan telaah Q.S. al-Māidah/5: 90-91; dan sikap terhadap khamr.</v>
          </cell>
          <cell r="BZ41" t="str">
            <v xml:space="preserve">Memerlukan penguatan dalam Membaca dengan tartil Q.S. Ali ‘Imrān/3: 190-191 dan QS. ar-Rahmān/55: 33, serta Hadis tentang berpikir kritis dan ilmu pengetahuan dan teknologi. </v>
          </cell>
        </row>
        <row r="42">
          <cell r="BV42">
            <v>70</v>
          </cell>
          <cell r="BY42" t="str">
            <v>Menunjukkan penguasaan dalam Membiasakan sikap tanggung jawab untuk memenuhi janji, mensyukuri nikmat, memelihara lisan, menutupi aib orang lain dengan tepat</v>
          </cell>
          <cell r="BZ42" t="str">
            <v>Memerlukan penguatan dalam Membiasakan sikap tanggung jawab untuk memenuhi janji, mensyukuri nikmat, memelihara lisan, menutupi aib orang lain dengan tepat</v>
          </cell>
        </row>
        <row r="43">
          <cell r="BV43">
            <v>83.89</v>
          </cell>
          <cell r="BY43" t="str">
            <v>Menunjukkan penguasaan dalam Membiasakan sikap tanggung jawab untuk memenuhi janji, mensyukuri nikmat, memelihara lisan, menutupi aib orang lain dengan tepat</v>
          </cell>
          <cell r="BZ43" t="str">
            <v>Memerlukan penguatan dalam Menghafalkan dengan fasih dan lancar Q.S. Ali Imrān/3: 190-191 dan QS. ar-Rahmān/55: 33, serta Hadis tentang berpikir kritis dan ilmu pengetahuan dan teknologi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88.33</v>
          </cell>
          <cell r="BY16" t="str">
            <v xml:space="preserve">Menunjukkan penguasaan dalam </v>
          </cell>
          <cell r="BZ16" t="str">
            <v xml:space="preserve">Memerlukan penguatan dalam </v>
          </cell>
        </row>
        <row r="17">
          <cell r="BV17">
            <v>83.33</v>
          </cell>
          <cell r="BY17" t="str">
            <v xml:space="preserve">Menunjukkan penguasaan dalam </v>
          </cell>
          <cell r="BZ17" t="str">
            <v xml:space="preserve">Memerlukan penguatan dalam </v>
          </cell>
        </row>
        <row r="18">
          <cell r="BV18">
            <v>83.33</v>
          </cell>
          <cell r="BY18" t="str">
            <v xml:space="preserve">Menunjukkan penguasaan dalam </v>
          </cell>
          <cell r="BZ18" t="str">
            <v xml:space="preserve">Memerlukan penguatan dalam </v>
          </cell>
        </row>
        <row r="19">
          <cell r="BV19">
            <v>83.67</v>
          </cell>
          <cell r="BY19" t="str">
            <v xml:space="preserve">Menunjukkan penguasaan dalam </v>
          </cell>
          <cell r="BZ19" t="str">
            <v xml:space="preserve">Memerlukan penguatan dalam </v>
          </cell>
        </row>
        <row r="20">
          <cell r="BV20">
            <v>83.33</v>
          </cell>
          <cell r="BY20" t="str">
            <v xml:space="preserve">Menunjukkan penguasaan dalam </v>
          </cell>
          <cell r="BZ20" t="str">
            <v xml:space="preserve">Memerlukan penguatan dalam </v>
          </cell>
        </row>
        <row r="21">
          <cell r="BV21">
            <v>83.33</v>
          </cell>
          <cell r="BY21" t="str">
            <v xml:space="preserve">Menunjukkan penguasaan dalam </v>
          </cell>
          <cell r="BZ21" t="str">
            <v xml:space="preserve">Memerlukan penguatan dalam </v>
          </cell>
        </row>
        <row r="22">
          <cell r="BV22">
            <v>83.33</v>
          </cell>
          <cell r="BY22" t="str">
            <v xml:space="preserve">Menunjukkan penguasaan dalam </v>
          </cell>
          <cell r="BZ22" t="str">
            <v xml:space="preserve">Memerlukan penguatan dalam </v>
          </cell>
        </row>
        <row r="23">
          <cell r="BV23">
            <v>83.33</v>
          </cell>
          <cell r="BY23" t="str">
            <v xml:space="preserve">Menunjukkan penguasaan dalam </v>
          </cell>
          <cell r="BZ23" t="str">
            <v xml:space="preserve">Memerlukan penguatan dalam </v>
          </cell>
        </row>
        <row r="24">
          <cell r="BV24">
            <v>84.33</v>
          </cell>
          <cell r="BY24" t="str">
            <v xml:space="preserve">Menunjukkan penguasaan dalam </v>
          </cell>
          <cell r="BZ24" t="str">
            <v xml:space="preserve">Memerlukan penguatan dalam </v>
          </cell>
        </row>
        <row r="25">
          <cell r="BV25">
            <v>85</v>
          </cell>
          <cell r="BY25" t="str">
            <v xml:space="preserve">Menunjukkan penguasaan dalam </v>
          </cell>
          <cell r="BZ25" t="str">
            <v xml:space="preserve">Memerlukan penguatan dalam </v>
          </cell>
        </row>
        <row r="26">
          <cell r="BV26">
            <v>83.33</v>
          </cell>
          <cell r="BY26" t="str">
            <v xml:space="preserve">Menunjukkan penguasaan dalam </v>
          </cell>
          <cell r="BZ26" t="str">
            <v xml:space="preserve">Memerlukan penguatan dalam </v>
          </cell>
        </row>
        <row r="27">
          <cell r="BV27">
            <v>83.33</v>
          </cell>
          <cell r="BY27" t="str">
            <v xml:space="preserve">Menunjukkan penguasaan dalam </v>
          </cell>
          <cell r="BZ27" t="str">
            <v xml:space="preserve">Memerlukan penguatan dalam </v>
          </cell>
        </row>
        <row r="28">
          <cell r="BV28">
            <v>83.33</v>
          </cell>
          <cell r="BY28" t="str">
            <v xml:space="preserve">Menunjukkan penguasaan dalam </v>
          </cell>
          <cell r="BZ28" t="str">
            <v xml:space="preserve">Memerlukan penguatan dalam </v>
          </cell>
        </row>
        <row r="29">
          <cell r="BV29">
            <v>83.33</v>
          </cell>
          <cell r="BY29" t="str">
            <v xml:space="preserve">Menunjukkan penguasaan dalam </v>
          </cell>
          <cell r="BZ29" t="str">
            <v xml:space="preserve">Memerlukan penguatan dalam </v>
          </cell>
        </row>
        <row r="30">
          <cell r="BV30">
            <v>83.33</v>
          </cell>
          <cell r="BY30" t="str">
            <v xml:space="preserve">Menunjukkan penguasaan dalam </v>
          </cell>
          <cell r="BZ30" t="str">
            <v xml:space="preserve">Memerlukan penguatan dalam </v>
          </cell>
        </row>
        <row r="31">
          <cell r="BV31">
            <v>83.33</v>
          </cell>
          <cell r="BY31" t="str">
            <v xml:space="preserve">Menunjukkan penguasaan dalam </v>
          </cell>
          <cell r="BZ31" t="str">
            <v xml:space="preserve">Memerlukan penguatan dalam </v>
          </cell>
        </row>
        <row r="32">
          <cell r="BV32">
            <v>83.33</v>
          </cell>
          <cell r="BY32" t="str">
            <v xml:space="preserve">Menunjukkan penguasaan dalam </v>
          </cell>
          <cell r="BZ32" t="str">
            <v xml:space="preserve">Memerlukan penguatan dalam </v>
          </cell>
        </row>
        <row r="33">
          <cell r="BV33">
            <v>83.33</v>
          </cell>
          <cell r="BY33" t="str">
            <v xml:space="preserve">Menunjukkan penguasaan dalam </v>
          </cell>
          <cell r="BZ33" t="str">
            <v xml:space="preserve">Memerlukan penguatan dalam </v>
          </cell>
        </row>
        <row r="34">
          <cell r="BV34">
            <v>83.33</v>
          </cell>
          <cell r="BY34" t="str">
            <v xml:space="preserve">Menunjukkan penguasaan dalam </v>
          </cell>
          <cell r="BZ34" t="str">
            <v xml:space="preserve">Memerlukan penguatan dalam </v>
          </cell>
        </row>
        <row r="35">
          <cell r="BV35">
            <v>83.33</v>
          </cell>
          <cell r="BY35" t="str">
            <v xml:space="preserve">Menunjukkan penguasaan dalam </v>
          </cell>
          <cell r="BZ35" t="str">
            <v xml:space="preserve">Memerlukan penguatan dalam </v>
          </cell>
        </row>
        <row r="36">
          <cell r="BV36">
            <v>83.33</v>
          </cell>
          <cell r="BY36" t="str">
            <v xml:space="preserve">Menunjukkan penguasaan dalam </v>
          </cell>
          <cell r="BZ36" t="str">
            <v xml:space="preserve">Memerlukan penguatan dalam </v>
          </cell>
        </row>
        <row r="37">
          <cell r="BV37">
            <v>83.33</v>
          </cell>
          <cell r="BY37" t="str">
            <v xml:space="preserve">Menunjukkan penguasaan dalam </v>
          </cell>
          <cell r="BZ37" t="str">
            <v xml:space="preserve">Memerlukan penguatan dalam </v>
          </cell>
        </row>
        <row r="38">
          <cell r="BV38">
            <v>83.33</v>
          </cell>
          <cell r="BY38" t="str">
            <v xml:space="preserve">Menunjukkan penguasaan dalam </v>
          </cell>
          <cell r="BZ38" t="str">
            <v xml:space="preserve">Memerlukan penguatan dalam </v>
          </cell>
        </row>
        <row r="39">
          <cell r="BV39">
            <v>83.33</v>
          </cell>
          <cell r="BY39" t="str">
            <v xml:space="preserve">Menunjukkan penguasaan dalam </v>
          </cell>
          <cell r="BZ39" t="str">
            <v xml:space="preserve">Memerlukan penguatan dalam </v>
          </cell>
        </row>
        <row r="40">
          <cell r="BV40">
            <v>83.33</v>
          </cell>
          <cell r="BY40" t="str">
            <v xml:space="preserve">Menunjukkan penguasaan dalam </v>
          </cell>
          <cell r="BZ40" t="str">
            <v xml:space="preserve">Memerlukan penguatan dalam </v>
          </cell>
        </row>
        <row r="41">
          <cell r="BV41">
            <v>83.33</v>
          </cell>
          <cell r="BY41" t="str">
            <v xml:space="preserve">Menunjukkan penguasaan dalam </v>
          </cell>
          <cell r="BZ41" t="str">
            <v xml:space="preserve">Memerlukan penguatan dalam </v>
          </cell>
        </row>
        <row r="42">
          <cell r="BV42">
            <v>0</v>
          </cell>
          <cell r="BY42" t="str">
            <v xml:space="preserve">Menunjukkan penguasaan dalam </v>
          </cell>
          <cell r="BZ42" t="str">
            <v xml:space="preserve">Memerlukan penguatan dalam </v>
          </cell>
        </row>
        <row r="43">
          <cell r="BV43">
            <v>83.33</v>
          </cell>
          <cell r="BY43" t="str">
            <v xml:space="preserve">Menunjukkan penguasaan dalam </v>
          </cell>
          <cell r="BZ43" t="str">
            <v xml:space="preserve">Memerlukan penguatan dalam 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84</v>
          </cell>
          <cell r="BY16" t="str">
            <v>Menunjukkan penguasaan dalam mengucapkan salam sapaan ringan (aisatsu)</v>
          </cell>
          <cell r="BZ16" t="str">
            <v>Memerlukan penguatan dalam mengucapkan salam sapaan ringan (aisatsu)</v>
          </cell>
        </row>
        <row r="17">
          <cell r="BV17">
            <v>82.33</v>
          </cell>
          <cell r="BY17" t="str">
            <v>Menunjukkan penguasaan dalam mengucapkan salam sapaan ringan (aisatsu)</v>
          </cell>
          <cell r="BZ17" t="str">
            <v>Memerlukan penguatan dalam mengucapkan salam sapaan ringan (aisatsu)</v>
          </cell>
        </row>
        <row r="18">
          <cell r="BV18">
            <v>85.56</v>
          </cell>
          <cell r="BY18" t="str">
            <v>Menunjukkan penguasaan dalam memperkenalkan diri (hajimemashite)</v>
          </cell>
          <cell r="BZ18" t="str">
            <v>Memerlukan penguatan dalam mengucapkan salam sapaan ringan (aisatsu)</v>
          </cell>
        </row>
        <row r="19">
          <cell r="BV19">
            <v>88.06</v>
          </cell>
          <cell r="BY19" t="str">
            <v>Menunjukkan penguasaan dalam mengucapkan salam sapaan ringan (aisatsu)</v>
          </cell>
          <cell r="BZ19" t="str">
            <v>Memerlukan penguatan dalam memperkenalkan diri (hajimemashite)</v>
          </cell>
        </row>
        <row r="20">
          <cell r="BV20">
            <v>83.89</v>
          </cell>
          <cell r="BY20" t="str">
            <v>Menunjukkan penguasaan dalam memperkenalkan diri (hajimemashite)</v>
          </cell>
          <cell r="BZ20" t="str">
            <v>Memerlukan penguatan dalam mengucapkan salam sapaan ringan (aisatsu)</v>
          </cell>
        </row>
        <row r="21">
          <cell r="BV21">
            <v>85.56</v>
          </cell>
          <cell r="BY21" t="str">
            <v>Menunjukkan penguasaan dalam memperkenalkan diri (hajimemashite)</v>
          </cell>
          <cell r="BZ21" t="str">
            <v>Memerlukan penguatan dalam mengucapkan salam sapaan ringan (aisatsu)</v>
          </cell>
        </row>
        <row r="22">
          <cell r="BV22">
            <v>85.11</v>
          </cell>
          <cell r="BY22" t="str">
            <v>Menunjukkan penguasaan dalam memperkenalkan diri (hajimemashite)</v>
          </cell>
          <cell r="BZ22" t="str">
            <v>Memerlukan penguatan dalam mengucapkan salam sapaan ringan (aisatsu)</v>
          </cell>
        </row>
        <row r="23">
          <cell r="BV23">
            <v>82.56</v>
          </cell>
          <cell r="BY23" t="str">
            <v>Menunjukkan penguasaan dalam memperkenalkan diri (hajimemashite)</v>
          </cell>
          <cell r="BZ23" t="str">
            <v>Memerlukan penguatan dalam mengucapkan salam sapaan ringan (aisatsu)</v>
          </cell>
        </row>
        <row r="24">
          <cell r="BV24">
            <v>85.56</v>
          </cell>
          <cell r="BY24" t="str">
            <v>Menunjukkan penguasaan dalam memperkenalkan diri (hajimemashite)</v>
          </cell>
          <cell r="BZ24" t="str">
            <v>Memerlukan penguatan dalam mengucapkan salam sapaan ringan (aisatsu)</v>
          </cell>
        </row>
        <row r="25">
          <cell r="BV25">
            <v>88.06</v>
          </cell>
          <cell r="BY25" t="str">
            <v>Menunjukkan penguasaan dalam mengucapkan salam sapaan ringan (aisatsu)</v>
          </cell>
          <cell r="BZ25" t="str">
            <v>Memerlukan penguatan dalam memperkenalkan diri (hajimemashite)</v>
          </cell>
        </row>
        <row r="26">
          <cell r="BV26">
            <v>85.56</v>
          </cell>
          <cell r="BY26" t="str">
            <v>Menunjukkan penguasaan dalam memperkenalkan diri (hajimemashite)</v>
          </cell>
          <cell r="BZ26" t="str">
            <v>Memerlukan penguatan dalam mengucapkan salam sapaan ringan (aisatsu)</v>
          </cell>
        </row>
        <row r="27">
          <cell r="BV27">
            <v>85.56</v>
          </cell>
          <cell r="BY27" t="str">
            <v>Menunjukkan penguasaan dalam memperkenalkan diri (hajimemashite)</v>
          </cell>
          <cell r="BZ27" t="str">
            <v>Memerlukan penguatan dalam mengucapkan salam sapaan ringan (aisatsu)</v>
          </cell>
        </row>
        <row r="28">
          <cell r="BV28">
            <v>85.56</v>
          </cell>
          <cell r="BY28" t="str">
            <v>Menunjukkan penguasaan dalam memperkenalkan diri (hajimemashite)</v>
          </cell>
          <cell r="BZ28" t="str">
            <v>Memerlukan penguatan dalam mengucapkan salam sapaan ringan (aisatsu)</v>
          </cell>
        </row>
        <row r="29">
          <cell r="BV29">
            <v>83.89</v>
          </cell>
          <cell r="BY29" t="str">
            <v>Menunjukkan penguasaan dalam memperkenalkan diri (hajimemashite)</v>
          </cell>
          <cell r="BZ29" t="str">
            <v>Memerlukan penguatan dalam mengucapkan salam sapaan ringan (aisatsu)</v>
          </cell>
        </row>
        <row r="30">
          <cell r="BV30">
            <v>83.44</v>
          </cell>
          <cell r="BY30" t="str">
            <v>Menunjukkan penguasaan dalam memperkenalkan diri (hajimemashite)</v>
          </cell>
          <cell r="BZ30" t="str">
            <v>Memerlukan penguatan dalam mengucapkan salam sapaan ringan (aisatsu)</v>
          </cell>
        </row>
        <row r="31">
          <cell r="BV31">
            <v>85.56</v>
          </cell>
          <cell r="BY31" t="str">
            <v>Menunjukkan penguasaan dalam memperkenalkan diri (hajimemashite)</v>
          </cell>
          <cell r="BZ31" t="str">
            <v>Memerlukan penguatan dalam mengucapkan salam sapaan ringan (aisatsu)</v>
          </cell>
        </row>
        <row r="32">
          <cell r="BV32">
            <v>82.56</v>
          </cell>
          <cell r="BY32" t="str">
            <v>Menunjukkan penguasaan dalam memperkenalkan diri (hajimemashite)</v>
          </cell>
          <cell r="BZ32" t="str">
            <v>Memerlukan penguatan dalam mengucapkan salam sapaan ringan (aisatsu)</v>
          </cell>
        </row>
        <row r="33">
          <cell r="BV33">
            <v>83.89</v>
          </cell>
          <cell r="BY33" t="str">
            <v>Menunjukkan penguasaan dalam memperkenalkan diri (hajimemashite)</v>
          </cell>
          <cell r="BZ33" t="str">
            <v>Memerlukan penguatan dalam mengucapkan salam sapaan ringan (aisatsu)</v>
          </cell>
        </row>
        <row r="34">
          <cell r="BV34">
            <v>85.56</v>
          </cell>
          <cell r="BY34" t="str">
            <v>Menunjukkan penguasaan dalam memperkenalkan diri (hajimemashite)</v>
          </cell>
          <cell r="BZ34" t="str">
            <v>Memerlukan penguatan dalam mengucapkan salam sapaan ringan (aisatsu)</v>
          </cell>
        </row>
        <row r="35">
          <cell r="BV35">
            <v>83.89</v>
          </cell>
          <cell r="BY35" t="str">
            <v>Menunjukkan penguasaan dalam memperkenalkan diri (hajimemashite)</v>
          </cell>
          <cell r="BZ35" t="str">
            <v>Memerlukan penguatan dalam mengucapkan salam sapaan ringan (aisatsu)</v>
          </cell>
        </row>
        <row r="36">
          <cell r="BV36">
            <v>85.56</v>
          </cell>
          <cell r="BY36" t="str">
            <v>Menunjukkan penguasaan dalam memperkenalkan diri (hajimemashite)</v>
          </cell>
          <cell r="BZ36" t="str">
            <v>Memerlukan penguatan dalam mengucapkan salam sapaan ringan (aisatsu)</v>
          </cell>
        </row>
        <row r="37">
          <cell r="BV37">
            <v>85.56</v>
          </cell>
          <cell r="BY37" t="str">
            <v>Menunjukkan penguasaan dalam memperkenalkan diri (hajimemashite)</v>
          </cell>
          <cell r="BZ37" t="str">
            <v>Memerlukan penguatan dalam mengucapkan salam sapaan ringan (aisatsu)</v>
          </cell>
        </row>
        <row r="38">
          <cell r="BV38">
            <v>85.56</v>
          </cell>
          <cell r="BY38" t="str">
            <v>Menunjukkan penguasaan dalam memperkenalkan diri (hajimemashite)</v>
          </cell>
          <cell r="BZ38" t="str">
            <v>Memerlukan penguatan dalam mengucapkan salam sapaan ringan (aisatsu)</v>
          </cell>
        </row>
        <row r="39">
          <cell r="BV39">
            <v>85.56</v>
          </cell>
          <cell r="BY39" t="str">
            <v>Menunjukkan penguasaan dalam memperkenalkan diri (hajimemashite)</v>
          </cell>
          <cell r="BZ39" t="str">
            <v>Memerlukan penguatan dalam mengucapkan salam sapaan ringan (aisatsu)</v>
          </cell>
        </row>
        <row r="40">
          <cell r="BV40">
            <v>85.56</v>
          </cell>
          <cell r="BY40" t="str">
            <v>Menunjukkan penguasaan dalam memperkenalkan diri (hajimemashite)</v>
          </cell>
          <cell r="BZ40" t="str">
            <v>Memerlukan penguatan dalam mengucapkan salam sapaan ringan (aisatsu)</v>
          </cell>
        </row>
        <row r="41">
          <cell r="BV41">
            <v>83.89</v>
          </cell>
          <cell r="BY41" t="str">
            <v>Menunjukkan penguasaan dalam memperkenalkan diri (hajimemashite)</v>
          </cell>
          <cell r="BZ41" t="str">
            <v>Memerlukan penguatan dalam mengucapkan salam sapaan ringan (aisatsu)</v>
          </cell>
        </row>
        <row r="42">
          <cell r="BV42">
            <v>82.56</v>
          </cell>
          <cell r="BY42" t="str">
            <v>Menunjukkan penguasaan dalam memperkenalkan diri (hajimemashite)</v>
          </cell>
          <cell r="BZ42" t="str">
            <v>Memerlukan penguatan dalam mengucapkan salam sapaan ringan (aisatsu)</v>
          </cell>
        </row>
        <row r="43">
          <cell r="BV43">
            <v>83.89</v>
          </cell>
          <cell r="BY43" t="str">
            <v>Menunjukkan penguasaan dalam memperkenalkan diri (hajimemashite)</v>
          </cell>
          <cell r="BZ43" t="str">
            <v>Memerlukan penguatan dalam mengucapkan salam sapaan ringan (aisatsu)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</sheetNames>
    <sheetDataSet>
      <sheetData sheetId="0">
        <row r="16">
          <cell r="BV16">
            <v>82.5</v>
          </cell>
          <cell r="BY16" t="str">
            <v>Menunjukkan penguasaan dalam Memahami proses pemrograman</v>
          </cell>
          <cell r="BZ16" t="str">
            <v>Memerlukan penguatan dalam Menguasai konsep dan penerapan rekursi</v>
          </cell>
        </row>
        <row r="17">
          <cell r="BV17">
            <v>81.75</v>
          </cell>
          <cell r="BY17" t="str">
            <v>Menunjukkan penguasaan dalam Memahami proses pemrograman</v>
          </cell>
          <cell r="BZ17" t="str">
            <v>Memerlukan penguatan dalam Menguasai konsep dan penerapan rekursi</v>
          </cell>
        </row>
        <row r="18">
          <cell r="BV18">
            <v>85.5</v>
          </cell>
          <cell r="BY18" t="str">
            <v>Menunjukkan penguasaan dalam Memahami proses pemrograman</v>
          </cell>
          <cell r="BZ18" t="str">
            <v>Memerlukan penguatan dalam Menguasai konsep dan penerapan rekursi</v>
          </cell>
        </row>
        <row r="19">
          <cell r="BV19">
            <v>89.58</v>
          </cell>
          <cell r="BY19" t="str">
            <v>Menunjukkan penguasaan dalam Memahami proses pemrograman</v>
          </cell>
          <cell r="BZ19" t="str">
            <v>Memerlukan penguatan dalam Menganalisis strategi aloritma greedy dan pemrograman dinamis</v>
          </cell>
        </row>
        <row r="20">
          <cell r="BV20">
            <v>82.5</v>
          </cell>
          <cell r="BY20" t="str">
            <v>Menunjukkan penguasaan dalam Memahami proses pemrograman</v>
          </cell>
          <cell r="BZ20" t="str">
            <v>Memerlukan penguatan dalam Menguasai konsep dan penerapan rekursi</v>
          </cell>
        </row>
        <row r="21">
          <cell r="BV21">
            <v>83.08</v>
          </cell>
          <cell r="BY21" t="str">
            <v>Menunjukkan penguasaan dalam menerapkan strategi algoritma kedalam program yang lebih kompleks</v>
          </cell>
          <cell r="BZ21" t="str">
            <v>Memerlukan penguatan dalam Memahami proses pemrograman</v>
          </cell>
        </row>
        <row r="22">
          <cell r="BV22">
            <v>81.75</v>
          </cell>
          <cell r="BY22" t="str">
            <v>Menunjukkan penguasaan dalam Memahami proses pemrograman</v>
          </cell>
          <cell r="BZ22" t="str">
            <v>Memerlukan penguatan dalam Menguasai konsep dan penerapan rekursi</v>
          </cell>
        </row>
        <row r="23">
          <cell r="BV23">
            <v>85.5</v>
          </cell>
          <cell r="BY23" t="str">
            <v>Menunjukkan penguasaan dalam Memahami proses pemrograman</v>
          </cell>
          <cell r="BZ23" t="str">
            <v>Memerlukan penguatan dalam Menganalisis strategi aloritma greedy dan pemrograman dinamis</v>
          </cell>
        </row>
        <row r="24">
          <cell r="BV24">
            <v>86.25</v>
          </cell>
          <cell r="BY24" t="str">
            <v>Menunjukkan penguasaan dalam Memahami proses pemrograman</v>
          </cell>
          <cell r="BZ24" t="str">
            <v>Memerlukan penguatan dalam Menguasai konsep dan penerapan rekursi</v>
          </cell>
        </row>
        <row r="25">
          <cell r="BV25">
            <v>88.08</v>
          </cell>
          <cell r="BY25" t="str">
            <v>Menunjukkan penguasaan dalam menerapkan strategi algoritma kedalam program yang lebih kompleks</v>
          </cell>
          <cell r="BZ25" t="str">
            <v>Memerlukan penguatan dalam Memahami proses pemrograman</v>
          </cell>
        </row>
        <row r="26">
          <cell r="BV26">
            <v>88.83</v>
          </cell>
          <cell r="BY26" t="str">
            <v>Menunjukkan penguasaan dalam Memahami proses pemrograman</v>
          </cell>
          <cell r="BZ26" t="str">
            <v>Memerlukan penguatan dalam Menguasai konsep dan penerapan rekursi</v>
          </cell>
        </row>
        <row r="27">
          <cell r="BV27">
            <v>81.75</v>
          </cell>
          <cell r="BY27" t="str">
            <v>Menunjukkan penguasaan dalam Memahami proses pemrograman</v>
          </cell>
          <cell r="BZ27" t="str">
            <v>Memerlukan penguatan dalam Menguasai konsep dan penerapan rekursi</v>
          </cell>
        </row>
        <row r="28">
          <cell r="BV28">
            <v>88.83</v>
          </cell>
          <cell r="BY28" t="str">
            <v>Menunjukkan penguasaan dalam Memahami proses pemrograman</v>
          </cell>
          <cell r="BZ28" t="str">
            <v>Memerlukan penguatan dalam Menguasai konsep dan penerapan rekursi</v>
          </cell>
        </row>
        <row r="29">
          <cell r="BV29">
            <v>88.83</v>
          </cell>
          <cell r="BY29" t="str">
            <v>Menunjukkan penguasaan dalam Memahami proses pemrograman</v>
          </cell>
          <cell r="BZ29" t="str">
            <v>Memerlukan penguatan dalam Menguasai konsep dan penerapan rekursi</v>
          </cell>
        </row>
        <row r="30">
          <cell r="BV30">
            <v>84.75</v>
          </cell>
          <cell r="BY30" t="str">
            <v>Menunjukkan penguasaan dalam Menganalisis strategi aloritma greedy dan pemrograman dinamis</v>
          </cell>
          <cell r="BZ30" t="str">
            <v>Memerlukan penguatan dalam Memahami proses pemrograman</v>
          </cell>
        </row>
        <row r="31">
          <cell r="BV31">
            <v>82.5</v>
          </cell>
          <cell r="BY31" t="str">
            <v>Menunjukkan penguasaan dalam Memahami proses pemrograman</v>
          </cell>
          <cell r="BZ31" t="str">
            <v>Memerlukan penguatan dalam Menguasai konsep dan penerapan rekursi</v>
          </cell>
        </row>
        <row r="32">
          <cell r="BV32">
            <v>83.83</v>
          </cell>
          <cell r="BY32" t="str">
            <v>Menunjukkan penguasaan dalam Memahami proses pemrograman</v>
          </cell>
          <cell r="BZ32" t="str">
            <v>Memerlukan penguatan dalam Menguasai konsep dan penerapan rekursi</v>
          </cell>
        </row>
        <row r="33">
          <cell r="BV33">
            <v>81</v>
          </cell>
          <cell r="BY33" t="str">
            <v>Menunjukkan penguasaan dalam Memahami proses pemrograman</v>
          </cell>
          <cell r="BZ33" t="str">
            <v>Memerlukan penguatan dalam Memahami proses pemrograman</v>
          </cell>
        </row>
        <row r="34">
          <cell r="BV34">
            <v>88.83</v>
          </cell>
          <cell r="BY34" t="str">
            <v>Menunjukkan penguasaan dalam Memahami proses pemrograman</v>
          </cell>
          <cell r="BZ34" t="str">
            <v>Memerlukan penguatan dalam Menguasai konsep dan penerapan rekursi</v>
          </cell>
        </row>
        <row r="35">
          <cell r="BV35">
            <v>85.5</v>
          </cell>
          <cell r="BY35" t="str">
            <v>Menunjukkan penguasaan dalam Memahami proses pemrograman</v>
          </cell>
          <cell r="BZ35" t="str">
            <v>Memerlukan penguatan dalam Menguasai konsep dan penerapan rekursi</v>
          </cell>
        </row>
        <row r="36">
          <cell r="BV36">
            <v>88.83</v>
          </cell>
          <cell r="BY36" t="str">
            <v>Menunjukkan penguasaan dalam Memahami proses pemrograman</v>
          </cell>
          <cell r="BZ36" t="str">
            <v>Memerlukan penguatan dalam Menguasai konsep dan penerapan rekursi</v>
          </cell>
        </row>
        <row r="37">
          <cell r="BV37">
            <v>82.5</v>
          </cell>
          <cell r="BY37" t="str">
            <v>Menunjukkan penguasaan dalam Memahami proses pemrograman</v>
          </cell>
          <cell r="BZ37" t="str">
            <v>Memerlukan penguatan dalam Menguasai konsep dan penerapan rekursi</v>
          </cell>
        </row>
        <row r="38">
          <cell r="BV38">
            <v>82.33</v>
          </cell>
          <cell r="BY38" t="str">
            <v>Menunjukkan penguasaan dalam Memahami proses pemrograman</v>
          </cell>
          <cell r="BZ38" t="str">
            <v>Memerlukan penguatan dalam Memahami proses pemrograman</v>
          </cell>
        </row>
        <row r="39">
          <cell r="BV39">
            <v>83.83</v>
          </cell>
          <cell r="BY39" t="str">
            <v>Menunjukkan penguasaan dalam Menguasai konsep dan penerapan rekursi</v>
          </cell>
          <cell r="BZ39" t="str">
            <v>Memerlukan penguatan dalam Memahami proses pemrograman</v>
          </cell>
        </row>
        <row r="40">
          <cell r="BV40">
            <v>84.58</v>
          </cell>
          <cell r="BY40" t="str">
            <v>Menunjukkan penguasaan dalam Memahami proses pemrograman</v>
          </cell>
          <cell r="BZ40" t="str">
            <v>Memerlukan penguatan dalam Menganalisis strategi aloritma greedy dan pemrograman dinamis</v>
          </cell>
        </row>
        <row r="41">
          <cell r="BV41">
            <v>83.83</v>
          </cell>
          <cell r="BY41" t="str">
            <v>Menunjukkan penguasaan dalam Memahami proses pemrograman</v>
          </cell>
          <cell r="BZ41" t="str">
            <v>Memerlukan penguatan dalam Menguasai konsep dan penerapan rekursi</v>
          </cell>
        </row>
        <row r="42">
          <cell r="BV42">
            <v>82.5</v>
          </cell>
          <cell r="BY42" t="str">
            <v>Menunjukkan penguasaan dalam Menguasai konsep dan penerapan rekursi</v>
          </cell>
          <cell r="BZ42" t="str">
            <v>Memerlukan penguatan dalam Memahami proses pemrograman</v>
          </cell>
        </row>
        <row r="43">
          <cell r="BV43">
            <v>88.83</v>
          </cell>
          <cell r="BY43" t="str">
            <v>Menunjukkan penguasaan dalam Memahami proses pemrograman</v>
          </cell>
          <cell r="BZ43" t="str">
            <v>Memerlukan penguatan dalam Menguasai konsep dan penerapan rekursi</v>
          </cell>
        </row>
        <row r="44">
          <cell r="BV44" t="str">
            <v/>
          </cell>
          <cell r="BY44" t="str">
            <v xml:space="preserve"> </v>
          </cell>
          <cell r="BZ44" t="str">
            <v xml:space="preserve"> </v>
          </cell>
        </row>
        <row r="45">
          <cell r="BV45" t="str">
            <v/>
          </cell>
          <cell r="BY45" t="str">
            <v xml:space="preserve"> </v>
          </cell>
          <cell r="BZ45" t="str">
            <v xml:space="preserve"> </v>
          </cell>
        </row>
        <row r="46">
          <cell r="BV46" t="str">
            <v/>
          </cell>
          <cell r="BY46" t="str">
            <v xml:space="preserve"> </v>
          </cell>
          <cell r="BZ46" t="str">
            <v xml:space="preserve"> </v>
          </cell>
        </row>
        <row r="47">
          <cell r="BV47" t="str">
            <v/>
          </cell>
          <cell r="BY47" t="str">
            <v xml:space="preserve"> </v>
          </cell>
          <cell r="BZ47" t="str">
            <v xml:space="preserve"> </v>
          </cell>
        </row>
        <row r="48">
          <cell r="BV48" t="str">
            <v/>
          </cell>
          <cell r="BY48" t="str">
            <v xml:space="preserve"> </v>
          </cell>
          <cell r="BZ48" t="str">
            <v xml:space="preserve"> </v>
          </cell>
        </row>
        <row r="49">
          <cell r="BV49" t="str">
            <v/>
          </cell>
          <cell r="BY49" t="str">
            <v xml:space="preserve"> </v>
          </cell>
          <cell r="BZ49" t="str">
            <v xml:space="preserve"> </v>
          </cell>
        </row>
        <row r="50">
          <cell r="BV50" t="str">
            <v/>
          </cell>
          <cell r="BY50" t="str">
            <v xml:space="preserve"> </v>
          </cell>
          <cell r="BZ50" t="str">
            <v xml:space="preserve"> </v>
          </cell>
        </row>
        <row r="51">
          <cell r="BV51" t="str">
            <v/>
          </cell>
          <cell r="BY51" t="str">
            <v xml:space="preserve"> </v>
          </cell>
          <cell r="BZ51" t="str">
            <v xml:space="preserve"> 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HW"/>
      <sheetName val="z.input nilai HW XI-F2"/>
    </sheetNames>
    <sheetDataSet>
      <sheetData sheetId="0">
        <row r="6">
          <cell r="P6" t="str">
            <v>Peserta didik sudah mengikuti kegiatan HW dengan aktif,dan menunjukan sikap disiplin dan bertanggung jawab</v>
          </cell>
        </row>
        <row r="7">
          <cell r="P7" t="str">
            <v>Peserta didik sudah mengikuti kegiatan HW dengan aktif,dan menunjukan sikap disiplin dan bertanggung jawab</v>
          </cell>
        </row>
        <row r="8">
          <cell r="P8" t="str">
            <v>Peserta didik sudah mengikuti kegiatan HW dengan aktif,dan menunjukan sikap disiplin dan bertanggung jawab</v>
          </cell>
        </row>
        <row r="9">
          <cell r="P9" t="str">
            <v>Peserta didik sudah mengikuti kegiatan HW dengan aktif,dan menunjukan sikap disiplin dan bertanggung jawab</v>
          </cell>
        </row>
        <row r="10">
          <cell r="P10" t="str">
            <v>Peserta didik sudah mengikuti kegiatan HW dengan aktif,dan menunjukan sikap disiplin dan bertanggung jawab</v>
          </cell>
        </row>
        <row r="11">
          <cell r="P11" t="str">
            <v>Peserta didik sudah mengikuti kegiatan HW dengan aktif,dan menunjukan sikap disiplin dan bertanggung jawab</v>
          </cell>
        </row>
        <row r="12">
          <cell r="P12" t="str">
            <v>Peserta didik sudah mengikuti kegiatan HW dengan aktif,dan menunjukan sikap disiplin dan bertanggung jawab</v>
          </cell>
        </row>
        <row r="13">
          <cell r="P13" t="str">
            <v>Peserta didik sudah mengikuti kegiatan HW dengan aktif,dan menunjukan sikap disiplin dan bertanggung jawab</v>
          </cell>
        </row>
        <row r="14">
          <cell r="P14" t="str">
            <v>Peserta didik sudah mengikuti kegiatan HW dengan aktif,dan menunjukan sikap disiplin dan bertanggung jawab</v>
          </cell>
        </row>
        <row r="15">
          <cell r="P15" t="str">
            <v>Peserta didik sudah mengikuti kegiatan HW dengan aktif,dan menunjukan sikap disiplin dan bertanggung jawab</v>
          </cell>
        </row>
        <row r="16">
          <cell r="P16" t="str">
            <v>Peserta didik sudah mengikuti kegiatan HW dengan aktif,dan menunjukan sikap disiplin dan bertanggung jawab</v>
          </cell>
        </row>
        <row r="17">
          <cell r="P17" t="str">
            <v>Peserta didik sudah mengikuti kegiatan HW dengan aktif,dan menunjukan sikap disiplin dan bertanggung jawab</v>
          </cell>
        </row>
        <row r="18">
          <cell r="P18" t="str">
            <v>Peserta didik sudah mengikuti kegiatan HW dengan aktif,dan menunjukan sikap disiplin dan bertanggung jawab</v>
          </cell>
        </row>
        <row r="19">
          <cell r="P19" t="str">
            <v>Peserta didik sudah mengikuti kegiatan HW dengan aktif,dan menunjukan sikap disiplin dan bertanggung jawab</v>
          </cell>
        </row>
        <row r="20">
          <cell r="P20" t="str">
            <v>Peserta didik sudah mengikuti kegiatan HW dengan aktif,dan menunjukan sikap disiplin dan bertanggung jawab</v>
          </cell>
        </row>
        <row r="21">
          <cell r="P21" t="str">
            <v>Peserta didik sudah mengikuti kegiatan HW dengan aktif,dan menunjukan sikap disiplin dan bertanggung jawab</v>
          </cell>
        </row>
        <row r="22">
          <cell r="P22" t="str">
            <v>Peserta didik sudah mengikuti kegiatan HW dengan aktif,dan menunjukan sikap disiplin dan bertanggung jawab</v>
          </cell>
        </row>
        <row r="23">
          <cell r="P23" t="str">
            <v>Peserta didik sudah mengikuti kegiatan HW dengan aktif,dan menunjukan sikap disiplin dan bertanggung jawab</v>
          </cell>
        </row>
        <row r="24">
          <cell r="P24" t="str">
            <v>Peserta didik sudah mengikuti kegiatan HW dengan aktif,dan menunjukan sikap disiplin dan bertanggung jawab</v>
          </cell>
        </row>
        <row r="25">
          <cell r="P25" t="str">
            <v>Peserta didik sudah mengikuti kegiatan HW dengan aktif,dan menunjukan sikap disiplin dan bertanggung jawab</v>
          </cell>
        </row>
        <row r="26">
          <cell r="P26" t="str">
            <v>Peserta didik sudah mengikuti kegiatan HW dengan aktif,dan menunjukan sikap disiplin dan bertanggung jawab</v>
          </cell>
        </row>
        <row r="27">
          <cell r="P27" t="str">
            <v>Peserta didik sudah mengikuti kegiatan HW dengan aktif,dan menunjukan sikap disiplin dan bertanggung jawab</v>
          </cell>
        </row>
        <row r="28">
          <cell r="P28" t="str">
            <v>Peserta didik sudah mengikuti kegiatan HW dengan aktif,dan menunjukan sikap disiplin dan bertanggung jawab</v>
          </cell>
        </row>
        <row r="29">
          <cell r="P29" t="str">
            <v>Peserta didik sudah mengikuti kegiatan HW dengan aktif,dan menunjukan sikap disiplin dan bertanggung jawab</v>
          </cell>
        </row>
        <row r="30">
          <cell r="P30" t="str">
            <v>Peserta didik sudah mengikuti kegiatan HW dengan aktif,dan menunjukan sikap disiplin dan bertanggung jawab</v>
          </cell>
        </row>
        <row r="31">
          <cell r="P31" t="str">
            <v>Peserta didik sudah mengikuti kegiatan HW dengan aktif,dan menunjukan sikap disiplin dan bertanggung jawab</v>
          </cell>
        </row>
        <row r="32">
          <cell r="P32" t="str">
            <v>Peserta didik sudah mengikuti kegiatan HW dengan aktif,dan menunjukan sikap disiplin dan bertanggung jawab</v>
          </cell>
        </row>
        <row r="33">
          <cell r="P33" t="str">
            <v>Peserta didik sudah mengikuti kegiatan HW dengan aktif,dan menunjukan sikap disiplin dan bertanggung jawab</v>
          </cell>
        </row>
        <row r="34">
          <cell r="P34" t="str">
            <v>Peserta didik sudah mengikuti kegiatan HW dengan aktif,dan menunjukan sikap disiplin dan bertanggung jawab</v>
          </cell>
        </row>
        <row r="35">
          <cell r="P35"/>
        </row>
        <row r="36">
          <cell r="P36"/>
        </row>
        <row r="37">
          <cell r="P37"/>
        </row>
        <row r="38">
          <cell r="P38"/>
        </row>
        <row r="39">
          <cell r="P39"/>
        </row>
        <row r="40">
          <cell r="P40"/>
        </row>
        <row r="41">
          <cell r="P41"/>
        </row>
        <row r="42">
          <cell r="P42"/>
        </row>
        <row r="43">
          <cell r="P43"/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ahfidz"/>
      <sheetName val="z"/>
    </sheetNames>
    <sheetDataSet>
      <sheetData sheetId="0">
        <row r="6">
          <cell r="G6" t="str">
            <v>Alhamdulillah. Peserta didik sudah sangat baik dalam menghafal al Qur'an. Namun kelancaran, ketepatan, tajwid dan kefasihan perlu ditingkatkan</v>
          </cell>
        </row>
        <row r="7">
          <cell r="G7" t="str">
            <v>Alhamdulillah. Peserta didik sudah baik dalam menghafal al Qur'an. Namun semangat untuk menambah hafalan dan memperbaiki bacaan perlu ditingkatkan dengan bimbingan dan pantauan orang tua di rumah</v>
          </cell>
        </row>
        <row r="8">
          <cell r="G8" t="str">
            <v>Alhamdulillah. Peserta didik sudah baik dalam menghafal al Qur'an. Namun kelancaran, ketepatan, tajwid dan kefasihan perlu ditingkatkan</v>
          </cell>
        </row>
        <row r="9">
          <cell r="G9" t="str">
            <v>Alhamdulillah. Peserta didik sudah baik dalam menghafal al Qur'an. Namun semangat untuk menambah hafalan dan memperbaiki bacaan perlu ditingkatkan dengan bimbingan dan pantauan orang tua di rumah</v>
          </cell>
        </row>
        <row r="10">
          <cell r="G10" t="str">
            <v>Alhamdulillah. Peserta didik sudah baik dalam menghafal al Qur'an. Namun semangat untuk menambah hafalan dan memperbaiki bacaan perlu ditingkatkan dengan bimbingan dan pantauan orang tua di rumah</v>
          </cell>
        </row>
        <row r="11">
          <cell r="G11" t="str">
            <v>Alhamdulillah. Peserta didik sudah sangat baik dalam menghafal al Qur'an baik kelancaran, ketepatan, tajwid dan kefasihan.</v>
          </cell>
        </row>
        <row r="12">
          <cell r="G12" t="str">
            <v>Alhamdulillah. Peserta didik sudah sangat baik dalam menghafal al Qur'an. Namun kelancaran, ketepatan, tajwid dan kefasihan perlu ditingkatkan</v>
          </cell>
        </row>
        <row r="13">
          <cell r="G13" t="str">
            <v>Alhamdulillah. Peserta didik sudah baik dalam menghafal al Qur'an. Namun semangat untuk menambah hafalan dan memperbaiki bacaan perlu ditingkatkan dengan bimbingan dan pantauan orang tua di rumah</v>
          </cell>
        </row>
        <row r="14">
          <cell r="G14" t="str">
            <v>Alhamdulillah. Peserta didik sudah baik dalam menghafal al Qur'an. Namun semangat untuk menambah hafalan dan memperbaiki bacaan perlu ditingkatkan dengan bimbingan dan pantauan orang tua di rumah</v>
          </cell>
        </row>
        <row r="15">
          <cell r="G15" t="str">
            <v>Alhamdulillah. Peserta didik sudah baik dalam menghafal al Qur'an. Namun semangat untuk menambah hafalan dan memperbaiki bacaan perlu ditingkatkan dengan bimbingan dan pantauan orang tua di rumah</v>
          </cell>
        </row>
        <row r="16">
          <cell r="G16" t="str">
            <v>Alhamdulillah. Peserta didik sudah baik dalam menghafal al Qur'an. Namun semangat untuk menambah hafalan dan memperbaiki bacaan perlu ditingkatkan dengan bimbingan dan pantauan orang tua di rumah</v>
          </cell>
        </row>
        <row r="17">
          <cell r="G17" t="str">
            <v>Alhamdulillah. Peserta didik sudah baik dalam menghafal al Qur'an. Namun semangat untuk menambah hafalan dan memperbaiki bacaan perlu ditingkatkan dengan bimbingan dan pantauan orang tua di rumah</v>
          </cell>
        </row>
        <row r="18">
          <cell r="G18" t="str">
            <v>Alhamdulillah. Peserta didik sudah baik dalam menghafal al Qur'an. Namun kelancaran, ketepatan, tajwid dan kefasihan perlu ditingkatkan</v>
          </cell>
        </row>
        <row r="19">
          <cell r="G19" t="str">
            <v>Alhamdulillah. Peserta didik sudah baik dalam menghafal al Qur'an. Namun semangat untuk menambah hafalan dan memperbaiki bacaan perlu ditingkatkan dengan bimbingan dan pantauan orang tua di rumah</v>
          </cell>
        </row>
        <row r="20">
          <cell r="G20" t="str">
            <v>Alhamdulillah. Peserta didik sudah sangat baik dalam menghafal al Qur'an baik kelancaran, ketepatan, tajwid dan kefasihan.</v>
          </cell>
        </row>
        <row r="21">
          <cell r="G21" t="str">
            <v>Alhamdulillah. Peserta didik sudah baik dalam menghafal al Qur'an. Namun semangat untuk menambah hafalan dan memperbaiki bacaan perlu ditingkatkan dengan bimbingan dan pantauan orang tua di rumah</v>
          </cell>
        </row>
        <row r="22">
          <cell r="G22" t="str">
            <v>Alhamdulillah. Peserta didik sudah baik dalam menghafal al Qur'an. Namun semangat untuk menambah hafalan dan memperbaiki bacaan perlu ditingkatkan dengan bimbingan dan pantauan orang tua di rumah</v>
          </cell>
        </row>
        <row r="23">
          <cell r="G23" t="str">
            <v>Alhamdulillah. Peserta didik sudah baik dalam menghafal al Qur'an. Namun semangat untuk menambah hafalan dan memperbaiki bacaan perlu ditingkatkan dengan bimbingan dan pantauan orang tua di rumah</v>
          </cell>
        </row>
        <row r="24">
          <cell r="G24" t="str">
            <v>Alhamdulillah. Peserta didik sudah baik dalam menghafal al Qur'an. Namun semangat untuk menambah hafalan dan memperbaiki bacaan perlu ditingkatkan dengan bimbingan dan pantauan orang tua di rumah</v>
          </cell>
        </row>
        <row r="25">
          <cell r="G25" t="str">
            <v>Alhamdulillah. Peserta didik sudah sangat baik dalam menghafal al Qur'an baik kelancaran, ketepatan, tajwid dan kefasihan.</v>
          </cell>
        </row>
        <row r="26">
          <cell r="G26" t="str">
            <v>Alhamdulillah. Peserta didik sudah baik dalam menghafal al Qur'an. Namun kelancaran, ketepatan, tajwid dan kefasihan perlu ditingkatkan</v>
          </cell>
        </row>
        <row r="27">
          <cell r="G27" t="str">
            <v>Alhamdulillah. Peserta didik sudah sangat baik dalam menghafal al Qur'an baik kelancaran, ketepatan, tajwid dan kefasihan.</v>
          </cell>
        </row>
        <row r="28">
          <cell r="G28" t="str">
            <v>Alhamdulillah. Peserta didik sudah sangat baik dalam menghafal al Qur'an. Namun kelancaran, ketepatan, tajwid dan kefasihan perlu ditingkatkan</v>
          </cell>
        </row>
        <row r="29">
          <cell r="G29" t="str">
            <v>Alhamdulillah. Peserta didik sudah sangat baik dalam menghafal al Qur'an. Namun kelancaran, ketepatan, tajwid dan kefasihan perlu ditingkatkan</v>
          </cell>
        </row>
        <row r="30">
          <cell r="G30" t="str">
            <v>Alhamdulillah. Peserta didik sudah baik dalam menghafal al Qur'an. Namun semangat untuk menambah hafalan dan memperbaiki bacaan perlu ditingkatkan dengan bimbingan dan pantauan orang tua di rumah</v>
          </cell>
        </row>
        <row r="31">
          <cell r="G31" t="str">
            <v>Alhamdulillah. Peserta didik sudah baik dalam menghafal al Qur'an. Namun semangat untuk menambah hafalan dan memperbaiki bacaan perlu ditingkatkan dengan bimbingan dan pantauan orang tua di rumah</v>
          </cell>
        </row>
        <row r="32">
          <cell r="G32" t="str">
            <v>Alhamdulillah. Peserta didik sudah baik dalam menghafal al Qur'an. Namun semangat untuk menambah hafalan dan memperbaiki bacaan perlu ditingkatkan dengan bimbingan dan pantauan orang tua di rumah</v>
          </cell>
        </row>
        <row r="33">
          <cell r="G33" t="str">
            <v>Alhamdulillah. Peserta didik sudah baik dalam menghafal al Qur'an. Namun semangat untuk menambah hafalan dan memperbaiki bacaan perlu ditingkatkan dengan bimbingan dan pantauan orang tua di rumah</v>
          </cell>
        </row>
        <row r="34">
          <cell r="G34" t="str">
            <v xml:space="preserve"> </v>
          </cell>
        </row>
        <row r="35">
          <cell r="G35" t="str">
            <v xml:space="preserve"> </v>
          </cell>
        </row>
        <row r="36">
          <cell r="G36" t="str">
            <v xml:space="preserve"> </v>
          </cell>
        </row>
        <row r="37">
          <cell r="G37" t="str">
            <v xml:space="preserve"> </v>
          </cell>
        </row>
        <row r="38">
          <cell r="G38" t="str">
            <v xml:space="preserve"> </v>
          </cell>
        </row>
        <row r="39">
          <cell r="G39" t="str">
            <v xml:space="preserve"> </v>
          </cell>
        </row>
        <row r="40">
          <cell r="G40" t="str">
            <v xml:space="preserve"> </v>
          </cell>
        </row>
        <row r="41">
          <cell r="G41" t="str">
            <v xml:space="preserve"> </v>
          </cell>
        </row>
        <row r="42">
          <cell r="G42" t="str">
            <v xml:space="preserve"> </v>
          </cell>
        </row>
        <row r="43">
          <cell r="G43"/>
        </row>
        <row r="44">
          <cell r="G44"/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ahfidz"/>
      <sheetName val="z.Input KM3_koor KM3 XI-F2"/>
    </sheetNames>
    <sheetDataSet>
      <sheetData sheetId="0">
        <row r="6">
          <cell r="G6" t="str">
            <v/>
          </cell>
        </row>
        <row r="7">
          <cell r="G7" t="str">
            <v/>
          </cell>
        </row>
        <row r="8">
          <cell r="G8" t="str">
            <v/>
          </cell>
        </row>
        <row r="9">
          <cell r="G9" t="str">
            <v/>
          </cell>
        </row>
        <row r="10">
          <cell r="G10" t="str">
            <v/>
          </cell>
        </row>
        <row r="11">
          <cell r="G11" t="str">
            <v/>
          </cell>
        </row>
        <row r="12">
          <cell r="G12" t="str">
            <v/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  <row r="26">
          <cell r="G26" t="str">
            <v/>
          </cell>
        </row>
        <row r="27">
          <cell r="G27" t="str">
            <v/>
          </cell>
        </row>
        <row r="28">
          <cell r="G28" t="str">
            <v/>
          </cell>
        </row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/>
        </row>
        <row r="37">
          <cell r="G37"/>
        </row>
        <row r="38">
          <cell r="G38"/>
        </row>
        <row r="39">
          <cell r="G39"/>
        </row>
        <row r="40">
          <cell r="G40"/>
        </row>
        <row r="41">
          <cell r="G41"/>
        </row>
        <row r="42">
          <cell r="G42"/>
        </row>
        <row r="43">
          <cell r="G43"/>
        </row>
        <row r="44">
          <cell r="G44"/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EKSTRA"/>
      <sheetName val="z"/>
    </sheetNames>
    <sheetDataSet>
      <sheetData sheetId="0">
        <row r="6">
          <cell r="F6"/>
          <cell r="H6" t="str">
            <v xml:space="preserve"> </v>
          </cell>
          <cell r="I6"/>
          <cell r="K6" t="str">
            <v xml:space="preserve"> </v>
          </cell>
          <cell r="L6"/>
          <cell r="N6" t="str">
            <v xml:space="preserve"> </v>
          </cell>
        </row>
        <row r="7">
          <cell r="F7"/>
          <cell r="H7" t="str">
            <v xml:space="preserve"> </v>
          </cell>
          <cell r="I7"/>
          <cell r="K7" t="str">
            <v xml:space="preserve"> </v>
          </cell>
          <cell r="L7"/>
          <cell r="N7" t="str">
            <v xml:space="preserve"> </v>
          </cell>
        </row>
        <row r="8">
          <cell r="F8"/>
          <cell r="H8" t="str">
            <v xml:space="preserve"> </v>
          </cell>
          <cell r="I8"/>
          <cell r="K8" t="str">
            <v xml:space="preserve"> </v>
          </cell>
          <cell r="L8"/>
          <cell r="N8" t="str">
            <v xml:space="preserve"> </v>
          </cell>
        </row>
        <row r="9">
          <cell r="F9"/>
          <cell r="H9" t="str">
            <v xml:space="preserve"> </v>
          </cell>
          <cell r="I9"/>
          <cell r="K9" t="str">
            <v xml:space="preserve"> </v>
          </cell>
          <cell r="L9"/>
          <cell r="N9" t="str">
            <v xml:space="preserve"> </v>
          </cell>
        </row>
        <row r="10">
          <cell r="F10"/>
          <cell r="H10" t="str">
            <v xml:space="preserve"> </v>
          </cell>
          <cell r="I10"/>
          <cell r="K10" t="str">
            <v xml:space="preserve"> </v>
          </cell>
          <cell r="L10"/>
          <cell r="N10" t="str">
            <v xml:space="preserve"> </v>
          </cell>
        </row>
        <row r="11">
          <cell r="F11"/>
          <cell r="H11" t="str">
            <v xml:space="preserve"> </v>
          </cell>
          <cell r="I11"/>
          <cell r="K11" t="str">
            <v xml:space="preserve"> </v>
          </cell>
          <cell r="L11"/>
          <cell r="N11" t="str">
            <v xml:space="preserve"> </v>
          </cell>
        </row>
        <row r="12">
          <cell r="F12"/>
          <cell r="H12" t="str">
            <v xml:space="preserve"> </v>
          </cell>
          <cell r="I12"/>
          <cell r="K12" t="str">
            <v xml:space="preserve"> </v>
          </cell>
          <cell r="L12"/>
          <cell r="N12" t="str">
            <v xml:space="preserve"> </v>
          </cell>
        </row>
        <row r="13">
          <cell r="F13"/>
          <cell r="H13" t="str">
            <v xml:space="preserve"> </v>
          </cell>
          <cell r="I13"/>
          <cell r="K13" t="str">
            <v xml:space="preserve"> </v>
          </cell>
          <cell r="L13"/>
          <cell r="N13" t="str">
            <v xml:space="preserve"> </v>
          </cell>
        </row>
        <row r="14">
          <cell r="F14"/>
          <cell r="H14" t="str">
            <v xml:space="preserve"> </v>
          </cell>
          <cell r="I14"/>
          <cell r="K14" t="str">
            <v xml:space="preserve"> </v>
          </cell>
          <cell r="L14"/>
          <cell r="N14" t="str">
            <v xml:space="preserve"> </v>
          </cell>
        </row>
        <row r="15">
          <cell r="F15"/>
          <cell r="H15" t="str">
            <v xml:space="preserve"> </v>
          </cell>
          <cell r="I15"/>
          <cell r="K15" t="str">
            <v xml:space="preserve"> </v>
          </cell>
          <cell r="L15"/>
          <cell r="N15" t="str">
            <v xml:space="preserve"> </v>
          </cell>
        </row>
        <row r="16">
          <cell r="F16"/>
          <cell r="H16" t="str">
            <v xml:space="preserve"> </v>
          </cell>
          <cell r="I16"/>
          <cell r="K16" t="str">
            <v xml:space="preserve"> </v>
          </cell>
          <cell r="L16"/>
          <cell r="N16" t="str">
            <v xml:space="preserve"> </v>
          </cell>
        </row>
        <row r="17">
          <cell r="F17"/>
          <cell r="H17" t="str">
            <v xml:space="preserve"> </v>
          </cell>
          <cell r="I17"/>
          <cell r="K17" t="str">
            <v xml:space="preserve"> </v>
          </cell>
          <cell r="L17"/>
          <cell r="N17" t="str">
            <v xml:space="preserve"> </v>
          </cell>
        </row>
        <row r="18">
          <cell r="F18"/>
          <cell r="H18" t="str">
            <v xml:space="preserve"> </v>
          </cell>
          <cell r="I18"/>
          <cell r="K18" t="str">
            <v xml:space="preserve"> </v>
          </cell>
          <cell r="L18"/>
          <cell r="N18" t="str">
            <v xml:space="preserve"> </v>
          </cell>
        </row>
        <row r="19">
          <cell r="F19"/>
          <cell r="H19" t="str">
            <v xml:space="preserve"> </v>
          </cell>
          <cell r="I19"/>
          <cell r="K19" t="str">
            <v xml:space="preserve"> </v>
          </cell>
          <cell r="L19"/>
          <cell r="N19" t="str">
            <v xml:space="preserve"> </v>
          </cell>
        </row>
        <row r="20">
          <cell r="F20"/>
          <cell r="H20" t="str">
            <v xml:space="preserve"> </v>
          </cell>
          <cell r="I20"/>
          <cell r="K20" t="str">
            <v xml:space="preserve"> </v>
          </cell>
          <cell r="L20"/>
          <cell r="N20" t="str">
            <v xml:space="preserve"> </v>
          </cell>
        </row>
        <row r="21">
          <cell r="F21"/>
          <cell r="H21" t="str">
            <v xml:space="preserve"> </v>
          </cell>
          <cell r="I21"/>
          <cell r="K21" t="str">
            <v xml:space="preserve"> </v>
          </cell>
          <cell r="L21"/>
          <cell r="N21" t="str">
            <v xml:space="preserve"> </v>
          </cell>
        </row>
        <row r="22">
          <cell r="F22"/>
          <cell r="H22" t="str">
            <v xml:space="preserve"> </v>
          </cell>
          <cell r="I22"/>
          <cell r="K22" t="str">
            <v xml:space="preserve"> </v>
          </cell>
          <cell r="L22"/>
          <cell r="N22" t="str">
            <v xml:space="preserve"> </v>
          </cell>
        </row>
        <row r="23">
          <cell r="F23"/>
          <cell r="H23" t="str">
            <v xml:space="preserve"> </v>
          </cell>
          <cell r="I23"/>
          <cell r="K23" t="str">
            <v xml:space="preserve"> </v>
          </cell>
          <cell r="L23"/>
          <cell r="N23" t="str">
            <v xml:space="preserve"> </v>
          </cell>
        </row>
        <row r="24">
          <cell r="F24"/>
          <cell r="H24" t="str">
            <v xml:space="preserve"> </v>
          </cell>
          <cell r="I24"/>
          <cell r="K24" t="str">
            <v xml:space="preserve"> </v>
          </cell>
          <cell r="L24"/>
          <cell r="N24" t="str">
            <v xml:space="preserve"> </v>
          </cell>
        </row>
        <row r="25">
          <cell r="F25"/>
          <cell r="H25" t="str">
            <v xml:space="preserve"> </v>
          </cell>
          <cell r="I25"/>
          <cell r="K25" t="str">
            <v xml:space="preserve"> </v>
          </cell>
          <cell r="L25"/>
          <cell r="N25" t="str">
            <v xml:space="preserve"> </v>
          </cell>
        </row>
        <row r="26">
          <cell r="F26"/>
          <cell r="H26" t="str">
            <v xml:space="preserve"> </v>
          </cell>
          <cell r="I26"/>
          <cell r="K26" t="str">
            <v xml:space="preserve"> </v>
          </cell>
          <cell r="L26"/>
          <cell r="N26" t="str">
            <v xml:space="preserve"> </v>
          </cell>
        </row>
        <row r="27">
          <cell r="F27"/>
          <cell r="H27" t="str">
            <v xml:space="preserve"> </v>
          </cell>
          <cell r="I27"/>
          <cell r="K27" t="str">
            <v xml:space="preserve"> </v>
          </cell>
          <cell r="L27"/>
          <cell r="N27" t="str">
            <v xml:space="preserve"> </v>
          </cell>
        </row>
        <row r="28">
          <cell r="F28"/>
          <cell r="H28" t="str">
            <v xml:space="preserve"> </v>
          </cell>
          <cell r="I28"/>
          <cell r="K28" t="str">
            <v xml:space="preserve"> </v>
          </cell>
          <cell r="L28"/>
          <cell r="N28" t="str">
            <v xml:space="preserve"> </v>
          </cell>
        </row>
        <row r="29">
          <cell r="F29"/>
          <cell r="H29" t="str">
            <v xml:space="preserve"> </v>
          </cell>
          <cell r="I29"/>
          <cell r="K29" t="str">
            <v xml:space="preserve"> </v>
          </cell>
          <cell r="L29"/>
          <cell r="N29" t="str">
            <v xml:space="preserve"> </v>
          </cell>
        </row>
        <row r="30">
          <cell r="F30"/>
          <cell r="H30" t="str">
            <v xml:space="preserve"> </v>
          </cell>
          <cell r="I30"/>
          <cell r="K30" t="str">
            <v xml:space="preserve"> </v>
          </cell>
          <cell r="L30"/>
          <cell r="N30" t="str">
            <v xml:space="preserve"> </v>
          </cell>
        </row>
        <row r="31">
          <cell r="F31"/>
          <cell r="H31" t="str">
            <v xml:space="preserve"> </v>
          </cell>
          <cell r="I31"/>
          <cell r="K31" t="str">
            <v xml:space="preserve"> </v>
          </cell>
          <cell r="L31"/>
          <cell r="N31" t="str">
            <v xml:space="preserve"> </v>
          </cell>
        </row>
        <row r="32">
          <cell r="F32"/>
          <cell r="H32" t="str">
            <v xml:space="preserve"> </v>
          </cell>
          <cell r="I32"/>
          <cell r="K32" t="str">
            <v xml:space="preserve"> </v>
          </cell>
          <cell r="L32"/>
          <cell r="N32" t="str">
            <v xml:space="preserve"> </v>
          </cell>
        </row>
        <row r="33">
          <cell r="F33"/>
          <cell r="H33" t="str">
            <v xml:space="preserve"> </v>
          </cell>
          <cell r="I33"/>
          <cell r="K33" t="str">
            <v xml:space="preserve"> </v>
          </cell>
          <cell r="L33"/>
          <cell r="N33" t="str">
            <v xml:space="preserve"> </v>
          </cell>
        </row>
        <row r="34">
          <cell r="F34"/>
          <cell r="H34" t="str">
            <v xml:space="preserve"> </v>
          </cell>
          <cell r="I34"/>
          <cell r="K34" t="str">
            <v xml:space="preserve"> </v>
          </cell>
          <cell r="L34"/>
          <cell r="N34" t="str">
            <v xml:space="preserve"> </v>
          </cell>
        </row>
        <row r="35">
          <cell r="F35"/>
          <cell r="H35" t="str">
            <v xml:space="preserve"> </v>
          </cell>
          <cell r="I35"/>
          <cell r="K35" t="str">
            <v xml:space="preserve"> </v>
          </cell>
          <cell r="L35"/>
          <cell r="N35" t="str">
            <v xml:space="preserve"> </v>
          </cell>
        </row>
        <row r="36">
          <cell r="F36"/>
          <cell r="H36" t="str">
            <v xml:space="preserve"> </v>
          </cell>
          <cell r="I36"/>
          <cell r="K36" t="str">
            <v xml:space="preserve"> </v>
          </cell>
          <cell r="L36"/>
          <cell r="N36" t="str">
            <v xml:space="preserve"> </v>
          </cell>
        </row>
        <row r="37">
          <cell r="F37"/>
          <cell r="H37" t="str">
            <v xml:space="preserve"> </v>
          </cell>
          <cell r="I37"/>
          <cell r="K37" t="str">
            <v xml:space="preserve"> </v>
          </cell>
          <cell r="L37"/>
          <cell r="N37" t="str">
            <v xml:space="preserve"> </v>
          </cell>
        </row>
        <row r="38">
          <cell r="F38"/>
          <cell r="H38" t="str">
            <v xml:space="preserve"> </v>
          </cell>
          <cell r="I38"/>
          <cell r="K38" t="str">
            <v xml:space="preserve"> </v>
          </cell>
          <cell r="L38"/>
          <cell r="N38" t="str">
            <v xml:space="preserve"> </v>
          </cell>
        </row>
        <row r="39">
          <cell r="F39"/>
          <cell r="H39" t="str">
            <v xml:space="preserve"> </v>
          </cell>
          <cell r="I39"/>
          <cell r="K39" t="str">
            <v xml:space="preserve"> </v>
          </cell>
          <cell r="L39"/>
          <cell r="N39" t="str">
            <v xml:space="preserve"> </v>
          </cell>
        </row>
        <row r="40">
          <cell r="F40"/>
          <cell r="H40" t="str">
            <v xml:space="preserve"> </v>
          </cell>
          <cell r="I40"/>
          <cell r="K40" t="str">
            <v xml:space="preserve"> </v>
          </cell>
          <cell r="L40"/>
          <cell r="N40" t="str">
            <v xml:space="preserve"> </v>
          </cell>
        </row>
        <row r="41">
          <cell r="F41"/>
          <cell r="H41" t="str">
            <v xml:space="preserve"> </v>
          </cell>
          <cell r="I41"/>
          <cell r="K41" t="str">
            <v xml:space="preserve"> </v>
          </cell>
          <cell r="L41"/>
          <cell r="N41" t="str">
            <v xml:space="preserve"> </v>
          </cell>
        </row>
        <row r="42">
          <cell r="F42"/>
          <cell r="H42" t="str">
            <v xml:space="preserve"> </v>
          </cell>
          <cell r="I42"/>
          <cell r="K42" t="str">
            <v xml:space="preserve"> </v>
          </cell>
          <cell r="L42"/>
          <cell r="N42" t="str">
            <v xml:space="preserve"> </v>
          </cell>
        </row>
        <row r="43">
          <cell r="F43"/>
          <cell r="H43" t="str">
            <v xml:space="preserve"> </v>
          </cell>
          <cell r="I43"/>
          <cell r="K43" t="str">
            <v xml:space="preserve"> </v>
          </cell>
          <cell r="L43"/>
          <cell r="N43" t="str">
            <v xml:space="preserve"> </v>
          </cell>
        </row>
        <row r="44">
          <cell r="F44"/>
          <cell r="H44" t="str">
            <v xml:space="preserve"> </v>
          </cell>
          <cell r="I44"/>
          <cell r="K44" t="str">
            <v xml:space="preserve"> </v>
          </cell>
          <cell r="L44"/>
          <cell r="N44" t="str">
            <v xml:space="preserve"> 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IKAP"/>
      <sheetName val="INPUT PRESENSI"/>
      <sheetName val="INPUT PRESTASI"/>
    </sheetNames>
    <sheetDataSet>
      <sheetData sheetId="0"/>
      <sheetData sheetId="1">
        <row r="6">
          <cell r="Y6" t="str">
            <v/>
          </cell>
          <cell r="Z6" t="str">
            <v/>
          </cell>
          <cell r="AA6" t="str">
            <v/>
          </cell>
        </row>
        <row r="7">
          <cell r="Y7" t="str">
            <v/>
          </cell>
          <cell r="Z7" t="str">
            <v/>
          </cell>
          <cell r="AA7" t="str">
            <v/>
          </cell>
        </row>
        <row r="8">
          <cell r="Y8" t="str">
            <v/>
          </cell>
          <cell r="Z8" t="str">
            <v/>
          </cell>
          <cell r="AA8" t="str">
            <v/>
          </cell>
        </row>
        <row r="9">
          <cell r="Y9" t="str">
            <v/>
          </cell>
          <cell r="Z9" t="str">
            <v/>
          </cell>
          <cell r="AA9" t="str">
            <v/>
          </cell>
        </row>
        <row r="10">
          <cell r="Y10" t="str">
            <v/>
          </cell>
          <cell r="Z10" t="str">
            <v/>
          </cell>
          <cell r="AA10" t="str">
            <v/>
          </cell>
        </row>
        <row r="11">
          <cell r="Y11" t="str">
            <v/>
          </cell>
          <cell r="Z11" t="str">
            <v/>
          </cell>
          <cell r="AA11" t="str">
            <v/>
          </cell>
        </row>
        <row r="12">
          <cell r="Y12" t="str">
            <v/>
          </cell>
          <cell r="Z12" t="str">
            <v/>
          </cell>
          <cell r="AA12" t="str">
            <v/>
          </cell>
        </row>
        <row r="13">
          <cell r="Y13" t="str">
            <v/>
          </cell>
          <cell r="Z13" t="str">
            <v/>
          </cell>
          <cell r="AA13" t="str">
            <v/>
          </cell>
        </row>
        <row r="14">
          <cell r="Y14" t="str">
            <v/>
          </cell>
          <cell r="Z14" t="str">
            <v/>
          </cell>
          <cell r="AA14" t="str">
            <v/>
          </cell>
        </row>
        <row r="15">
          <cell r="Y15" t="str">
            <v/>
          </cell>
          <cell r="Z15" t="str">
            <v/>
          </cell>
          <cell r="AA15" t="str">
            <v/>
          </cell>
        </row>
        <row r="16">
          <cell r="Y16" t="str">
            <v/>
          </cell>
          <cell r="Z16" t="str">
            <v/>
          </cell>
          <cell r="AA16" t="str">
            <v/>
          </cell>
        </row>
        <row r="17">
          <cell r="Y17" t="str">
            <v/>
          </cell>
          <cell r="Z17" t="str">
            <v/>
          </cell>
          <cell r="AA17" t="str">
            <v/>
          </cell>
        </row>
        <row r="18">
          <cell r="Y18" t="str">
            <v/>
          </cell>
          <cell r="Z18" t="str">
            <v/>
          </cell>
          <cell r="AA18" t="str">
            <v/>
          </cell>
        </row>
        <row r="19">
          <cell r="Y19" t="str">
            <v/>
          </cell>
          <cell r="Z19" t="str">
            <v/>
          </cell>
          <cell r="AA19" t="str">
            <v/>
          </cell>
        </row>
        <row r="20">
          <cell r="Y20" t="str">
            <v/>
          </cell>
          <cell r="Z20" t="str">
            <v/>
          </cell>
          <cell r="AA20" t="str">
            <v/>
          </cell>
        </row>
        <row r="21">
          <cell r="Y21" t="str">
            <v/>
          </cell>
          <cell r="Z21" t="str">
            <v/>
          </cell>
          <cell r="AA21" t="str">
            <v/>
          </cell>
        </row>
        <row r="22">
          <cell r="Y22" t="str">
            <v/>
          </cell>
          <cell r="Z22" t="str">
            <v/>
          </cell>
          <cell r="AA22" t="str">
            <v/>
          </cell>
        </row>
        <row r="23">
          <cell r="Y23" t="str">
            <v/>
          </cell>
          <cell r="Z23" t="str">
            <v/>
          </cell>
          <cell r="AA23" t="str">
            <v/>
          </cell>
        </row>
        <row r="24">
          <cell r="Y24" t="str">
            <v/>
          </cell>
          <cell r="Z24" t="str">
            <v/>
          </cell>
          <cell r="AA24" t="str">
            <v/>
          </cell>
        </row>
        <row r="25">
          <cell r="Y25" t="str">
            <v/>
          </cell>
          <cell r="Z25" t="str">
            <v/>
          </cell>
          <cell r="AA25" t="str">
            <v/>
          </cell>
        </row>
        <row r="26">
          <cell r="Y26" t="str">
            <v/>
          </cell>
          <cell r="Z26" t="str">
            <v/>
          </cell>
          <cell r="AA26" t="str">
            <v/>
          </cell>
        </row>
        <row r="27">
          <cell r="Y27" t="str">
            <v/>
          </cell>
          <cell r="Z27" t="str">
            <v/>
          </cell>
          <cell r="AA27" t="str">
            <v/>
          </cell>
        </row>
        <row r="28">
          <cell r="Y28" t="str">
            <v/>
          </cell>
          <cell r="Z28" t="str">
            <v/>
          </cell>
          <cell r="AA28" t="str">
            <v/>
          </cell>
        </row>
        <row r="29">
          <cell r="Y29" t="str">
            <v/>
          </cell>
          <cell r="Z29" t="str">
            <v/>
          </cell>
          <cell r="AA29" t="str">
            <v/>
          </cell>
        </row>
        <row r="30">
          <cell r="Y30" t="str">
            <v/>
          </cell>
          <cell r="Z30" t="str">
            <v/>
          </cell>
          <cell r="AA30" t="str">
            <v/>
          </cell>
        </row>
        <row r="31">
          <cell r="Y31" t="str">
            <v/>
          </cell>
          <cell r="Z31" t="str">
            <v/>
          </cell>
          <cell r="AA31" t="str">
            <v/>
          </cell>
        </row>
        <row r="32">
          <cell r="Y32" t="str">
            <v/>
          </cell>
          <cell r="Z32" t="str">
            <v/>
          </cell>
          <cell r="AA32" t="str">
            <v/>
          </cell>
        </row>
        <row r="33">
          <cell r="Y33" t="str">
            <v/>
          </cell>
          <cell r="Z33" t="str">
            <v/>
          </cell>
          <cell r="AA33" t="str">
            <v/>
          </cell>
        </row>
        <row r="34">
          <cell r="Y34" t="str">
            <v/>
          </cell>
          <cell r="Z34" t="str">
            <v/>
          </cell>
          <cell r="AA34" t="str">
            <v/>
          </cell>
        </row>
        <row r="35">
          <cell r="Y35" t="str">
            <v/>
          </cell>
          <cell r="Z35" t="str">
            <v/>
          </cell>
          <cell r="AA35" t="str">
            <v/>
          </cell>
        </row>
        <row r="36">
          <cell r="Y36" t="str">
            <v/>
          </cell>
          <cell r="Z36" t="str">
            <v/>
          </cell>
          <cell r="AA36" t="str">
            <v/>
          </cell>
        </row>
        <row r="37">
          <cell r="Y37" t="str">
            <v/>
          </cell>
          <cell r="Z37" t="str">
            <v/>
          </cell>
          <cell r="AA37" t="str">
            <v/>
          </cell>
        </row>
        <row r="38">
          <cell r="Y38" t="str">
            <v/>
          </cell>
          <cell r="Z38" t="str">
            <v/>
          </cell>
          <cell r="AA38" t="str">
            <v/>
          </cell>
        </row>
        <row r="39">
          <cell r="Y39" t="str">
            <v/>
          </cell>
          <cell r="Z39" t="str">
            <v/>
          </cell>
          <cell r="AA39" t="str">
            <v/>
          </cell>
        </row>
        <row r="40">
          <cell r="Y40" t="str">
            <v/>
          </cell>
          <cell r="Z40" t="str">
            <v/>
          </cell>
          <cell r="AA40" t="str">
            <v/>
          </cell>
        </row>
        <row r="41">
          <cell r="Y41" t="str">
            <v/>
          </cell>
          <cell r="Z41" t="str">
            <v/>
          </cell>
          <cell r="AA41" t="str">
            <v/>
          </cell>
        </row>
        <row r="42">
          <cell r="Y42" t="str">
            <v/>
          </cell>
          <cell r="Z42" t="str">
            <v/>
          </cell>
          <cell r="AA42" t="str">
            <v/>
          </cell>
        </row>
        <row r="43">
          <cell r="Y43" t="str">
            <v/>
          </cell>
          <cell r="Z43" t="str">
            <v/>
          </cell>
          <cell r="AA43" t="str">
            <v/>
          </cell>
        </row>
        <row r="44">
          <cell r="Y44" t="str">
            <v/>
          </cell>
          <cell r="Z44" t="str">
            <v/>
          </cell>
          <cell r="AA44" t="str">
            <v/>
          </cell>
        </row>
      </sheetData>
      <sheetData sheetId="2">
        <row r="5">
          <cell r="F5"/>
          <cell r="G5"/>
          <cell r="H5"/>
          <cell r="I5"/>
          <cell r="J5"/>
          <cell r="K5"/>
          <cell r="L5"/>
          <cell r="M5"/>
          <cell r="N5"/>
          <cell r="O5"/>
        </row>
        <row r="6">
          <cell r="F6"/>
          <cell r="G6"/>
          <cell r="H6"/>
          <cell r="I6"/>
          <cell r="J6"/>
          <cell r="K6"/>
          <cell r="L6"/>
          <cell r="M6"/>
          <cell r="N6"/>
          <cell r="O6"/>
        </row>
        <row r="7">
          <cell r="F7"/>
          <cell r="G7"/>
          <cell r="H7"/>
          <cell r="I7"/>
          <cell r="J7"/>
          <cell r="K7"/>
          <cell r="L7"/>
          <cell r="M7"/>
          <cell r="N7"/>
          <cell r="O7"/>
        </row>
        <row r="8">
          <cell r="F8"/>
          <cell r="G8"/>
          <cell r="H8"/>
          <cell r="I8"/>
          <cell r="J8"/>
          <cell r="K8"/>
          <cell r="L8"/>
          <cell r="M8"/>
          <cell r="N8"/>
          <cell r="O8"/>
        </row>
        <row r="9">
          <cell r="F9"/>
          <cell r="G9"/>
          <cell r="H9"/>
          <cell r="I9"/>
          <cell r="J9"/>
          <cell r="K9"/>
          <cell r="L9"/>
          <cell r="M9"/>
          <cell r="N9"/>
          <cell r="O9"/>
        </row>
        <row r="10">
          <cell r="F10"/>
          <cell r="G10"/>
          <cell r="H10"/>
          <cell r="I10"/>
          <cell r="J10"/>
          <cell r="K10"/>
          <cell r="L10"/>
          <cell r="M10"/>
          <cell r="N10"/>
          <cell r="O10"/>
        </row>
        <row r="11">
          <cell r="F11"/>
          <cell r="G11"/>
          <cell r="H11"/>
          <cell r="I11"/>
          <cell r="J11"/>
          <cell r="K11"/>
          <cell r="L11"/>
          <cell r="M11"/>
          <cell r="N11"/>
          <cell r="O11"/>
        </row>
        <row r="12">
          <cell r="F12"/>
          <cell r="G12"/>
          <cell r="H12"/>
          <cell r="I12"/>
          <cell r="J12"/>
          <cell r="K12"/>
          <cell r="L12"/>
          <cell r="M12"/>
          <cell r="N12"/>
          <cell r="O12"/>
        </row>
        <row r="13">
          <cell r="F13"/>
          <cell r="G13"/>
          <cell r="H13"/>
          <cell r="I13"/>
          <cell r="J13"/>
          <cell r="K13"/>
          <cell r="L13"/>
          <cell r="M13"/>
          <cell r="N13"/>
          <cell r="O13"/>
        </row>
        <row r="14">
          <cell r="F14"/>
          <cell r="G14"/>
          <cell r="H14"/>
          <cell r="I14"/>
          <cell r="J14"/>
          <cell r="K14"/>
          <cell r="L14"/>
          <cell r="M14"/>
          <cell r="N14"/>
          <cell r="O14"/>
        </row>
        <row r="15">
          <cell r="F15"/>
          <cell r="G15"/>
          <cell r="H15"/>
          <cell r="I15"/>
          <cell r="J15"/>
          <cell r="K15"/>
          <cell r="L15"/>
          <cell r="M15"/>
          <cell r="N15"/>
          <cell r="O15"/>
        </row>
        <row r="16">
          <cell r="F16"/>
          <cell r="G16"/>
          <cell r="H16"/>
          <cell r="I16"/>
          <cell r="J16"/>
          <cell r="K16"/>
          <cell r="L16"/>
          <cell r="M16"/>
          <cell r="N16"/>
          <cell r="O16"/>
        </row>
        <row r="17">
          <cell r="F17"/>
          <cell r="G17"/>
          <cell r="H17"/>
          <cell r="I17"/>
          <cell r="J17"/>
          <cell r="K17"/>
          <cell r="L17"/>
          <cell r="M17"/>
          <cell r="N17"/>
          <cell r="O17"/>
        </row>
        <row r="18">
          <cell r="F18"/>
          <cell r="G18"/>
          <cell r="H18"/>
          <cell r="I18"/>
          <cell r="J18"/>
          <cell r="K18"/>
          <cell r="L18"/>
          <cell r="M18"/>
          <cell r="N18"/>
          <cell r="O18"/>
        </row>
        <row r="19">
          <cell r="F19"/>
          <cell r="G19"/>
          <cell r="H19"/>
          <cell r="I19"/>
          <cell r="J19"/>
          <cell r="K19"/>
          <cell r="L19"/>
          <cell r="M19"/>
          <cell r="N19"/>
          <cell r="O19"/>
        </row>
        <row r="20">
          <cell r="F20"/>
          <cell r="G20"/>
          <cell r="H20"/>
          <cell r="I20"/>
          <cell r="J20"/>
          <cell r="K20"/>
          <cell r="L20"/>
          <cell r="M20"/>
          <cell r="N20"/>
          <cell r="O20"/>
        </row>
        <row r="21">
          <cell r="F21"/>
          <cell r="G21"/>
          <cell r="H21"/>
          <cell r="I21"/>
          <cell r="J21"/>
          <cell r="K21"/>
          <cell r="L21"/>
          <cell r="M21"/>
          <cell r="N21"/>
          <cell r="O21"/>
        </row>
        <row r="22">
          <cell r="F22"/>
          <cell r="G22"/>
          <cell r="H22"/>
          <cell r="I22"/>
          <cell r="J22"/>
          <cell r="K22"/>
          <cell r="L22"/>
          <cell r="M22"/>
          <cell r="N22"/>
          <cell r="O22"/>
        </row>
        <row r="23">
          <cell r="F23"/>
          <cell r="G23"/>
          <cell r="H23"/>
          <cell r="I23"/>
          <cell r="J23"/>
          <cell r="K23"/>
          <cell r="L23"/>
          <cell r="M23"/>
          <cell r="N23"/>
          <cell r="O23"/>
        </row>
        <row r="24">
          <cell r="F24"/>
          <cell r="G24"/>
          <cell r="H24"/>
          <cell r="I24"/>
          <cell r="J24"/>
          <cell r="K24"/>
          <cell r="L24"/>
          <cell r="M24"/>
          <cell r="N24"/>
          <cell r="O24"/>
        </row>
        <row r="25">
          <cell r="F25"/>
          <cell r="G25"/>
          <cell r="H25"/>
          <cell r="I25"/>
          <cell r="J25"/>
          <cell r="K25"/>
          <cell r="L25"/>
          <cell r="M25"/>
          <cell r="N25"/>
          <cell r="O25"/>
        </row>
        <row r="26">
          <cell r="F26"/>
          <cell r="G26"/>
          <cell r="H26"/>
          <cell r="I26"/>
          <cell r="J26"/>
          <cell r="K26"/>
          <cell r="L26"/>
          <cell r="M26"/>
          <cell r="N26"/>
          <cell r="O26"/>
        </row>
        <row r="27">
          <cell r="F27"/>
          <cell r="G27"/>
          <cell r="H27"/>
          <cell r="I27"/>
          <cell r="J27"/>
          <cell r="K27"/>
          <cell r="L27"/>
          <cell r="M27"/>
          <cell r="N27"/>
          <cell r="O27"/>
        </row>
        <row r="28">
          <cell r="F28"/>
          <cell r="G28"/>
          <cell r="H28"/>
          <cell r="I28"/>
          <cell r="J28"/>
          <cell r="K28"/>
          <cell r="L28"/>
          <cell r="M28"/>
          <cell r="N28"/>
          <cell r="O28"/>
        </row>
        <row r="29">
          <cell r="F29"/>
          <cell r="G29"/>
          <cell r="H29"/>
          <cell r="I29"/>
          <cell r="J29"/>
          <cell r="K29"/>
          <cell r="L29"/>
          <cell r="M29"/>
          <cell r="N29"/>
          <cell r="O29"/>
        </row>
        <row r="30">
          <cell r="F30"/>
          <cell r="G30"/>
          <cell r="H30"/>
          <cell r="I30"/>
          <cell r="J30"/>
          <cell r="K30"/>
          <cell r="L30"/>
          <cell r="M30"/>
          <cell r="N30"/>
          <cell r="O30"/>
        </row>
        <row r="31">
          <cell r="F31"/>
          <cell r="G31"/>
          <cell r="H31"/>
          <cell r="I31"/>
          <cell r="J31"/>
          <cell r="K31"/>
          <cell r="L31"/>
          <cell r="M31"/>
          <cell r="N31"/>
          <cell r="O31"/>
        </row>
        <row r="32">
          <cell r="F32"/>
          <cell r="G32"/>
          <cell r="H32"/>
          <cell r="I32"/>
          <cell r="J32"/>
          <cell r="K32"/>
          <cell r="L32"/>
          <cell r="M32"/>
          <cell r="N32"/>
          <cell r="O32"/>
        </row>
        <row r="33">
          <cell r="F33"/>
          <cell r="G33"/>
          <cell r="H33"/>
          <cell r="I33"/>
          <cell r="J33"/>
          <cell r="K33"/>
          <cell r="L33"/>
          <cell r="M33"/>
          <cell r="N33"/>
          <cell r="O33"/>
        </row>
        <row r="34">
          <cell r="F34"/>
          <cell r="G34" t="str">
            <v>-</v>
          </cell>
          <cell r="H34" t="str">
            <v>-</v>
          </cell>
          <cell r="I34" t="str">
            <v>-</v>
          </cell>
          <cell r="J34"/>
          <cell r="K34"/>
          <cell r="L34"/>
          <cell r="M34"/>
          <cell r="N34"/>
          <cell r="O34"/>
        </row>
        <row r="35">
          <cell r="F35"/>
          <cell r="G35" t="str">
            <v>-</v>
          </cell>
          <cell r="H35" t="str">
            <v>-</v>
          </cell>
          <cell r="I35" t="str">
            <v>-</v>
          </cell>
          <cell r="J35"/>
          <cell r="K35"/>
          <cell r="L35"/>
          <cell r="M35"/>
          <cell r="N35"/>
          <cell r="O35"/>
        </row>
        <row r="36">
          <cell r="F36"/>
          <cell r="G36" t="str">
            <v>-</v>
          </cell>
          <cell r="H36" t="str">
            <v>-</v>
          </cell>
          <cell r="I36" t="str">
            <v>-</v>
          </cell>
          <cell r="J36"/>
          <cell r="K36"/>
          <cell r="L36"/>
          <cell r="M36"/>
          <cell r="N36"/>
          <cell r="O36"/>
        </row>
        <row r="37">
          <cell r="F37"/>
          <cell r="G37" t="str">
            <v>-</v>
          </cell>
          <cell r="H37" t="str">
            <v>-</v>
          </cell>
          <cell r="I37" t="str">
            <v>-</v>
          </cell>
          <cell r="J37"/>
          <cell r="K37"/>
          <cell r="L37"/>
          <cell r="M37"/>
          <cell r="N37"/>
          <cell r="O37"/>
        </row>
        <row r="38">
          <cell r="F38"/>
          <cell r="G38" t="str">
            <v>-</v>
          </cell>
          <cell r="H38" t="str">
            <v>-</v>
          </cell>
          <cell r="I38" t="str">
            <v>-</v>
          </cell>
          <cell r="J38"/>
          <cell r="K38"/>
          <cell r="L38"/>
          <cell r="M38"/>
          <cell r="N38"/>
          <cell r="O38"/>
        </row>
        <row r="39">
          <cell r="F39"/>
          <cell r="G39" t="str">
            <v>-</v>
          </cell>
          <cell r="H39" t="str">
            <v>-</v>
          </cell>
          <cell r="I39" t="str">
            <v>-</v>
          </cell>
          <cell r="J39"/>
          <cell r="K39"/>
          <cell r="L39"/>
          <cell r="M39"/>
          <cell r="N39"/>
          <cell r="O39"/>
        </row>
        <row r="40">
          <cell r="F40"/>
          <cell r="H40"/>
        </row>
        <row r="41">
          <cell r="F41"/>
          <cell r="H4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3"/>
  <sheetViews>
    <sheetView workbookViewId="0">
      <selection activeCell="F17" sqref="F17"/>
    </sheetView>
  </sheetViews>
  <sheetFormatPr defaultRowHeight="15" x14ac:dyDescent="0.25"/>
  <cols>
    <col min="1" max="16384" width="9.140625" style="35"/>
  </cols>
  <sheetData>
    <row r="1" spans="2:5" s="36" customFormat="1" x14ac:dyDescent="0.25"/>
    <row r="2" spans="2:5" s="36" customFormat="1" ht="30.75" customHeight="1" x14ac:dyDescent="0.25">
      <c r="B2" s="210" t="s">
        <v>78</v>
      </c>
      <c r="C2" s="210"/>
      <c r="D2" s="210"/>
      <c r="E2" s="210"/>
    </row>
    <row r="3" spans="2:5" s="36" customFormat="1" x14ac:dyDescent="0.25"/>
  </sheetData>
  <mergeCells count="1">
    <mergeCell ref="B2:E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C28"/>
  <sheetViews>
    <sheetView showGridLines="0" topLeftCell="A4" zoomScale="85" zoomScaleNormal="85" zoomScaleSheetLayoutView="90" workbookViewId="0">
      <selection activeCell="H21" sqref="H21"/>
    </sheetView>
  </sheetViews>
  <sheetFormatPr defaultRowHeight="15.75" x14ac:dyDescent="0.25"/>
  <cols>
    <col min="1" max="1" width="3.85546875" style="5" customWidth="1"/>
    <col min="2" max="2" width="18.28515625" style="6" customWidth="1"/>
    <col min="3" max="3" width="43.42578125" style="6" bestFit="1" customWidth="1"/>
    <col min="4" max="4" width="3.7109375" style="5" customWidth="1"/>
    <col min="5" max="5" width="4.5703125" style="7" bestFit="1" customWidth="1"/>
    <col min="6" max="6" width="50.85546875" style="5" bestFit="1" customWidth="1"/>
    <col min="7" max="7" width="6.140625" style="5" bestFit="1" customWidth="1"/>
    <col min="8" max="8" width="28.85546875" style="5" bestFit="1" customWidth="1"/>
    <col min="9" max="9" width="14.28515625" style="5" bestFit="1" customWidth="1"/>
    <col min="10" max="10" width="3.5703125" style="5" customWidth="1"/>
    <col min="11" max="11" width="4.140625" style="5" bestFit="1" customWidth="1"/>
    <col min="12" max="12" width="28.42578125" style="5" customWidth="1"/>
    <col min="13" max="13" width="4.42578125" style="5" customWidth="1"/>
    <col min="14" max="16384" width="9.140625" style="5"/>
  </cols>
  <sheetData>
    <row r="1" spans="1:81" s="36" customFormat="1" ht="15" x14ac:dyDescent="0.25"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36" customFormat="1" ht="30.75" customHeight="1" x14ac:dyDescent="0.25">
      <c r="B2" s="210" t="s">
        <v>202</v>
      </c>
      <c r="C2" s="210"/>
      <c r="D2" s="210"/>
      <c r="E2" s="210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</row>
    <row r="3" spans="1:81" s="36" customFormat="1" ht="15" x14ac:dyDescent="0.25"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</row>
    <row r="4" spans="1:81" ht="21" x14ac:dyDescent="0.35">
      <c r="A4" s="20"/>
      <c r="B4" s="211" t="s">
        <v>7</v>
      </c>
      <c r="C4" s="211"/>
      <c r="D4" s="18"/>
      <c r="E4" s="211" t="s">
        <v>31</v>
      </c>
      <c r="F4" s="211"/>
      <c r="G4" s="211"/>
      <c r="H4" s="211"/>
      <c r="I4" s="211"/>
      <c r="J4" s="18"/>
      <c r="K4" s="211" t="s">
        <v>53</v>
      </c>
      <c r="L4" s="211"/>
      <c r="M4" s="20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</row>
    <row r="5" spans="1:81" s="17" customFormat="1" x14ac:dyDescent="0.25">
      <c r="A5" s="34"/>
      <c r="B5" s="213" t="s">
        <v>8</v>
      </c>
      <c r="C5" s="213"/>
      <c r="D5" s="19"/>
      <c r="E5" s="212" t="s">
        <v>32</v>
      </c>
      <c r="F5" s="212"/>
      <c r="G5" s="212"/>
      <c r="H5" s="212"/>
      <c r="I5" s="212"/>
      <c r="J5" s="19"/>
      <c r="K5" s="212" t="s">
        <v>54</v>
      </c>
      <c r="L5" s="212"/>
      <c r="M5" s="34"/>
    </row>
    <row r="6" spans="1:81" x14ac:dyDescent="0.25">
      <c r="A6" s="20"/>
      <c r="B6" s="22" t="s">
        <v>9</v>
      </c>
      <c r="C6" s="23" t="s">
        <v>22</v>
      </c>
      <c r="D6" s="20"/>
      <c r="E6" s="43" t="s">
        <v>33</v>
      </c>
      <c r="F6" s="43" t="s">
        <v>34</v>
      </c>
      <c r="G6" s="43" t="s">
        <v>6</v>
      </c>
      <c r="H6" s="30" t="s">
        <v>92</v>
      </c>
      <c r="I6" s="30" t="s">
        <v>131</v>
      </c>
      <c r="J6" s="20"/>
      <c r="K6" s="30" t="s">
        <v>33</v>
      </c>
      <c r="L6" s="30" t="s">
        <v>55</v>
      </c>
      <c r="M6" s="20"/>
    </row>
    <row r="7" spans="1:81" x14ac:dyDescent="0.25">
      <c r="A7" s="20"/>
      <c r="B7" s="24" t="s">
        <v>10</v>
      </c>
      <c r="C7" s="25">
        <v>69946189</v>
      </c>
      <c r="D7" s="20"/>
      <c r="E7" s="31">
        <v>1</v>
      </c>
      <c r="F7" s="44" t="s">
        <v>35</v>
      </c>
      <c r="G7" s="32">
        <v>81</v>
      </c>
      <c r="H7" s="26" t="s">
        <v>178</v>
      </c>
      <c r="I7" s="32" t="s">
        <v>180</v>
      </c>
      <c r="J7" s="20"/>
      <c r="K7" s="31">
        <v>1</v>
      </c>
      <c r="L7" s="27"/>
      <c r="M7" s="20"/>
    </row>
    <row r="8" spans="1:81" x14ac:dyDescent="0.25">
      <c r="A8" s="20"/>
      <c r="B8" s="24" t="s">
        <v>11</v>
      </c>
      <c r="C8" s="26">
        <v>304050106068</v>
      </c>
      <c r="D8" s="20"/>
      <c r="E8" s="31"/>
      <c r="F8" s="44" t="s">
        <v>35</v>
      </c>
      <c r="G8" s="32">
        <v>81</v>
      </c>
      <c r="H8" s="26" t="s">
        <v>179</v>
      </c>
      <c r="I8" s="32" t="s">
        <v>181</v>
      </c>
      <c r="J8" s="20"/>
      <c r="K8" s="31">
        <v>2</v>
      </c>
      <c r="L8" s="27"/>
      <c r="M8" s="20"/>
    </row>
    <row r="9" spans="1:81" x14ac:dyDescent="0.25">
      <c r="A9" s="20"/>
      <c r="B9" s="24" t="s">
        <v>12</v>
      </c>
      <c r="C9" s="27" t="s">
        <v>23</v>
      </c>
      <c r="D9" s="20"/>
      <c r="E9" s="31">
        <v>2</v>
      </c>
      <c r="F9" s="44" t="s">
        <v>36</v>
      </c>
      <c r="G9" s="32">
        <v>80</v>
      </c>
      <c r="H9" s="26" t="s">
        <v>177</v>
      </c>
      <c r="I9" s="32" t="s">
        <v>184</v>
      </c>
      <c r="J9" s="20"/>
      <c r="K9" s="31">
        <v>3</v>
      </c>
      <c r="L9" s="27"/>
      <c r="M9" s="20"/>
    </row>
    <row r="10" spans="1:81" x14ac:dyDescent="0.25">
      <c r="A10" s="20"/>
      <c r="B10" s="24" t="s">
        <v>13</v>
      </c>
      <c r="C10" s="25" t="s">
        <v>24</v>
      </c>
      <c r="D10" s="20"/>
      <c r="E10" s="31">
        <v>3</v>
      </c>
      <c r="F10" s="44" t="s">
        <v>37</v>
      </c>
      <c r="G10" s="32">
        <v>80</v>
      </c>
      <c r="H10" s="26" t="s">
        <v>76</v>
      </c>
      <c r="I10" s="32" t="s">
        <v>184</v>
      </c>
      <c r="J10" s="20"/>
      <c r="K10" s="31">
        <v>4</v>
      </c>
      <c r="L10" s="27"/>
      <c r="M10" s="20"/>
    </row>
    <row r="11" spans="1:81" x14ac:dyDescent="0.25">
      <c r="A11" s="20"/>
      <c r="B11" s="24" t="s">
        <v>14</v>
      </c>
      <c r="C11" s="25" t="s">
        <v>25</v>
      </c>
      <c r="D11" s="20"/>
      <c r="E11" s="31">
        <v>4</v>
      </c>
      <c r="F11" s="44" t="s">
        <v>39</v>
      </c>
      <c r="G11" s="32">
        <v>81</v>
      </c>
      <c r="H11" s="26" t="s">
        <v>174</v>
      </c>
      <c r="I11" s="32" t="s">
        <v>184</v>
      </c>
      <c r="J11" s="20"/>
      <c r="K11" s="31">
        <v>5</v>
      </c>
      <c r="L11" s="27"/>
      <c r="M11" s="20"/>
    </row>
    <row r="12" spans="1:81" x14ac:dyDescent="0.25">
      <c r="A12" s="20"/>
      <c r="B12" s="24" t="s">
        <v>15</v>
      </c>
      <c r="C12" s="25" t="s">
        <v>26</v>
      </c>
      <c r="D12" s="20"/>
      <c r="E12" s="31">
        <v>5</v>
      </c>
      <c r="F12" s="44" t="s">
        <v>38</v>
      </c>
      <c r="G12" s="32">
        <v>77</v>
      </c>
      <c r="H12" s="26" t="s">
        <v>166</v>
      </c>
      <c r="I12" s="32" t="s">
        <v>184</v>
      </c>
      <c r="J12" s="20"/>
      <c r="K12" s="31">
        <v>6</v>
      </c>
      <c r="L12" s="27"/>
      <c r="M12" s="20"/>
    </row>
    <row r="13" spans="1:81" x14ac:dyDescent="0.25">
      <c r="A13" s="20"/>
      <c r="B13" s="24" t="s">
        <v>16</v>
      </c>
      <c r="C13" s="25" t="s">
        <v>27</v>
      </c>
      <c r="D13" s="20"/>
      <c r="E13" s="31">
        <v>6</v>
      </c>
      <c r="F13" s="44" t="s">
        <v>40</v>
      </c>
      <c r="G13" s="32">
        <v>77</v>
      </c>
      <c r="H13" s="26" t="s">
        <v>216</v>
      </c>
      <c r="I13" s="32" t="s">
        <v>184</v>
      </c>
      <c r="J13" s="20"/>
      <c r="K13" s="31">
        <v>7</v>
      </c>
      <c r="L13" s="27"/>
      <c r="M13" s="20"/>
    </row>
    <row r="14" spans="1:81" x14ac:dyDescent="0.25">
      <c r="A14" s="20"/>
      <c r="B14" s="24" t="s">
        <v>18</v>
      </c>
      <c r="C14" s="28" t="s">
        <v>28</v>
      </c>
      <c r="D14" s="20"/>
      <c r="E14" s="31">
        <v>7</v>
      </c>
      <c r="F14" s="44" t="s">
        <v>41</v>
      </c>
      <c r="G14" s="32">
        <v>77</v>
      </c>
      <c r="H14" s="26" t="s">
        <v>168</v>
      </c>
      <c r="I14" s="32" t="s">
        <v>182</v>
      </c>
      <c r="J14" s="20"/>
      <c r="K14" s="31">
        <v>8</v>
      </c>
      <c r="L14" s="27"/>
      <c r="M14" s="20"/>
    </row>
    <row r="15" spans="1:81" x14ac:dyDescent="0.25">
      <c r="A15" s="20"/>
      <c r="B15" s="24" t="s">
        <v>17</v>
      </c>
      <c r="C15" s="29" t="s">
        <v>29</v>
      </c>
      <c r="D15" s="20"/>
      <c r="E15" s="31"/>
      <c r="F15" s="44" t="s">
        <v>41</v>
      </c>
      <c r="G15" s="32">
        <v>77</v>
      </c>
      <c r="H15" s="26" t="s">
        <v>169</v>
      </c>
      <c r="I15" s="32" t="s">
        <v>183</v>
      </c>
      <c r="J15" s="20"/>
      <c r="K15" s="31">
        <v>9</v>
      </c>
      <c r="L15" s="27"/>
      <c r="M15" s="20"/>
    </row>
    <row r="16" spans="1:81" x14ac:dyDescent="0.25">
      <c r="A16" s="20"/>
      <c r="B16" s="24" t="s">
        <v>19</v>
      </c>
      <c r="C16" s="29" t="s">
        <v>30</v>
      </c>
      <c r="D16" s="20"/>
      <c r="E16" s="31">
        <v>8</v>
      </c>
      <c r="F16" s="44" t="s">
        <v>42</v>
      </c>
      <c r="G16" s="32">
        <v>77</v>
      </c>
      <c r="H16" s="26" t="s">
        <v>217</v>
      </c>
      <c r="I16" s="32" t="s">
        <v>184</v>
      </c>
      <c r="J16" s="20"/>
      <c r="K16" s="31">
        <v>10</v>
      </c>
      <c r="L16" s="27"/>
      <c r="M16" s="20"/>
    </row>
    <row r="17" spans="1:13" x14ac:dyDescent="0.25">
      <c r="A17" s="20"/>
      <c r="B17" s="24" t="s">
        <v>20</v>
      </c>
      <c r="C17" s="25" t="s">
        <v>219</v>
      </c>
      <c r="D17" s="20"/>
      <c r="E17" s="31">
        <v>9</v>
      </c>
      <c r="F17" s="44" t="s">
        <v>43</v>
      </c>
      <c r="G17" s="32">
        <v>79</v>
      </c>
      <c r="H17" s="26" t="s">
        <v>173</v>
      </c>
      <c r="I17" s="32" t="s">
        <v>184</v>
      </c>
      <c r="J17" s="20"/>
      <c r="K17" s="31">
        <v>11</v>
      </c>
      <c r="L17" s="27"/>
      <c r="M17" s="20"/>
    </row>
    <row r="18" spans="1:13" x14ac:dyDescent="0.25">
      <c r="A18" s="20"/>
      <c r="B18" s="24" t="s">
        <v>21</v>
      </c>
      <c r="C18" s="28" t="s">
        <v>220</v>
      </c>
      <c r="D18" s="20"/>
      <c r="E18" s="31">
        <v>10</v>
      </c>
      <c r="F18" s="44" t="s">
        <v>44</v>
      </c>
      <c r="G18" s="32">
        <v>79</v>
      </c>
      <c r="H18" s="26" t="s">
        <v>170</v>
      </c>
      <c r="I18" s="32" t="s">
        <v>184</v>
      </c>
      <c r="J18" s="20"/>
      <c r="K18" s="31">
        <v>12</v>
      </c>
      <c r="L18" s="27"/>
      <c r="M18" s="20"/>
    </row>
    <row r="19" spans="1:13" x14ac:dyDescent="0.25">
      <c r="A19" s="20"/>
      <c r="B19" s="45"/>
      <c r="C19" s="46"/>
      <c r="D19" s="20"/>
      <c r="E19" s="31">
        <v>11</v>
      </c>
      <c r="F19" s="44" t="s">
        <v>45</v>
      </c>
      <c r="G19" s="32">
        <v>79</v>
      </c>
      <c r="H19" s="26" t="s">
        <v>172</v>
      </c>
      <c r="I19" s="32" t="s">
        <v>184</v>
      </c>
      <c r="J19" s="20"/>
      <c r="K19" s="31">
        <v>13</v>
      </c>
      <c r="L19" s="27"/>
      <c r="M19" s="20"/>
    </row>
    <row r="20" spans="1:13" x14ac:dyDescent="0.25">
      <c r="A20" s="20"/>
      <c r="B20" s="41" t="s">
        <v>88</v>
      </c>
      <c r="C20" s="42" t="s">
        <v>221</v>
      </c>
      <c r="D20" s="20"/>
      <c r="E20" s="31">
        <v>12</v>
      </c>
      <c r="F20" s="44" t="s">
        <v>46</v>
      </c>
      <c r="G20" s="32">
        <v>79</v>
      </c>
      <c r="H20" s="26" t="s">
        <v>77</v>
      </c>
      <c r="I20" s="32" t="s">
        <v>184</v>
      </c>
      <c r="J20" s="20"/>
      <c r="K20" s="31">
        <v>14</v>
      </c>
      <c r="L20" s="27"/>
      <c r="M20" s="20"/>
    </row>
    <row r="21" spans="1:13" x14ac:dyDescent="0.25">
      <c r="A21" s="20"/>
      <c r="B21" s="41" t="s">
        <v>89</v>
      </c>
      <c r="C21" s="42">
        <v>1</v>
      </c>
      <c r="D21" s="20"/>
      <c r="E21" s="31">
        <v>13</v>
      </c>
      <c r="F21" s="44" t="s">
        <v>48</v>
      </c>
      <c r="G21" s="32">
        <v>81</v>
      </c>
      <c r="H21" s="26" t="s">
        <v>171</v>
      </c>
      <c r="I21" s="32" t="s">
        <v>184</v>
      </c>
      <c r="J21" s="20"/>
      <c r="K21" s="31">
        <v>15</v>
      </c>
      <c r="L21" s="27"/>
      <c r="M21" s="20"/>
    </row>
    <row r="22" spans="1:13" x14ac:dyDescent="0.25">
      <c r="A22" s="20"/>
      <c r="B22" s="41" t="s">
        <v>90</v>
      </c>
      <c r="C22" s="42" t="s">
        <v>91</v>
      </c>
      <c r="D22" s="20"/>
      <c r="E22" s="31">
        <v>14</v>
      </c>
      <c r="F22" s="44" t="s">
        <v>47</v>
      </c>
      <c r="G22" s="32">
        <v>81</v>
      </c>
      <c r="H22" s="26" t="s">
        <v>167</v>
      </c>
      <c r="I22" s="32" t="s">
        <v>184</v>
      </c>
      <c r="J22" s="20"/>
      <c r="K22" s="20"/>
      <c r="L22" s="20"/>
      <c r="M22" s="20"/>
    </row>
    <row r="23" spans="1:13" x14ac:dyDescent="0.25">
      <c r="A23" s="20"/>
      <c r="B23" s="21"/>
      <c r="C23" s="21"/>
      <c r="D23" s="20"/>
      <c r="E23" s="31">
        <v>15</v>
      </c>
      <c r="F23" s="44" t="s">
        <v>50</v>
      </c>
      <c r="G23" s="32">
        <v>80</v>
      </c>
      <c r="H23" s="26" t="s">
        <v>176</v>
      </c>
      <c r="I23" s="32" t="s">
        <v>184</v>
      </c>
      <c r="J23" s="20"/>
      <c r="K23" s="20"/>
      <c r="L23" s="20"/>
      <c r="M23" s="20"/>
    </row>
    <row r="24" spans="1:13" x14ac:dyDescent="0.25">
      <c r="A24" s="20"/>
      <c r="B24" s="21"/>
      <c r="C24" s="21"/>
      <c r="D24" s="20"/>
      <c r="E24" s="31">
        <v>16</v>
      </c>
      <c r="F24" s="44" t="s">
        <v>578</v>
      </c>
      <c r="G24" s="32">
        <v>80</v>
      </c>
      <c r="H24" s="26" t="s">
        <v>175</v>
      </c>
      <c r="I24" s="32" t="s">
        <v>184</v>
      </c>
      <c r="J24" s="20"/>
      <c r="K24" s="20"/>
      <c r="L24" s="20"/>
      <c r="M24" s="20"/>
    </row>
    <row r="25" spans="1:13" x14ac:dyDescent="0.25">
      <c r="A25" s="20"/>
      <c r="B25" s="21"/>
      <c r="C25" s="21"/>
      <c r="D25" s="20"/>
      <c r="E25" s="31">
        <v>17</v>
      </c>
      <c r="F25" s="44" t="s">
        <v>49</v>
      </c>
      <c r="G25" s="32">
        <v>81</v>
      </c>
      <c r="H25" s="26" t="s">
        <v>175</v>
      </c>
      <c r="I25" s="32" t="s">
        <v>184</v>
      </c>
      <c r="J25" s="20"/>
      <c r="K25" s="20"/>
      <c r="L25" s="20"/>
      <c r="M25" s="20"/>
    </row>
    <row r="26" spans="1:13" x14ac:dyDescent="0.25">
      <c r="A26" s="20"/>
      <c r="B26" s="21"/>
      <c r="C26" s="21"/>
      <c r="D26" s="20"/>
      <c r="E26" s="52"/>
      <c r="F26" s="55"/>
      <c r="G26" s="56"/>
      <c r="H26" s="54"/>
      <c r="I26" s="53"/>
      <c r="J26" s="20"/>
      <c r="K26" s="20"/>
      <c r="L26" s="20"/>
      <c r="M26" s="20"/>
    </row>
    <row r="27" spans="1:13" x14ac:dyDescent="0.25">
      <c r="A27" s="20"/>
      <c r="B27" s="21"/>
      <c r="C27" s="21"/>
      <c r="D27" s="20"/>
      <c r="E27" s="33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1"/>
      <c r="C28" s="21"/>
      <c r="D28" s="20"/>
      <c r="E28" s="33"/>
      <c r="F28" s="20"/>
      <c r="G28" s="20"/>
      <c r="H28" s="20"/>
      <c r="I28" s="20"/>
      <c r="J28" s="20"/>
      <c r="K28" s="20"/>
      <c r="L28" s="20"/>
      <c r="M28" s="20"/>
    </row>
  </sheetData>
  <mergeCells count="7">
    <mergeCell ref="B2:E2"/>
    <mergeCell ref="E4:I4"/>
    <mergeCell ref="K4:L4"/>
    <mergeCell ref="K5:L5"/>
    <mergeCell ref="B5:C5"/>
    <mergeCell ref="B4:C4"/>
    <mergeCell ref="E5:I5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C181"/>
  <sheetViews>
    <sheetView topLeftCell="A31" zoomScaleNormal="100" workbookViewId="0">
      <selection activeCell="F146" sqref="F146"/>
    </sheetView>
  </sheetViews>
  <sheetFormatPr defaultRowHeight="15" x14ac:dyDescent="0.25"/>
  <cols>
    <col min="1" max="1" width="4.5703125" bestFit="1" customWidth="1"/>
    <col min="2" max="2" width="6.28515625" style="1" bestFit="1" customWidth="1"/>
    <col min="3" max="3" width="30.140625" bestFit="1" customWidth="1"/>
    <col min="4" max="4" width="14.140625" style="1" bestFit="1" customWidth="1"/>
    <col min="5" max="5" width="16.85546875" style="1" bestFit="1" customWidth="1"/>
    <col min="6" max="6" width="12" style="4" bestFit="1" customWidth="1"/>
    <col min="7" max="7" width="42.28515625" bestFit="1" customWidth="1"/>
    <col min="8" max="8" width="9.5703125" bestFit="1" customWidth="1"/>
    <col min="9" max="9" width="12.42578125" bestFit="1" customWidth="1"/>
    <col min="10" max="10" width="19.5703125" style="12" bestFit="1" customWidth="1"/>
    <col min="11" max="11" width="16.5703125" style="49" bestFit="1" customWidth="1"/>
    <col min="12" max="12" width="24.28515625" bestFit="1" customWidth="1"/>
    <col min="13" max="13" width="13.28515625" bestFit="1" customWidth="1"/>
    <col min="14" max="14" width="13.42578125" bestFit="1" customWidth="1"/>
    <col min="15" max="15" width="15.140625" bestFit="1" customWidth="1"/>
    <col min="16" max="16" width="9.140625" bestFit="1" customWidth="1"/>
    <col min="17" max="17" width="14.28515625" customWidth="1"/>
    <col min="18" max="18" width="9.140625" style="49" bestFit="1" customWidth="1"/>
    <col min="19" max="19" width="11" bestFit="1" customWidth="1"/>
    <col min="20" max="20" width="17.5703125" bestFit="1" customWidth="1"/>
    <col min="21" max="21" width="19.5703125" style="62" bestFit="1" customWidth="1"/>
    <col min="22" max="22" width="12.85546875" bestFit="1" customWidth="1"/>
    <col min="23" max="23" width="15" bestFit="1" customWidth="1"/>
    <col min="24" max="24" width="14.85546875" bestFit="1" customWidth="1"/>
    <col min="25" max="25" width="20" bestFit="1" customWidth="1"/>
    <col min="27" max="27" width="9.42578125" bestFit="1" customWidth="1"/>
    <col min="28" max="28" width="15.85546875" bestFit="1" customWidth="1"/>
    <col min="29" max="29" width="19.5703125" bestFit="1" customWidth="1"/>
    <col min="30" max="30" width="9.7109375" bestFit="1" customWidth="1"/>
    <col min="31" max="31" width="10.28515625" bestFit="1" customWidth="1"/>
    <col min="32" max="32" width="13.28515625" bestFit="1" customWidth="1"/>
    <col min="33" max="33" width="18.42578125" bestFit="1" customWidth="1"/>
    <col min="34" max="34" width="25.140625" bestFit="1" customWidth="1"/>
  </cols>
  <sheetData>
    <row r="1" spans="1:81" s="36" customFormat="1" x14ac:dyDescent="0.25"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36" customFormat="1" ht="30.75" customHeight="1" x14ac:dyDescent="0.25">
      <c r="B2" s="210" t="s">
        <v>202</v>
      </c>
      <c r="C2" s="210"/>
      <c r="D2" s="210"/>
      <c r="E2" s="210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</row>
    <row r="3" spans="1:81" s="36" customFormat="1" x14ac:dyDescent="0.25"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</row>
    <row r="4" spans="1:81" ht="21" customHeight="1" x14ac:dyDescent="0.25">
      <c r="A4" s="214" t="s">
        <v>51</v>
      </c>
      <c r="B4" s="214"/>
      <c r="C4" s="214"/>
      <c r="D4" s="214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60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1:81" ht="25.5" customHeight="1" x14ac:dyDescent="0.25">
      <c r="A5" s="215"/>
      <c r="B5" s="215"/>
      <c r="C5" s="215"/>
      <c r="D5" s="21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61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81" s="2" customFormat="1" ht="30" x14ac:dyDescent="0.25">
      <c r="A6" s="39" t="s">
        <v>52</v>
      </c>
      <c r="B6" s="39" t="s">
        <v>74</v>
      </c>
      <c r="C6" s="39" t="s">
        <v>73</v>
      </c>
      <c r="D6" s="39" t="s">
        <v>75</v>
      </c>
      <c r="E6" s="39" t="s">
        <v>1</v>
      </c>
      <c r="F6" s="40" t="s">
        <v>4</v>
      </c>
      <c r="G6" s="39" t="s">
        <v>56</v>
      </c>
      <c r="H6" s="39" t="s">
        <v>57</v>
      </c>
      <c r="I6" s="39" t="s">
        <v>58</v>
      </c>
      <c r="J6" s="39" t="s">
        <v>59</v>
      </c>
      <c r="K6" s="39" t="s">
        <v>62</v>
      </c>
      <c r="L6" s="39" t="s">
        <v>61</v>
      </c>
      <c r="M6" s="39" t="s">
        <v>60</v>
      </c>
      <c r="N6" s="39" t="s">
        <v>63</v>
      </c>
      <c r="O6" s="39" t="s">
        <v>64</v>
      </c>
      <c r="P6" s="39" t="s">
        <v>65</v>
      </c>
      <c r="Q6" s="51" t="s">
        <v>66</v>
      </c>
      <c r="R6" s="39" t="s">
        <v>67</v>
      </c>
      <c r="S6" s="39" t="s">
        <v>68</v>
      </c>
      <c r="T6" s="39" t="s">
        <v>69</v>
      </c>
      <c r="U6" s="47" t="s">
        <v>70</v>
      </c>
      <c r="V6" s="39" t="s">
        <v>71</v>
      </c>
      <c r="W6" s="39" t="s">
        <v>72</v>
      </c>
      <c r="X6" s="39" t="s">
        <v>191</v>
      </c>
      <c r="Y6" s="39" t="s">
        <v>192</v>
      </c>
      <c r="Z6" s="39" t="s">
        <v>193</v>
      </c>
      <c r="AA6" s="39" t="s">
        <v>194</v>
      </c>
      <c r="AB6" s="39" t="s">
        <v>195</v>
      </c>
      <c r="AC6" s="39" t="s">
        <v>196</v>
      </c>
      <c r="AD6" s="39" t="s">
        <v>197</v>
      </c>
      <c r="AE6" s="39" t="s">
        <v>198</v>
      </c>
      <c r="AF6" s="39" t="s">
        <v>199</v>
      </c>
      <c r="AG6" s="39" t="s">
        <v>200</v>
      </c>
      <c r="AH6" s="39" t="s">
        <v>201</v>
      </c>
    </row>
    <row r="7" spans="1:81" s="3" customFormat="1" x14ac:dyDescent="0.25">
      <c r="A7" s="37">
        <v>1</v>
      </c>
      <c r="B7" s="37">
        <v>2</v>
      </c>
      <c r="C7" s="37">
        <v>3</v>
      </c>
      <c r="D7" s="37">
        <v>4</v>
      </c>
      <c r="E7" s="37">
        <v>5</v>
      </c>
      <c r="F7" s="38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16</v>
      </c>
      <c r="Q7" s="37">
        <v>17</v>
      </c>
      <c r="R7" s="37">
        <v>18</v>
      </c>
      <c r="S7" s="37">
        <v>19</v>
      </c>
      <c r="T7" s="37">
        <v>20</v>
      </c>
      <c r="U7" s="38">
        <v>21</v>
      </c>
      <c r="V7" s="37">
        <v>22</v>
      </c>
      <c r="W7" s="37">
        <v>23</v>
      </c>
      <c r="X7" s="37">
        <v>24</v>
      </c>
      <c r="Y7" s="37">
        <v>25</v>
      </c>
      <c r="Z7" s="37">
        <v>26</v>
      </c>
      <c r="AA7" s="37">
        <v>27</v>
      </c>
      <c r="AB7" s="37">
        <v>28</v>
      </c>
      <c r="AC7" s="37">
        <v>29</v>
      </c>
      <c r="AD7" s="37">
        <v>30</v>
      </c>
      <c r="AE7" s="37">
        <v>31</v>
      </c>
      <c r="AF7" s="37">
        <v>32</v>
      </c>
      <c r="AG7" s="37">
        <v>33</v>
      </c>
      <c r="AH7" s="37">
        <v>34</v>
      </c>
      <c r="AI7" s="2"/>
      <c r="AJ7" s="2"/>
      <c r="AK7" s="2"/>
      <c r="AL7" s="2"/>
      <c r="AM7" s="2"/>
      <c r="AN7" s="2"/>
      <c r="AO7" s="2"/>
      <c r="AP7" s="2"/>
      <c r="AQ7" s="2"/>
    </row>
    <row r="8" spans="1:81" s="1" customFormat="1" x14ac:dyDescent="0.25">
      <c r="A8" s="202">
        <v>1</v>
      </c>
      <c r="B8" s="204" t="s">
        <v>227</v>
      </c>
      <c r="C8" s="206" t="s">
        <v>400</v>
      </c>
      <c r="D8" s="207" t="s">
        <v>222</v>
      </c>
      <c r="E8" s="208" t="s">
        <v>410</v>
      </c>
      <c r="F8" s="137"/>
      <c r="G8" s="205" t="s">
        <v>233</v>
      </c>
      <c r="H8" s="15"/>
      <c r="I8" s="15"/>
      <c r="J8" s="15"/>
      <c r="K8" s="14"/>
      <c r="L8" s="15"/>
      <c r="M8" s="15"/>
      <c r="N8" s="15"/>
      <c r="O8" s="15"/>
      <c r="P8" s="15"/>
      <c r="Q8" s="15"/>
      <c r="R8" s="14"/>
      <c r="S8" s="15"/>
      <c r="T8" s="15"/>
      <c r="U8" s="4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/>
      <c r="AJ8"/>
      <c r="AK8"/>
      <c r="AL8"/>
      <c r="AM8"/>
      <c r="AN8"/>
      <c r="AO8"/>
      <c r="AP8"/>
      <c r="AQ8"/>
    </row>
    <row r="9" spans="1:81" x14ac:dyDescent="0.25">
      <c r="A9" s="202">
        <v>2</v>
      </c>
      <c r="B9" s="204" t="s">
        <v>227</v>
      </c>
      <c r="C9" s="206" t="s">
        <v>400</v>
      </c>
      <c r="D9" s="207" t="s">
        <v>222</v>
      </c>
      <c r="E9" s="208" t="s">
        <v>411</v>
      </c>
      <c r="F9" s="16"/>
      <c r="G9" s="205" t="s">
        <v>234</v>
      </c>
      <c r="H9" s="15"/>
      <c r="I9" s="15"/>
      <c r="J9" s="50"/>
      <c r="K9" s="14"/>
      <c r="L9" s="15"/>
      <c r="M9" s="15"/>
      <c r="N9" s="15"/>
      <c r="O9" s="15"/>
      <c r="P9" s="15"/>
      <c r="Q9" s="15"/>
      <c r="R9" s="14"/>
      <c r="S9" s="15"/>
      <c r="T9" s="15"/>
      <c r="U9" s="48"/>
      <c r="V9" s="15"/>
      <c r="W9" s="15"/>
      <c r="X9" s="15"/>
      <c r="Y9" s="15"/>
      <c r="Z9" s="15"/>
      <c r="AA9" s="15"/>
      <c r="AB9" s="15"/>
      <c r="AC9" s="48"/>
      <c r="AD9" s="15"/>
      <c r="AE9" s="15"/>
      <c r="AF9" s="15"/>
      <c r="AG9" s="15"/>
      <c r="AH9" s="15"/>
    </row>
    <row r="10" spans="1:81" x14ac:dyDescent="0.25">
      <c r="A10" s="202">
        <v>3</v>
      </c>
      <c r="B10" s="204" t="s">
        <v>227</v>
      </c>
      <c r="C10" s="206" t="s">
        <v>400</v>
      </c>
      <c r="D10" s="207" t="s">
        <v>222</v>
      </c>
      <c r="E10" s="208" t="s">
        <v>412</v>
      </c>
      <c r="F10" s="16"/>
      <c r="G10" s="205" t="s">
        <v>235</v>
      </c>
      <c r="H10" s="15"/>
      <c r="I10" s="15"/>
      <c r="J10" s="50"/>
      <c r="K10" s="14"/>
      <c r="L10" s="15"/>
      <c r="M10" s="15"/>
      <c r="N10" s="15"/>
      <c r="O10" s="15"/>
      <c r="P10" s="15"/>
      <c r="Q10" s="15"/>
      <c r="R10" s="14"/>
      <c r="S10" s="15"/>
      <c r="T10" s="15"/>
      <c r="U10" s="48"/>
      <c r="V10" s="15"/>
      <c r="W10" s="15"/>
      <c r="X10" s="15"/>
      <c r="Y10" s="15"/>
      <c r="Z10" s="15"/>
      <c r="AA10" s="15"/>
      <c r="AB10" s="15"/>
      <c r="AC10" s="48"/>
      <c r="AD10" s="15"/>
      <c r="AE10" s="15"/>
      <c r="AF10" s="15"/>
      <c r="AG10" s="15"/>
      <c r="AH10" s="15"/>
    </row>
    <row r="11" spans="1:81" x14ac:dyDescent="0.25">
      <c r="A11" s="202">
        <v>4</v>
      </c>
      <c r="B11" s="204" t="s">
        <v>227</v>
      </c>
      <c r="C11" s="206" t="s">
        <v>400</v>
      </c>
      <c r="D11" s="207" t="s">
        <v>222</v>
      </c>
      <c r="E11" s="208" t="s">
        <v>413</v>
      </c>
      <c r="F11" s="137"/>
      <c r="G11" s="205" t="s">
        <v>236</v>
      </c>
      <c r="H11" s="15"/>
      <c r="I11" s="15"/>
      <c r="J11" s="50"/>
      <c r="K11" s="14"/>
      <c r="L11" s="15"/>
      <c r="M11" s="15"/>
      <c r="N11" s="15"/>
      <c r="O11" s="15"/>
      <c r="P11" s="15"/>
      <c r="Q11" s="15"/>
      <c r="R11" s="14"/>
      <c r="S11" s="15"/>
      <c r="T11" s="15"/>
      <c r="U11" s="48"/>
      <c r="V11" s="15"/>
      <c r="W11" s="15"/>
      <c r="X11" s="15"/>
      <c r="Y11" s="15"/>
      <c r="Z11" s="15"/>
      <c r="AA11" s="15"/>
      <c r="AB11" s="15"/>
      <c r="AC11" s="48"/>
      <c r="AD11" s="15"/>
      <c r="AE11" s="15"/>
      <c r="AF11" s="15"/>
      <c r="AG11" s="15"/>
      <c r="AH11" s="15"/>
    </row>
    <row r="12" spans="1:81" x14ac:dyDescent="0.25">
      <c r="A12" s="202">
        <v>5</v>
      </c>
      <c r="B12" s="204" t="s">
        <v>227</v>
      </c>
      <c r="C12" s="206" t="s">
        <v>400</v>
      </c>
      <c r="D12" s="207" t="s">
        <v>222</v>
      </c>
      <c r="E12" s="208" t="s">
        <v>414</v>
      </c>
      <c r="F12" s="16"/>
      <c r="G12" s="205" t="s">
        <v>237</v>
      </c>
      <c r="H12" s="15"/>
      <c r="I12" s="15"/>
      <c r="J12" s="50"/>
      <c r="K12" s="14"/>
      <c r="L12" s="15"/>
      <c r="M12" s="15"/>
      <c r="N12" s="15"/>
      <c r="O12" s="15"/>
      <c r="P12" s="15"/>
      <c r="Q12" s="15"/>
      <c r="R12" s="14"/>
      <c r="S12" s="15"/>
      <c r="T12" s="15"/>
      <c r="U12" s="48"/>
      <c r="V12" s="15"/>
      <c r="W12" s="15"/>
      <c r="X12" s="15"/>
      <c r="Y12" s="15"/>
      <c r="Z12" s="15"/>
      <c r="AA12" s="15"/>
      <c r="AB12" s="15"/>
      <c r="AC12" s="48"/>
      <c r="AD12" s="15"/>
      <c r="AE12" s="15"/>
      <c r="AF12" s="15"/>
      <c r="AG12" s="15"/>
      <c r="AH12" s="15"/>
    </row>
    <row r="13" spans="1:81" x14ac:dyDescent="0.25">
      <c r="A13" s="202">
        <v>6</v>
      </c>
      <c r="B13" s="204" t="s">
        <v>227</v>
      </c>
      <c r="C13" s="206" t="s">
        <v>400</v>
      </c>
      <c r="D13" s="207" t="s">
        <v>222</v>
      </c>
      <c r="E13" s="208" t="s">
        <v>415</v>
      </c>
      <c r="F13" s="137"/>
      <c r="G13" s="205" t="s">
        <v>238</v>
      </c>
      <c r="H13" s="15"/>
      <c r="I13" s="15"/>
      <c r="J13" s="50"/>
      <c r="K13" s="14"/>
      <c r="L13" s="15"/>
      <c r="M13" s="15"/>
      <c r="N13" s="15"/>
      <c r="O13" s="15"/>
      <c r="P13" s="15"/>
      <c r="Q13" s="15"/>
      <c r="R13" s="14"/>
      <c r="S13" s="15"/>
      <c r="T13" s="15"/>
      <c r="U13" s="48"/>
      <c r="V13" s="15"/>
      <c r="W13" s="15"/>
      <c r="X13" s="15"/>
      <c r="Y13" s="15"/>
      <c r="Z13" s="15"/>
      <c r="AA13" s="15"/>
      <c r="AB13" s="15"/>
      <c r="AC13" s="48"/>
      <c r="AD13" s="15"/>
      <c r="AE13" s="15"/>
      <c r="AF13" s="15"/>
      <c r="AG13" s="15"/>
      <c r="AH13" s="15"/>
    </row>
    <row r="14" spans="1:81" x14ac:dyDescent="0.25">
      <c r="A14" s="202">
        <v>7</v>
      </c>
      <c r="B14" s="204" t="s">
        <v>227</v>
      </c>
      <c r="C14" s="206" t="s">
        <v>400</v>
      </c>
      <c r="D14" s="207" t="s">
        <v>222</v>
      </c>
      <c r="E14" s="208" t="s">
        <v>416</v>
      </c>
      <c r="F14" s="16"/>
      <c r="G14" s="205" t="s">
        <v>239</v>
      </c>
      <c r="H14" s="15"/>
      <c r="I14" s="15"/>
      <c r="J14" s="50"/>
      <c r="K14" s="14"/>
      <c r="L14" s="15"/>
      <c r="M14" s="15"/>
      <c r="N14" s="15"/>
      <c r="O14" s="15"/>
      <c r="P14" s="15"/>
      <c r="Q14" s="15"/>
      <c r="R14" s="14"/>
      <c r="S14" s="15"/>
      <c r="T14" s="15"/>
      <c r="U14" s="48"/>
      <c r="V14" s="15"/>
      <c r="W14" s="15"/>
      <c r="X14" s="15"/>
      <c r="Y14" s="15"/>
      <c r="Z14" s="15"/>
      <c r="AA14" s="15"/>
      <c r="AB14" s="15"/>
      <c r="AC14" s="48"/>
      <c r="AD14" s="15"/>
      <c r="AE14" s="15"/>
      <c r="AF14" s="15"/>
      <c r="AG14" s="15"/>
      <c r="AH14" s="15"/>
    </row>
    <row r="15" spans="1:81" x14ac:dyDescent="0.25">
      <c r="A15" s="202">
        <v>8</v>
      </c>
      <c r="B15" s="204" t="s">
        <v>227</v>
      </c>
      <c r="C15" s="206" t="s">
        <v>400</v>
      </c>
      <c r="D15" s="207" t="s">
        <v>222</v>
      </c>
      <c r="E15" s="208" t="s">
        <v>417</v>
      </c>
      <c r="F15" s="16"/>
      <c r="G15" s="205" t="s">
        <v>240</v>
      </c>
      <c r="H15" s="15"/>
      <c r="I15" s="15"/>
      <c r="J15" s="50"/>
      <c r="K15" s="14"/>
      <c r="L15" s="15"/>
      <c r="M15" s="15"/>
      <c r="N15" s="15"/>
      <c r="O15" s="15"/>
      <c r="P15" s="15"/>
      <c r="Q15" s="15"/>
      <c r="R15" s="14"/>
      <c r="S15" s="15"/>
      <c r="T15" s="15"/>
      <c r="U15" s="48"/>
      <c r="V15" s="15"/>
      <c r="W15" s="15"/>
      <c r="X15" s="15"/>
      <c r="Y15" s="15"/>
      <c r="Z15" s="15"/>
      <c r="AA15" s="15"/>
      <c r="AB15" s="15"/>
      <c r="AC15" s="48"/>
      <c r="AD15" s="15"/>
      <c r="AE15" s="15"/>
      <c r="AF15" s="15"/>
      <c r="AG15" s="15"/>
      <c r="AH15" s="15"/>
    </row>
    <row r="16" spans="1:81" x14ac:dyDescent="0.25">
      <c r="A16" s="202">
        <v>9</v>
      </c>
      <c r="B16" s="204" t="s">
        <v>227</v>
      </c>
      <c r="C16" s="206" t="s">
        <v>400</v>
      </c>
      <c r="D16" s="207" t="s">
        <v>222</v>
      </c>
      <c r="E16" s="208" t="s">
        <v>418</v>
      </c>
      <c r="F16" s="137"/>
      <c r="G16" s="205" t="s">
        <v>241</v>
      </c>
      <c r="H16" s="15"/>
      <c r="I16" s="15"/>
      <c r="J16" s="50"/>
      <c r="K16" s="14"/>
      <c r="L16" s="15"/>
      <c r="M16" s="15"/>
      <c r="N16" s="15"/>
      <c r="O16" s="15"/>
      <c r="P16" s="15"/>
      <c r="Q16" s="15"/>
      <c r="R16" s="14"/>
      <c r="S16" s="15"/>
      <c r="T16" s="15"/>
      <c r="U16" s="48"/>
      <c r="V16" s="15"/>
      <c r="W16" s="15"/>
      <c r="X16" s="15"/>
      <c r="Y16" s="15"/>
      <c r="Z16" s="15"/>
      <c r="AA16" s="15"/>
      <c r="AB16" s="15"/>
      <c r="AC16" s="48"/>
      <c r="AD16" s="15"/>
      <c r="AE16" s="15"/>
      <c r="AF16" s="15"/>
      <c r="AG16" s="15"/>
      <c r="AH16" s="15"/>
    </row>
    <row r="17" spans="1:40" x14ac:dyDescent="0.25">
      <c r="A17" s="202">
        <v>10</v>
      </c>
      <c r="B17" s="204" t="s">
        <v>227</v>
      </c>
      <c r="C17" s="206" t="s">
        <v>400</v>
      </c>
      <c r="D17" s="207" t="s">
        <v>222</v>
      </c>
      <c r="E17" s="208" t="s">
        <v>419</v>
      </c>
      <c r="F17" s="16"/>
      <c r="G17" s="205" t="s">
        <v>242</v>
      </c>
      <c r="H17" s="15"/>
      <c r="I17" s="15"/>
      <c r="J17" s="50"/>
      <c r="K17" s="14"/>
      <c r="L17" s="15"/>
      <c r="M17" s="15"/>
      <c r="N17" s="15"/>
      <c r="O17" s="15"/>
      <c r="P17" s="15"/>
      <c r="Q17" s="15"/>
      <c r="R17" s="14"/>
      <c r="S17" s="15"/>
      <c r="T17" s="15"/>
      <c r="U17" s="48"/>
      <c r="V17" s="15"/>
      <c r="W17" s="15"/>
      <c r="X17" s="15"/>
      <c r="Y17" s="15"/>
      <c r="Z17" s="15"/>
      <c r="AA17" s="15"/>
      <c r="AB17" s="15"/>
      <c r="AC17" s="48"/>
      <c r="AD17" s="15"/>
      <c r="AE17" s="15"/>
      <c r="AF17" s="15"/>
      <c r="AG17" s="15"/>
      <c r="AH17" s="15"/>
      <c r="AN17" s="8"/>
    </row>
    <row r="18" spans="1:40" x14ac:dyDescent="0.25">
      <c r="A18" s="202">
        <v>11</v>
      </c>
      <c r="B18" s="204" t="s">
        <v>227</v>
      </c>
      <c r="C18" s="206" t="s">
        <v>400</v>
      </c>
      <c r="D18" s="207" t="s">
        <v>222</v>
      </c>
      <c r="E18" s="208" t="s">
        <v>420</v>
      </c>
      <c r="F18" s="16"/>
      <c r="G18" s="205" t="s">
        <v>243</v>
      </c>
      <c r="H18" s="15"/>
      <c r="I18" s="15"/>
      <c r="J18" s="50"/>
      <c r="K18" s="14"/>
      <c r="L18" s="15"/>
      <c r="M18" s="15"/>
      <c r="N18" s="15"/>
      <c r="O18" s="15"/>
      <c r="P18" s="15"/>
      <c r="Q18" s="15"/>
      <c r="R18" s="14"/>
      <c r="S18" s="15"/>
      <c r="T18" s="15"/>
      <c r="U18" s="48"/>
      <c r="V18" s="15"/>
      <c r="W18" s="15"/>
      <c r="X18" s="15"/>
      <c r="Y18" s="15"/>
      <c r="Z18" s="15"/>
      <c r="AA18" s="15"/>
      <c r="AB18" s="15"/>
      <c r="AC18" s="48"/>
      <c r="AD18" s="15"/>
      <c r="AE18" s="15"/>
      <c r="AF18" s="15"/>
      <c r="AG18" s="15"/>
      <c r="AH18" s="15"/>
    </row>
    <row r="19" spans="1:40" x14ac:dyDescent="0.25">
      <c r="A19" s="202">
        <v>12</v>
      </c>
      <c r="B19" s="204" t="s">
        <v>227</v>
      </c>
      <c r="C19" s="206" t="s">
        <v>400</v>
      </c>
      <c r="D19" s="207" t="s">
        <v>222</v>
      </c>
      <c r="E19" s="208" t="s">
        <v>421</v>
      </c>
      <c r="F19" s="16"/>
      <c r="G19" s="205" t="s">
        <v>244</v>
      </c>
      <c r="H19" s="15"/>
      <c r="I19" s="15"/>
      <c r="J19" s="50"/>
      <c r="K19" s="14"/>
      <c r="L19" s="15"/>
      <c r="M19" s="15"/>
      <c r="N19" s="15"/>
      <c r="O19" s="15"/>
      <c r="P19" s="15"/>
      <c r="Q19" s="15"/>
      <c r="R19" s="14"/>
      <c r="S19" s="15"/>
      <c r="T19" s="15"/>
      <c r="U19" s="48"/>
      <c r="V19" s="15"/>
      <c r="W19" s="15"/>
      <c r="X19" s="15"/>
      <c r="Y19" s="15"/>
      <c r="Z19" s="15"/>
      <c r="AA19" s="15"/>
      <c r="AB19" s="15"/>
      <c r="AC19" s="48"/>
      <c r="AD19" s="15"/>
      <c r="AE19" s="15"/>
      <c r="AF19" s="15"/>
      <c r="AG19" s="15"/>
      <c r="AH19" s="15"/>
    </row>
    <row r="20" spans="1:40" ht="16.5" customHeight="1" x14ac:dyDescent="0.25">
      <c r="A20" s="202">
        <v>13</v>
      </c>
      <c r="B20" s="204" t="s">
        <v>227</v>
      </c>
      <c r="C20" s="206" t="s">
        <v>400</v>
      </c>
      <c r="D20" s="207" t="s">
        <v>222</v>
      </c>
      <c r="E20" s="208" t="s">
        <v>422</v>
      </c>
      <c r="F20" s="16"/>
      <c r="G20" s="205" t="s">
        <v>245</v>
      </c>
      <c r="H20" s="15"/>
      <c r="I20" s="15"/>
      <c r="J20" s="50"/>
      <c r="K20" s="14"/>
      <c r="L20" s="15"/>
      <c r="M20" s="15"/>
      <c r="N20" s="15"/>
      <c r="O20" s="15"/>
      <c r="P20" s="15"/>
      <c r="Q20" s="15"/>
      <c r="R20" s="14"/>
      <c r="S20" s="15"/>
      <c r="T20" s="15"/>
      <c r="U20" s="48"/>
      <c r="V20" s="15"/>
      <c r="W20" s="15"/>
      <c r="X20" s="15"/>
      <c r="Y20" s="15"/>
      <c r="Z20" s="15"/>
      <c r="AA20" s="15"/>
      <c r="AB20" s="15"/>
      <c r="AC20" s="48"/>
      <c r="AD20" s="15"/>
      <c r="AE20" s="15"/>
      <c r="AF20" s="15"/>
      <c r="AG20" s="15"/>
      <c r="AH20" s="15"/>
    </row>
    <row r="21" spans="1:40" x14ac:dyDescent="0.25">
      <c r="A21" s="202">
        <v>14</v>
      </c>
      <c r="B21" s="204" t="s">
        <v>227</v>
      </c>
      <c r="C21" s="206" t="s">
        <v>400</v>
      </c>
      <c r="D21" s="207" t="s">
        <v>222</v>
      </c>
      <c r="E21" s="208" t="s">
        <v>423</v>
      </c>
      <c r="F21" s="137"/>
      <c r="G21" s="205" t="s">
        <v>246</v>
      </c>
      <c r="H21" s="15"/>
      <c r="I21" s="15"/>
      <c r="J21" s="50"/>
      <c r="K21" s="14"/>
      <c r="L21" s="15"/>
      <c r="M21" s="15"/>
      <c r="N21" s="15"/>
      <c r="O21" s="15"/>
      <c r="P21" s="15"/>
      <c r="Q21" s="15"/>
      <c r="R21" s="14"/>
      <c r="S21" s="15"/>
      <c r="T21" s="15"/>
      <c r="U21" s="48"/>
      <c r="V21" s="15"/>
      <c r="W21" s="15"/>
      <c r="X21" s="15"/>
      <c r="Y21" s="15"/>
      <c r="Z21" s="15"/>
      <c r="AA21" s="15"/>
      <c r="AB21" s="15"/>
      <c r="AC21" s="48"/>
      <c r="AD21" s="15"/>
      <c r="AE21" s="15"/>
      <c r="AF21" s="15"/>
      <c r="AG21" s="15"/>
      <c r="AH21" s="15"/>
    </row>
    <row r="22" spans="1:40" x14ac:dyDescent="0.25">
      <c r="A22" s="202">
        <v>15</v>
      </c>
      <c r="B22" s="204" t="s">
        <v>227</v>
      </c>
      <c r="C22" s="206" t="s">
        <v>400</v>
      </c>
      <c r="D22" s="207" t="s">
        <v>222</v>
      </c>
      <c r="E22" s="208" t="s">
        <v>424</v>
      </c>
      <c r="F22" s="16"/>
      <c r="G22" s="205" t="s">
        <v>247</v>
      </c>
      <c r="H22" s="15"/>
      <c r="I22" s="15"/>
      <c r="J22" s="50"/>
      <c r="K22" s="14"/>
      <c r="L22" s="15"/>
      <c r="M22" s="15"/>
      <c r="N22" s="15"/>
      <c r="O22" s="15"/>
      <c r="P22" s="15"/>
      <c r="Q22" s="15"/>
      <c r="R22" s="14"/>
      <c r="S22" s="15"/>
      <c r="T22" s="15"/>
      <c r="U22" s="48"/>
      <c r="V22" s="15"/>
      <c r="W22" s="15"/>
      <c r="X22" s="15"/>
      <c r="Y22" s="15"/>
      <c r="Z22" s="15"/>
      <c r="AA22" s="15"/>
      <c r="AB22" s="15"/>
      <c r="AC22" s="48"/>
      <c r="AD22" s="15"/>
      <c r="AE22" s="15"/>
      <c r="AF22" s="15"/>
      <c r="AG22" s="15"/>
      <c r="AH22" s="15"/>
    </row>
    <row r="23" spans="1:40" x14ac:dyDescent="0.25">
      <c r="A23" s="202">
        <v>16</v>
      </c>
      <c r="B23" s="204" t="s">
        <v>227</v>
      </c>
      <c r="C23" s="206" t="s">
        <v>400</v>
      </c>
      <c r="D23" s="207" t="s">
        <v>222</v>
      </c>
      <c r="E23" s="208" t="s">
        <v>425</v>
      </c>
      <c r="F23" s="16"/>
      <c r="G23" s="205" t="s">
        <v>248</v>
      </c>
      <c r="H23" s="15"/>
      <c r="I23" s="15"/>
      <c r="J23" s="50"/>
      <c r="K23" s="14"/>
      <c r="L23" s="15"/>
      <c r="M23" s="15"/>
      <c r="N23" s="15"/>
      <c r="O23" s="15"/>
      <c r="P23" s="15"/>
      <c r="Q23" s="15"/>
      <c r="R23" s="14"/>
      <c r="S23" s="15"/>
      <c r="T23" s="15"/>
      <c r="U23" s="48"/>
      <c r="V23" s="15"/>
      <c r="W23" s="15"/>
      <c r="X23" s="15"/>
      <c r="Y23" s="15"/>
      <c r="Z23" s="15"/>
      <c r="AA23" s="15"/>
      <c r="AB23" s="15"/>
      <c r="AC23" s="48"/>
      <c r="AD23" s="15"/>
      <c r="AE23" s="15"/>
      <c r="AF23" s="15"/>
      <c r="AG23" s="15"/>
      <c r="AH23" s="15"/>
    </row>
    <row r="24" spans="1:40" x14ac:dyDescent="0.25">
      <c r="A24" s="202">
        <v>17</v>
      </c>
      <c r="B24" s="204" t="s">
        <v>227</v>
      </c>
      <c r="C24" s="206" t="s">
        <v>400</v>
      </c>
      <c r="D24" s="207" t="s">
        <v>222</v>
      </c>
      <c r="E24" s="208" t="s">
        <v>426</v>
      </c>
      <c r="F24" s="137"/>
      <c r="G24" s="205" t="s">
        <v>249</v>
      </c>
      <c r="H24" s="15"/>
      <c r="I24" s="15"/>
      <c r="J24" s="50"/>
      <c r="K24" s="14"/>
      <c r="L24" s="15"/>
      <c r="M24" s="15"/>
      <c r="N24" s="15"/>
      <c r="O24" s="15"/>
      <c r="P24" s="15"/>
      <c r="Q24" s="15"/>
      <c r="R24" s="14"/>
      <c r="S24" s="15"/>
      <c r="T24" s="15"/>
      <c r="U24" s="48"/>
      <c r="V24" s="15"/>
      <c r="W24" s="15"/>
      <c r="X24" s="15"/>
      <c r="Y24" s="15"/>
      <c r="Z24" s="15"/>
      <c r="AA24" s="15"/>
      <c r="AB24" s="15"/>
      <c r="AC24" s="48"/>
      <c r="AD24" s="15"/>
      <c r="AE24" s="15"/>
      <c r="AF24" s="15"/>
      <c r="AG24" s="15"/>
      <c r="AH24" s="15"/>
    </row>
    <row r="25" spans="1:40" x14ac:dyDescent="0.25">
      <c r="A25" s="202">
        <v>18</v>
      </c>
      <c r="B25" s="204" t="s">
        <v>227</v>
      </c>
      <c r="C25" s="206" t="s">
        <v>400</v>
      </c>
      <c r="D25" s="207" t="s">
        <v>222</v>
      </c>
      <c r="E25" s="208" t="s">
        <v>427</v>
      </c>
      <c r="F25" s="16"/>
      <c r="G25" s="205" t="s">
        <v>250</v>
      </c>
      <c r="H25" s="15"/>
      <c r="I25" s="15"/>
      <c r="J25" s="50"/>
      <c r="K25" s="14"/>
      <c r="L25" s="15"/>
      <c r="M25" s="15"/>
      <c r="N25" s="15"/>
      <c r="O25" s="15"/>
      <c r="P25" s="15"/>
      <c r="Q25" s="15"/>
      <c r="R25" s="14"/>
      <c r="S25" s="15"/>
      <c r="T25" s="15"/>
      <c r="U25" s="48"/>
      <c r="V25" s="15"/>
      <c r="W25" s="15"/>
      <c r="X25" s="15"/>
      <c r="Y25" s="15"/>
      <c r="Z25" s="15"/>
      <c r="AA25" s="15"/>
      <c r="AB25" s="15"/>
      <c r="AC25" s="48"/>
      <c r="AD25" s="15"/>
      <c r="AE25" s="15"/>
      <c r="AF25" s="15"/>
      <c r="AG25" s="15"/>
      <c r="AH25" s="15"/>
    </row>
    <row r="26" spans="1:40" x14ac:dyDescent="0.25">
      <c r="A26" s="202">
        <v>19</v>
      </c>
      <c r="B26" s="204" t="s">
        <v>227</v>
      </c>
      <c r="C26" s="206" t="s">
        <v>400</v>
      </c>
      <c r="D26" s="207" t="s">
        <v>222</v>
      </c>
      <c r="E26" s="208" t="s">
        <v>428</v>
      </c>
      <c r="F26" s="16"/>
      <c r="G26" s="205" t="s">
        <v>251</v>
      </c>
      <c r="H26" s="15"/>
      <c r="I26" s="15"/>
      <c r="J26" s="50"/>
      <c r="K26" s="14"/>
      <c r="L26" s="15"/>
      <c r="M26" s="15"/>
      <c r="N26" s="15"/>
      <c r="O26" s="15"/>
      <c r="P26" s="15"/>
      <c r="Q26" s="15"/>
      <c r="R26" s="14"/>
      <c r="S26" s="15"/>
      <c r="T26" s="15"/>
      <c r="U26" s="48"/>
      <c r="V26" s="15"/>
      <c r="W26" s="15"/>
      <c r="X26" s="15"/>
      <c r="Y26" s="15"/>
      <c r="Z26" s="15"/>
      <c r="AA26" s="15"/>
      <c r="AB26" s="15"/>
      <c r="AC26" s="48"/>
      <c r="AD26" s="15"/>
      <c r="AE26" s="15"/>
      <c r="AF26" s="15"/>
      <c r="AG26" s="15"/>
      <c r="AH26" s="15"/>
    </row>
    <row r="27" spans="1:40" x14ac:dyDescent="0.25">
      <c r="A27" s="202">
        <v>20</v>
      </c>
      <c r="B27" s="204" t="s">
        <v>227</v>
      </c>
      <c r="C27" s="206" t="s">
        <v>400</v>
      </c>
      <c r="D27" s="207" t="s">
        <v>222</v>
      </c>
      <c r="E27" s="208" t="s">
        <v>429</v>
      </c>
      <c r="F27" s="16"/>
      <c r="G27" s="205" t="s">
        <v>252</v>
      </c>
      <c r="H27" s="15"/>
      <c r="I27" s="15"/>
      <c r="J27" s="50"/>
      <c r="K27" s="14"/>
      <c r="L27" s="15"/>
      <c r="M27" s="15"/>
      <c r="N27" s="15"/>
      <c r="O27" s="15"/>
      <c r="P27" s="15"/>
      <c r="Q27" s="15"/>
      <c r="R27" s="14"/>
      <c r="S27" s="15"/>
      <c r="T27" s="15"/>
      <c r="U27" s="48"/>
      <c r="V27" s="15"/>
      <c r="W27" s="15"/>
      <c r="X27" s="15"/>
      <c r="Y27" s="15"/>
      <c r="Z27" s="15"/>
      <c r="AA27" s="15"/>
      <c r="AB27" s="15"/>
      <c r="AC27" s="48"/>
      <c r="AD27" s="15"/>
      <c r="AE27" s="15"/>
      <c r="AF27" s="15"/>
      <c r="AG27" s="15"/>
      <c r="AH27" s="15"/>
    </row>
    <row r="28" spans="1:40" x14ac:dyDescent="0.25">
      <c r="A28" s="202">
        <v>21</v>
      </c>
      <c r="B28" s="204" t="s">
        <v>227</v>
      </c>
      <c r="C28" s="206" t="s">
        <v>400</v>
      </c>
      <c r="D28" s="207" t="s">
        <v>222</v>
      </c>
      <c r="E28" s="208" t="s">
        <v>430</v>
      </c>
      <c r="F28" s="137"/>
      <c r="G28" s="205" t="s">
        <v>253</v>
      </c>
      <c r="H28" s="15"/>
      <c r="I28" s="15"/>
      <c r="J28" s="50"/>
      <c r="K28" s="14"/>
      <c r="L28" s="15"/>
      <c r="M28" s="15"/>
      <c r="N28" s="15"/>
      <c r="O28" s="15"/>
      <c r="P28" s="15"/>
      <c r="Q28" s="15"/>
      <c r="R28" s="14"/>
      <c r="S28" s="15"/>
      <c r="T28" s="15"/>
      <c r="U28" s="48"/>
      <c r="V28" s="15"/>
      <c r="W28" s="15"/>
      <c r="X28" s="15"/>
      <c r="Y28" s="15"/>
      <c r="Z28" s="15"/>
      <c r="AA28" s="15"/>
      <c r="AB28" s="15"/>
      <c r="AC28" s="48"/>
      <c r="AD28" s="15"/>
      <c r="AE28" s="15"/>
      <c r="AF28" s="15"/>
      <c r="AG28" s="15"/>
      <c r="AH28" s="15"/>
      <c r="AN28" s="8"/>
    </row>
    <row r="29" spans="1:40" x14ac:dyDescent="0.25">
      <c r="A29" s="202">
        <v>22</v>
      </c>
      <c r="B29" s="204" t="s">
        <v>227</v>
      </c>
      <c r="C29" s="206" t="s">
        <v>400</v>
      </c>
      <c r="D29" s="207" t="s">
        <v>222</v>
      </c>
      <c r="E29" s="208" t="s">
        <v>431</v>
      </c>
      <c r="F29" s="16"/>
      <c r="G29" s="205" t="s">
        <v>254</v>
      </c>
      <c r="H29" s="15"/>
      <c r="I29" s="15"/>
      <c r="J29" s="50"/>
      <c r="K29" s="14"/>
      <c r="L29" s="15"/>
      <c r="M29" s="15"/>
      <c r="N29" s="15"/>
      <c r="O29" s="15"/>
      <c r="P29" s="15"/>
      <c r="Q29" s="15"/>
      <c r="R29" s="14"/>
      <c r="S29" s="15"/>
      <c r="T29" s="15"/>
      <c r="U29" s="48"/>
      <c r="V29" s="15"/>
      <c r="W29" s="15"/>
      <c r="X29" s="15"/>
      <c r="Y29" s="15"/>
      <c r="Z29" s="15"/>
      <c r="AA29" s="15"/>
      <c r="AB29" s="15"/>
      <c r="AC29" s="48"/>
      <c r="AD29" s="15"/>
      <c r="AE29" s="15"/>
      <c r="AF29" s="15"/>
      <c r="AG29" s="15"/>
      <c r="AH29" s="15"/>
    </row>
    <row r="30" spans="1:40" x14ac:dyDescent="0.25">
      <c r="A30" s="202">
        <v>23</v>
      </c>
      <c r="B30" s="204" t="s">
        <v>227</v>
      </c>
      <c r="C30" s="206" t="s">
        <v>400</v>
      </c>
      <c r="D30" s="207" t="s">
        <v>222</v>
      </c>
      <c r="E30" s="208" t="s">
        <v>432</v>
      </c>
      <c r="F30" s="16"/>
      <c r="G30" s="205" t="s">
        <v>255</v>
      </c>
      <c r="H30" s="15"/>
      <c r="I30" s="15"/>
      <c r="J30" s="50"/>
      <c r="K30" s="14"/>
      <c r="L30" s="15"/>
      <c r="M30" s="15"/>
      <c r="N30" s="15"/>
      <c r="O30" s="15"/>
      <c r="P30" s="15"/>
      <c r="Q30" s="15"/>
      <c r="R30" s="14"/>
      <c r="S30" s="15"/>
      <c r="T30" s="15"/>
      <c r="U30" s="48"/>
      <c r="V30" s="15"/>
      <c r="W30" s="15"/>
      <c r="X30" s="15"/>
      <c r="Y30" s="15"/>
      <c r="Z30" s="15"/>
      <c r="AA30" s="15"/>
      <c r="AB30" s="15"/>
      <c r="AC30" s="48"/>
      <c r="AD30" s="15"/>
      <c r="AE30" s="15"/>
      <c r="AF30" s="15"/>
      <c r="AG30" s="15"/>
      <c r="AH30" s="15"/>
    </row>
    <row r="31" spans="1:40" x14ac:dyDescent="0.25">
      <c r="A31" s="202">
        <v>24</v>
      </c>
      <c r="B31" s="204" t="s">
        <v>227</v>
      </c>
      <c r="C31" s="206" t="s">
        <v>400</v>
      </c>
      <c r="D31" s="207" t="s">
        <v>222</v>
      </c>
      <c r="E31" s="208" t="s">
        <v>433</v>
      </c>
      <c r="F31" s="16"/>
      <c r="G31" s="205" t="s">
        <v>256</v>
      </c>
      <c r="H31" s="15"/>
      <c r="I31" s="15"/>
      <c r="J31" s="50"/>
      <c r="K31" s="14"/>
      <c r="L31" s="15"/>
      <c r="M31" s="15"/>
      <c r="N31" s="15"/>
      <c r="O31" s="15"/>
      <c r="P31" s="15"/>
      <c r="Q31" s="15"/>
      <c r="R31" s="14"/>
      <c r="S31" s="15"/>
      <c r="T31" s="15"/>
      <c r="U31" s="48"/>
      <c r="V31" s="15"/>
      <c r="W31" s="15"/>
      <c r="X31" s="15"/>
      <c r="Y31" s="15"/>
      <c r="Z31" s="15"/>
      <c r="AA31" s="15"/>
      <c r="AB31" s="15"/>
      <c r="AC31" s="48"/>
      <c r="AD31" s="15"/>
      <c r="AE31" s="15"/>
      <c r="AF31" s="15"/>
      <c r="AG31" s="15"/>
      <c r="AH31" s="15"/>
      <c r="AN31" s="8"/>
    </row>
    <row r="32" spans="1:40" x14ac:dyDescent="0.25">
      <c r="A32" s="202">
        <v>25</v>
      </c>
      <c r="B32" s="204" t="s">
        <v>227</v>
      </c>
      <c r="C32" s="206" t="s">
        <v>400</v>
      </c>
      <c r="D32" s="207" t="s">
        <v>222</v>
      </c>
      <c r="E32" s="208" t="s">
        <v>434</v>
      </c>
      <c r="F32" s="183"/>
      <c r="G32" s="205" t="s">
        <v>257</v>
      </c>
      <c r="H32" s="182"/>
      <c r="I32" s="182"/>
      <c r="J32" s="184"/>
      <c r="K32" s="181"/>
      <c r="L32" s="182"/>
      <c r="M32" s="182"/>
      <c r="N32" s="182"/>
      <c r="O32" s="182"/>
      <c r="P32" s="182"/>
      <c r="Q32" s="182"/>
      <c r="R32" s="181"/>
      <c r="S32" s="182"/>
      <c r="T32" s="182"/>
      <c r="U32" s="185"/>
      <c r="V32" s="182"/>
      <c r="W32" s="182"/>
      <c r="X32" s="182"/>
      <c r="Y32" s="182"/>
      <c r="Z32" s="182"/>
      <c r="AA32" s="182"/>
      <c r="AB32" s="182"/>
      <c r="AC32" s="185"/>
      <c r="AD32" s="182"/>
      <c r="AE32" s="182"/>
      <c r="AF32" s="182"/>
      <c r="AG32" s="182"/>
      <c r="AH32" s="182"/>
    </row>
    <row r="33" spans="1:41" x14ac:dyDescent="0.25">
      <c r="A33" s="202">
        <v>26</v>
      </c>
      <c r="B33" s="204" t="s">
        <v>227</v>
      </c>
      <c r="C33" s="206" t="s">
        <v>400</v>
      </c>
      <c r="D33" s="207" t="s">
        <v>222</v>
      </c>
      <c r="E33" s="208" t="s">
        <v>435</v>
      </c>
      <c r="F33" s="183"/>
      <c r="G33" s="205" t="s">
        <v>258</v>
      </c>
      <c r="H33" s="182"/>
      <c r="I33" s="182"/>
      <c r="J33" s="184"/>
      <c r="K33" s="181"/>
      <c r="L33" s="182"/>
      <c r="M33" s="182"/>
      <c r="N33" s="182"/>
      <c r="O33" s="182"/>
      <c r="P33" s="182"/>
      <c r="Q33" s="182"/>
      <c r="R33" s="181"/>
      <c r="S33" s="182"/>
      <c r="T33" s="182"/>
      <c r="U33" s="185"/>
      <c r="V33" s="182"/>
      <c r="W33" s="182"/>
      <c r="X33" s="182"/>
      <c r="Y33" s="182"/>
      <c r="Z33" s="182"/>
      <c r="AA33" s="182"/>
      <c r="AB33" s="182"/>
      <c r="AC33" s="185"/>
      <c r="AD33" s="182"/>
      <c r="AE33" s="182"/>
      <c r="AF33" s="182"/>
      <c r="AG33" s="182"/>
      <c r="AH33" s="182"/>
    </row>
    <row r="34" spans="1:41" x14ac:dyDescent="0.25">
      <c r="A34" s="202">
        <v>27</v>
      </c>
      <c r="B34" s="204" t="s">
        <v>227</v>
      </c>
      <c r="C34" s="206" t="s">
        <v>400</v>
      </c>
      <c r="D34" s="207" t="s">
        <v>222</v>
      </c>
      <c r="E34" s="208" t="s">
        <v>436</v>
      </c>
      <c r="F34" s="186"/>
      <c r="G34" s="205" t="s">
        <v>259</v>
      </c>
      <c r="H34" s="182"/>
      <c r="I34" s="182"/>
      <c r="J34" s="184"/>
      <c r="K34" s="181"/>
      <c r="L34" s="182"/>
      <c r="M34" s="182"/>
      <c r="N34" s="182"/>
      <c r="O34" s="182"/>
      <c r="P34" s="182"/>
      <c r="Q34" s="182"/>
      <c r="R34" s="181"/>
      <c r="S34" s="182"/>
      <c r="T34" s="182"/>
      <c r="U34" s="185"/>
      <c r="V34" s="182"/>
      <c r="W34" s="182"/>
      <c r="X34" s="182"/>
      <c r="Y34" s="182"/>
      <c r="Z34" s="182"/>
      <c r="AA34" s="182"/>
      <c r="AB34" s="182"/>
      <c r="AC34" s="185"/>
      <c r="AD34" s="182"/>
      <c r="AE34" s="182"/>
      <c r="AF34" s="182"/>
      <c r="AG34" s="182"/>
      <c r="AH34" s="182"/>
    </row>
    <row r="35" spans="1:41" x14ac:dyDescent="0.25">
      <c r="A35" s="202">
        <v>28</v>
      </c>
      <c r="B35" s="204" t="s">
        <v>227</v>
      </c>
      <c r="C35" s="206" t="s">
        <v>400</v>
      </c>
      <c r="D35" s="207" t="s">
        <v>222</v>
      </c>
      <c r="E35" s="208" t="s">
        <v>437</v>
      </c>
      <c r="F35" s="186"/>
      <c r="G35" s="205" t="s">
        <v>260</v>
      </c>
      <c r="H35" s="182"/>
      <c r="I35" s="182"/>
      <c r="J35" s="184"/>
      <c r="K35" s="181"/>
      <c r="L35" s="182"/>
      <c r="M35" s="182"/>
      <c r="N35" s="182"/>
      <c r="O35" s="182"/>
      <c r="P35" s="182"/>
      <c r="Q35" s="182"/>
      <c r="R35" s="181"/>
      <c r="S35" s="182"/>
      <c r="T35" s="182"/>
      <c r="U35" s="185"/>
      <c r="V35" s="182"/>
      <c r="W35" s="182"/>
      <c r="X35" s="182"/>
      <c r="Y35" s="182"/>
      <c r="Z35" s="182"/>
      <c r="AA35" s="182"/>
      <c r="AB35" s="182"/>
      <c r="AC35" s="185"/>
      <c r="AD35" s="182"/>
      <c r="AE35" s="182"/>
      <c r="AF35" s="182"/>
      <c r="AG35" s="182"/>
      <c r="AH35" s="182"/>
    </row>
    <row r="36" spans="1:41" x14ac:dyDescent="0.25">
      <c r="A36" s="202">
        <v>29</v>
      </c>
      <c r="B36" s="204" t="s">
        <v>227</v>
      </c>
      <c r="C36" s="206" t="s">
        <v>400</v>
      </c>
      <c r="D36" s="207" t="s">
        <v>222</v>
      </c>
      <c r="E36" s="208" t="s">
        <v>438</v>
      </c>
      <c r="F36" s="186"/>
      <c r="G36" s="205" t="s">
        <v>261</v>
      </c>
      <c r="H36" s="187"/>
      <c r="I36" s="187"/>
      <c r="J36" s="188"/>
      <c r="K36" s="187"/>
      <c r="L36" s="187"/>
      <c r="M36" s="181"/>
      <c r="N36" s="187"/>
      <c r="O36" s="187"/>
      <c r="P36" s="187"/>
      <c r="Q36" s="187"/>
      <c r="R36" s="187"/>
      <c r="S36" s="187"/>
      <c r="T36" s="187"/>
      <c r="U36" s="188"/>
      <c r="V36" s="187"/>
      <c r="W36" s="187"/>
      <c r="X36" s="187"/>
      <c r="Y36" s="187"/>
      <c r="Z36" s="187"/>
      <c r="AA36" s="187"/>
      <c r="AB36" s="187"/>
      <c r="AC36" s="185"/>
      <c r="AD36" s="189"/>
      <c r="AE36" s="187"/>
      <c r="AF36" s="187"/>
      <c r="AG36" s="187"/>
      <c r="AH36" s="187"/>
    </row>
    <row r="37" spans="1:41" x14ac:dyDescent="0.25">
      <c r="A37" s="202">
        <v>1</v>
      </c>
      <c r="B37" s="204" t="s">
        <v>227</v>
      </c>
      <c r="C37" s="206" t="s">
        <v>400</v>
      </c>
      <c r="D37" s="207" t="s">
        <v>222</v>
      </c>
      <c r="E37" s="208" t="s">
        <v>439</v>
      </c>
      <c r="F37" s="186"/>
      <c r="G37" s="205" t="s">
        <v>262</v>
      </c>
      <c r="H37" s="187"/>
      <c r="I37" s="187"/>
      <c r="J37" s="188"/>
      <c r="K37" s="187"/>
      <c r="L37" s="187"/>
      <c r="M37" s="181"/>
      <c r="N37" s="187"/>
      <c r="O37" s="187"/>
      <c r="P37" s="187"/>
      <c r="Q37" s="187"/>
      <c r="R37" s="187"/>
      <c r="S37" s="187"/>
      <c r="T37" s="187"/>
      <c r="U37" s="188"/>
      <c r="V37" s="187"/>
      <c r="W37" s="187"/>
      <c r="X37" s="187"/>
      <c r="Y37" s="187"/>
      <c r="Z37" s="187"/>
      <c r="AA37" s="187"/>
      <c r="AB37" s="187"/>
      <c r="AC37" s="185"/>
      <c r="AD37" s="187"/>
      <c r="AE37" s="187"/>
      <c r="AF37" s="187"/>
      <c r="AG37" s="187"/>
      <c r="AH37" s="187"/>
    </row>
    <row r="38" spans="1:41" x14ac:dyDescent="0.25">
      <c r="A38" s="202">
        <v>2</v>
      </c>
      <c r="B38" s="204" t="s">
        <v>227</v>
      </c>
      <c r="C38" s="206" t="s">
        <v>400</v>
      </c>
      <c r="D38" s="207" t="s">
        <v>222</v>
      </c>
      <c r="E38" s="208" t="s">
        <v>440</v>
      </c>
      <c r="F38" s="186"/>
      <c r="G38" s="205" t="s">
        <v>263</v>
      </c>
      <c r="H38" s="187"/>
      <c r="I38" s="187"/>
      <c r="J38" s="188"/>
      <c r="K38" s="187"/>
      <c r="L38" s="187"/>
      <c r="M38" s="181"/>
      <c r="N38" s="187"/>
      <c r="O38" s="187"/>
      <c r="P38" s="187"/>
      <c r="Q38" s="187"/>
      <c r="R38" s="187"/>
      <c r="S38" s="187"/>
      <c r="T38" s="187"/>
      <c r="U38" s="188"/>
      <c r="V38" s="187"/>
      <c r="W38" s="187"/>
      <c r="X38" s="187"/>
      <c r="Y38" s="187"/>
      <c r="Z38" s="187"/>
      <c r="AA38" s="187"/>
      <c r="AB38" s="187"/>
      <c r="AC38" s="185"/>
      <c r="AD38" s="189"/>
      <c r="AE38" s="187"/>
      <c r="AF38" s="187"/>
      <c r="AG38" s="187"/>
      <c r="AH38" s="187"/>
    </row>
    <row r="39" spans="1:41" x14ac:dyDescent="0.25">
      <c r="A39" s="202">
        <v>3</v>
      </c>
      <c r="B39" s="204" t="s">
        <v>228</v>
      </c>
      <c r="C39" s="206" t="s">
        <v>401</v>
      </c>
      <c r="D39" s="207" t="s">
        <v>406</v>
      </c>
      <c r="E39" s="208" t="s">
        <v>441</v>
      </c>
      <c r="F39" s="186"/>
      <c r="G39" s="205" t="s">
        <v>264</v>
      </c>
      <c r="H39" s="187"/>
      <c r="I39" s="187"/>
      <c r="J39" s="188"/>
      <c r="K39" s="187"/>
      <c r="L39" s="187"/>
      <c r="M39" s="181"/>
      <c r="N39" s="187"/>
      <c r="O39" s="187"/>
      <c r="P39" s="187"/>
      <c r="Q39" s="187"/>
      <c r="R39" s="187"/>
      <c r="S39" s="187"/>
      <c r="T39" s="187"/>
      <c r="U39" s="188"/>
      <c r="V39" s="189"/>
      <c r="W39" s="187"/>
      <c r="X39" s="187"/>
      <c r="Y39" s="187"/>
      <c r="Z39" s="187"/>
      <c r="AA39" s="187"/>
      <c r="AB39" s="187"/>
      <c r="AC39" s="185"/>
      <c r="AD39" s="187"/>
      <c r="AE39" s="187"/>
      <c r="AF39" s="187"/>
      <c r="AG39" s="187"/>
      <c r="AH39" s="187"/>
    </row>
    <row r="40" spans="1:41" x14ac:dyDescent="0.25">
      <c r="A40" s="202">
        <v>4</v>
      </c>
      <c r="B40" s="204" t="s">
        <v>228</v>
      </c>
      <c r="C40" s="206" t="s">
        <v>401</v>
      </c>
      <c r="D40" s="207" t="s">
        <v>406</v>
      </c>
      <c r="E40" s="208" t="s">
        <v>442</v>
      </c>
      <c r="F40" s="186"/>
      <c r="G40" s="205" t="s">
        <v>265</v>
      </c>
      <c r="H40" s="187"/>
      <c r="I40" s="187"/>
      <c r="J40" s="188"/>
      <c r="K40" s="187"/>
      <c r="L40" s="187"/>
      <c r="M40" s="181"/>
      <c r="N40" s="187"/>
      <c r="O40" s="187"/>
      <c r="P40" s="187"/>
      <c r="Q40" s="187"/>
      <c r="R40" s="187"/>
      <c r="S40" s="187"/>
      <c r="T40" s="187"/>
      <c r="U40" s="188"/>
      <c r="V40" s="187"/>
      <c r="W40" s="187"/>
      <c r="X40" s="187"/>
      <c r="Y40" s="187"/>
      <c r="Z40" s="187"/>
      <c r="AA40" s="187"/>
      <c r="AB40" s="187"/>
      <c r="AC40" s="185"/>
      <c r="AD40" s="189"/>
      <c r="AE40" s="187"/>
      <c r="AF40" s="187"/>
      <c r="AG40" s="187"/>
      <c r="AH40" s="187"/>
    </row>
    <row r="41" spans="1:41" x14ac:dyDescent="0.25">
      <c r="A41" s="202">
        <v>5</v>
      </c>
      <c r="B41" s="204" t="s">
        <v>228</v>
      </c>
      <c r="C41" s="206" t="s">
        <v>401</v>
      </c>
      <c r="D41" s="207" t="s">
        <v>406</v>
      </c>
      <c r="E41" s="208" t="s">
        <v>443</v>
      </c>
      <c r="F41" s="186"/>
      <c r="G41" s="205" t="s">
        <v>266</v>
      </c>
      <c r="H41" s="187"/>
      <c r="I41" s="187"/>
      <c r="J41" s="188"/>
      <c r="K41" s="187"/>
      <c r="L41" s="187"/>
      <c r="M41" s="181"/>
      <c r="N41" s="187"/>
      <c r="O41" s="187"/>
      <c r="P41" s="187"/>
      <c r="Q41" s="187"/>
      <c r="R41" s="187"/>
      <c r="S41" s="187"/>
      <c r="T41" s="187"/>
      <c r="U41" s="188"/>
      <c r="V41" s="189"/>
      <c r="W41" s="187"/>
      <c r="X41" s="187"/>
      <c r="Y41" s="187"/>
      <c r="Z41" s="187"/>
      <c r="AA41" s="187"/>
      <c r="AB41" s="187"/>
      <c r="AC41" s="185"/>
      <c r="AD41" s="189"/>
      <c r="AE41" s="187"/>
      <c r="AF41" s="187"/>
      <c r="AG41" s="187"/>
      <c r="AH41" s="187"/>
      <c r="AO41" s="8"/>
    </row>
    <row r="42" spans="1:41" x14ac:dyDescent="0.25">
      <c r="A42" s="202">
        <v>6</v>
      </c>
      <c r="B42" s="204" t="s">
        <v>228</v>
      </c>
      <c r="C42" s="206" t="s">
        <v>401</v>
      </c>
      <c r="D42" s="207" t="s">
        <v>406</v>
      </c>
      <c r="E42" s="208" t="s">
        <v>444</v>
      </c>
      <c r="F42" s="186"/>
      <c r="G42" s="205" t="s">
        <v>267</v>
      </c>
      <c r="H42" s="187"/>
      <c r="I42" s="187"/>
      <c r="J42" s="188"/>
      <c r="K42" s="187"/>
      <c r="L42" s="187"/>
      <c r="M42" s="181"/>
      <c r="N42" s="187"/>
      <c r="O42" s="187"/>
      <c r="P42" s="187"/>
      <c r="Q42" s="187"/>
      <c r="R42" s="187"/>
      <c r="S42" s="187"/>
      <c r="T42" s="187"/>
      <c r="U42" s="188"/>
      <c r="V42" s="189"/>
      <c r="W42" s="187"/>
      <c r="X42" s="187"/>
      <c r="Y42" s="187"/>
      <c r="Z42" s="187"/>
      <c r="AA42" s="187"/>
      <c r="AB42" s="187"/>
      <c r="AC42" s="185"/>
      <c r="AD42" s="189"/>
      <c r="AE42" s="187"/>
      <c r="AF42" s="187"/>
      <c r="AG42" s="187"/>
      <c r="AH42" s="187"/>
    </row>
    <row r="43" spans="1:41" x14ac:dyDescent="0.25">
      <c r="A43" s="202">
        <v>7</v>
      </c>
      <c r="B43" s="204" t="s">
        <v>228</v>
      </c>
      <c r="C43" s="206" t="s">
        <v>401</v>
      </c>
      <c r="D43" s="207" t="s">
        <v>406</v>
      </c>
      <c r="E43" s="208" t="s">
        <v>445</v>
      </c>
      <c r="F43" s="186"/>
      <c r="G43" s="205" t="s">
        <v>268</v>
      </c>
      <c r="H43" s="187"/>
      <c r="I43" s="187"/>
      <c r="J43" s="188"/>
      <c r="K43" s="187"/>
      <c r="L43" s="187"/>
      <c r="M43" s="181"/>
      <c r="N43" s="187"/>
      <c r="O43" s="187"/>
      <c r="P43" s="187"/>
      <c r="Q43" s="187"/>
      <c r="R43" s="187"/>
      <c r="S43" s="187"/>
      <c r="T43" s="187"/>
      <c r="U43" s="188"/>
      <c r="V43" s="187"/>
      <c r="W43" s="187"/>
      <c r="X43" s="187"/>
      <c r="Y43" s="187"/>
      <c r="Z43" s="187"/>
      <c r="AA43" s="187"/>
      <c r="AB43" s="187"/>
      <c r="AC43" s="185"/>
      <c r="AD43" s="189"/>
      <c r="AE43" s="187"/>
      <c r="AF43" s="187"/>
      <c r="AG43" s="187"/>
      <c r="AH43" s="187"/>
    </row>
    <row r="44" spans="1:41" x14ac:dyDescent="0.25">
      <c r="A44" s="202">
        <v>8</v>
      </c>
      <c r="B44" s="204" t="s">
        <v>228</v>
      </c>
      <c r="C44" s="206" t="s">
        <v>401</v>
      </c>
      <c r="D44" s="207" t="s">
        <v>406</v>
      </c>
      <c r="E44" s="208" t="s">
        <v>446</v>
      </c>
      <c r="F44" s="186"/>
      <c r="G44" s="205" t="s">
        <v>269</v>
      </c>
      <c r="H44" s="187"/>
      <c r="I44" s="187"/>
      <c r="J44" s="188"/>
      <c r="K44" s="187"/>
      <c r="L44" s="187"/>
      <c r="M44" s="181"/>
      <c r="N44" s="187"/>
      <c r="O44" s="187"/>
      <c r="P44" s="187"/>
      <c r="Q44" s="187"/>
      <c r="R44" s="187"/>
      <c r="S44" s="187"/>
      <c r="T44" s="187"/>
      <c r="U44" s="188"/>
      <c r="V44" s="187"/>
      <c r="W44" s="187"/>
      <c r="X44" s="187"/>
      <c r="Y44" s="187"/>
      <c r="Z44" s="187"/>
      <c r="AA44" s="187"/>
      <c r="AB44" s="187"/>
      <c r="AC44" s="185"/>
      <c r="AD44" s="187"/>
      <c r="AE44" s="187"/>
      <c r="AF44" s="187"/>
      <c r="AG44" s="187"/>
      <c r="AH44" s="187"/>
    </row>
    <row r="45" spans="1:41" x14ac:dyDescent="0.25">
      <c r="A45" s="202">
        <v>9</v>
      </c>
      <c r="B45" s="204" t="s">
        <v>228</v>
      </c>
      <c r="C45" s="206" t="s">
        <v>401</v>
      </c>
      <c r="D45" s="207" t="s">
        <v>406</v>
      </c>
      <c r="E45" s="208" t="s">
        <v>447</v>
      </c>
      <c r="F45" s="186"/>
      <c r="G45" s="205" t="s">
        <v>270</v>
      </c>
      <c r="H45" s="187"/>
      <c r="I45" s="187"/>
      <c r="J45" s="188"/>
      <c r="K45" s="187"/>
      <c r="L45" s="187"/>
      <c r="M45" s="181"/>
      <c r="N45" s="187"/>
      <c r="O45" s="187"/>
      <c r="P45" s="187"/>
      <c r="Q45" s="187"/>
      <c r="R45" s="187"/>
      <c r="S45" s="187"/>
      <c r="T45" s="187"/>
      <c r="U45" s="188"/>
      <c r="V45" s="189"/>
      <c r="W45" s="187"/>
      <c r="X45" s="187"/>
      <c r="Y45" s="187"/>
      <c r="Z45" s="187"/>
      <c r="AA45" s="187"/>
      <c r="AB45" s="187"/>
      <c r="AC45" s="185"/>
      <c r="AD45" s="189"/>
      <c r="AE45" s="187"/>
      <c r="AF45" s="187"/>
      <c r="AG45" s="187"/>
      <c r="AH45" s="187"/>
    </row>
    <row r="46" spans="1:41" x14ac:dyDescent="0.25">
      <c r="A46" s="202">
        <v>10</v>
      </c>
      <c r="B46" s="204" t="s">
        <v>228</v>
      </c>
      <c r="C46" s="206" t="s">
        <v>401</v>
      </c>
      <c r="D46" s="207" t="s">
        <v>406</v>
      </c>
      <c r="E46" s="208" t="s">
        <v>448</v>
      </c>
      <c r="F46" s="186"/>
      <c r="G46" s="205" t="s">
        <v>271</v>
      </c>
      <c r="H46" s="187"/>
      <c r="I46" s="187"/>
      <c r="J46" s="188"/>
      <c r="K46" s="190"/>
      <c r="L46" s="187"/>
      <c r="M46" s="181"/>
      <c r="N46" s="187"/>
      <c r="O46" s="187"/>
      <c r="P46" s="187"/>
      <c r="Q46" s="187"/>
      <c r="R46" s="187"/>
      <c r="S46" s="187"/>
      <c r="T46" s="187"/>
      <c r="U46" s="188"/>
      <c r="V46" s="189"/>
      <c r="W46" s="187"/>
      <c r="X46" s="187"/>
      <c r="Y46" s="187"/>
      <c r="Z46" s="187"/>
      <c r="AA46" s="187"/>
      <c r="AB46" s="187"/>
      <c r="AC46" s="185"/>
      <c r="AD46" s="189"/>
      <c r="AE46" s="187"/>
      <c r="AF46" s="187"/>
      <c r="AG46" s="187"/>
      <c r="AH46" s="187"/>
    </row>
    <row r="47" spans="1:41" x14ac:dyDescent="0.25">
      <c r="A47" s="202">
        <v>11</v>
      </c>
      <c r="B47" s="204" t="s">
        <v>228</v>
      </c>
      <c r="C47" s="206" t="s">
        <v>401</v>
      </c>
      <c r="D47" s="207" t="s">
        <v>406</v>
      </c>
      <c r="E47" s="208" t="s">
        <v>449</v>
      </c>
      <c r="F47" s="186"/>
      <c r="G47" s="205" t="s">
        <v>272</v>
      </c>
      <c r="H47" s="187"/>
      <c r="I47" s="187"/>
      <c r="J47" s="188"/>
      <c r="K47" s="187"/>
      <c r="L47" s="187"/>
      <c r="M47" s="181"/>
      <c r="N47" s="187"/>
      <c r="O47" s="187"/>
      <c r="P47" s="187"/>
      <c r="Q47" s="187"/>
      <c r="R47" s="187"/>
      <c r="S47" s="187"/>
      <c r="T47" s="187"/>
      <c r="U47" s="188"/>
      <c r="V47" s="187"/>
      <c r="W47" s="187"/>
      <c r="X47" s="187"/>
      <c r="Y47" s="187"/>
      <c r="Z47" s="187"/>
      <c r="AA47" s="187"/>
      <c r="AB47" s="187"/>
      <c r="AC47" s="185"/>
      <c r="AD47" s="187"/>
      <c r="AE47" s="187"/>
      <c r="AF47" s="187"/>
      <c r="AG47" s="187"/>
      <c r="AH47" s="187"/>
    </row>
    <row r="48" spans="1:41" x14ac:dyDescent="0.25">
      <c r="A48" s="202">
        <v>12</v>
      </c>
      <c r="B48" s="204" t="s">
        <v>228</v>
      </c>
      <c r="C48" s="206" t="s">
        <v>401</v>
      </c>
      <c r="D48" s="207" t="s">
        <v>406</v>
      </c>
      <c r="E48" s="208" t="s">
        <v>450</v>
      </c>
      <c r="F48" s="186"/>
      <c r="G48" s="205" t="s">
        <v>273</v>
      </c>
      <c r="H48" s="187"/>
      <c r="I48" s="187"/>
      <c r="J48" s="188"/>
      <c r="K48" s="187"/>
      <c r="L48" s="187"/>
      <c r="M48" s="181"/>
      <c r="N48" s="187"/>
      <c r="O48" s="187"/>
      <c r="P48" s="187"/>
      <c r="Q48" s="187"/>
      <c r="R48" s="187"/>
      <c r="S48" s="187"/>
      <c r="T48" s="187"/>
      <c r="U48" s="188"/>
      <c r="V48" s="189"/>
      <c r="W48" s="187"/>
      <c r="X48" s="187"/>
      <c r="Y48" s="187"/>
      <c r="Z48" s="187"/>
      <c r="AA48" s="187"/>
      <c r="AB48" s="187"/>
      <c r="AC48" s="185"/>
      <c r="AD48" s="189"/>
      <c r="AE48" s="187"/>
      <c r="AF48" s="187"/>
      <c r="AG48" s="187"/>
      <c r="AH48" s="187"/>
    </row>
    <row r="49" spans="1:41" x14ac:dyDescent="0.25">
      <c r="A49" s="202">
        <v>13</v>
      </c>
      <c r="B49" s="204" t="s">
        <v>228</v>
      </c>
      <c r="C49" s="206" t="s">
        <v>401</v>
      </c>
      <c r="D49" s="207" t="s">
        <v>406</v>
      </c>
      <c r="E49" s="208" t="s">
        <v>451</v>
      </c>
      <c r="F49" s="186"/>
      <c r="G49" s="205" t="s">
        <v>274</v>
      </c>
      <c r="H49" s="187"/>
      <c r="I49" s="187"/>
      <c r="J49" s="188"/>
      <c r="K49" s="187"/>
      <c r="L49" s="187"/>
      <c r="M49" s="181"/>
      <c r="N49" s="187"/>
      <c r="O49" s="187"/>
      <c r="P49" s="187"/>
      <c r="Q49" s="187"/>
      <c r="R49" s="187"/>
      <c r="S49" s="187"/>
      <c r="T49" s="187"/>
      <c r="U49" s="188"/>
      <c r="V49" s="189"/>
      <c r="W49" s="187"/>
      <c r="X49" s="187"/>
      <c r="Y49" s="187"/>
      <c r="Z49" s="187"/>
      <c r="AA49" s="187"/>
      <c r="AB49" s="187"/>
      <c r="AC49" s="185"/>
      <c r="AD49" s="187"/>
      <c r="AE49" s="187"/>
      <c r="AF49" s="187"/>
      <c r="AG49" s="187"/>
      <c r="AH49" s="187"/>
    </row>
    <row r="50" spans="1:41" x14ac:dyDescent="0.25">
      <c r="A50" s="202">
        <v>14</v>
      </c>
      <c r="B50" s="204" t="s">
        <v>228</v>
      </c>
      <c r="C50" s="206" t="s">
        <v>401</v>
      </c>
      <c r="D50" s="207" t="s">
        <v>406</v>
      </c>
      <c r="E50" s="208" t="s">
        <v>452</v>
      </c>
      <c r="F50" s="186"/>
      <c r="G50" s="205" t="s">
        <v>275</v>
      </c>
      <c r="H50" s="187"/>
      <c r="I50" s="187"/>
      <c r="J50" s="188"/>
      <c r="K50" s="187"/>
      <c r="L50" s="187"/>
      <c r="M50" s="181"/>
      <c r="N50" s="187"/>
      <c r="O50" s="187"/>
      <c r="P50" s="187"/>
      <c r="Q50" s="187"/>
      <c r="R50" s="187"/>
      <c r="S50" s="187"/>
      <c r="T50" s="187"/>
      <c r="U50" s="188"/>
      <c r="V50" s="189"/>
      <c r="W50" s="187"/>
      <c r="X50" s="187"/>
      <c r="Y50" s="187"/>
      <c r="Z50" s="187"/>
      <c r="AA50" s="187"/>
      <c r="AB50" s="187"/>
      <c r="AC50" s="185"/>
      <c r="AD50" s="187"/>
      <c r="AE50" s="187"/>
      <c r="AF50" s="187"/>
      <c r="AG50" s="187"/>
      <c r="AH50" s="187"/>
    </row>
    <row r="51" spans="1:41" x14ac:dyDescent="0.25">
      <c r="A51" s="202">
        <v>15</v>
      </c>
      <c r="B51" s="204" t="s">
        <v>228</v>
      </c>
      <c r="C51" s="206" t="s">
        <v>401</v>
      </c>
      <c r="D51" s="207" t="s">
        <v>406</v>
      </c>
      <c r="E51" s="208" t="s">
        <v>453</v>
      </c>
      <c r="F51" s="186"/>
      <c r="G51" s="205" t="s">
        <v>276</v>
      </c>
      <c r="H51" s="187"/>
      <c r="I51" s="187"/>
      <c r="J51" s="188"/>
      <c r="K51" s="190"/>
      <c r="L51" s="187"/>
      <c r="M51" s="181"/>
      <c r="N51" s="187"/>
      <c r="O51" s="187"/>
      <c r="P51" s="187"/>
      <c r="Q51" s="187"/>
      <c r="R51" s="187"/>
      <c r="S51" s="187"/>
      <c r="T51" s="187"/>
      <c r="U51" s="188"/>
      <c r="V51" s="189"/>
      <c r="W51" s="187"/>
      <c r="X51" s="187"/>
      <c r="Y51" s="187"/>
      <c r="Z51" s="187"/>
      <c r="AA51" s="187"/>
      <c r="AB51" s="187"/>
      <c r="AC51" s="185"/>
      <c r="AD51" s="187"/>
      <c r="AE51" s="187"/>
      <c r="AF51" s="187"/>
      <c r="AG51" s="187"/>
      <c r="AH51" s="187"/>
      <c r="AO51" s="8"/>
    </row>
    <row r="52" spans="1:41" x14ac:dyDescent="0.25">
      <c r="A52" s="202">
        <v>16</v>
      </c>
      <c r="B52" s="204" t="s">
        <v>228</v>
      </c>
      <c r="C52" s="206" t="s">
        <v>401</v>
      </c>
      <c r="D52" s="207" t="s">
        <v>406</v>
      </c>
      <c r="E52" s="208" t="s">
        <v>454</v>
      </c>
      <c r="F52" s="186"/>
      <c r="G52" s="205" t="s">
        <v>277</v>
      </c>
      <c r="H52" s="187"/>
      <c r="I52" s="187"/>
      <c r="J52" s="188"/>
      <c r="K52" s="187"/>
      <c r="L52" s="187"/>
      <c r="M52" s="181"/>
      <c r="N52" s="187"/>
      <c r="O52" s="187"/>
      <c r="P52" s="187"/>
      <c r="Q52" s="187"/>
      <c r="R52" s="187"/>
      <c r="S52" s="187"/>
      <c r="T52" s="187"/>
      <c r="U52" s="188"/>
      <c r="V52" s="189"/>
      <c r="W52" s="187"/>
      <c r="X52" s="187"/>
      <c r="Y52" s="187"/>
      <c r="Z52" s="187"/>
      <c r="AA52" s="187"/>
      <c r="AB52" s="187"/>
      <c r="AC52" s="185"/>
      <c r="AD52" s="189"/>
      <c r="AE52" s="187"/>
      <c r="AF52" s="187"/>
      <c r="AG52" s="187"/>
      <c r="AH52" s="187"/>
      <c r="AM52" s="9"/>
    </row>
    <row r="53" spans="1:41" x14ac:dyDescent="0.25">
      <c r="A53" s="202">
        <v>17</v>
      </c>
      <c r="B53" s="204" t="s">
        <v>228</v>
      </c>
      <c r="C53" s="206" t="s">
        <v>401</v>
      </c>
      <c r="D53" s="207" t="s">
        <v>406</v>
      </c>
      <c r="E53" s="208" t="s">
        <v>455</v>
      </c>
      <c r="F53" s="186"/>
      <c r="G53" s="205" t="s">
        <v>278</v>
      </c>
      <c r="H53" s="187"/>
      <c r="I53" s="187"/>
      <c r="J53" s="188"/>
      <c r="K53" s="187"/>
      <c r="L53" s="187"/>
      <c r="M53" s="181"/>
      <c r="N53" s="187"/>
      <c r="O53" s="187"/>
      <c r="P53" s="187"/>
      <c r="Q53" s="187"/>
      <c r="R53" s="187"/>
      <c r="S53" s="187"/>
      <c r="T53" s="187"/>
      <c r="U53" s="188"/>
      <c r="V53" s="187"/>
      <c r="W53" s="187"/>
      <c r="X53" s="187"/>
      <c r="Y53" s="187"/>
      <c r="Z53" s="187"/>
      <c r="AA53" s="187"/>
      <c r="AB53" s="187"/>
      <c r="AC53" s="185"/>
      <c r="AD53" s="187"/>
      <c r="AE53" s="187"/>
      <c r="AF53" s="187"/>
      <c r="AG53" s="187"/>
      <c r="AH53" s="187"/>
    </row>
    <row r="54" spans="1:41" x14ac:dyDescent="0.25">
      <c r="A54" s="202">
        <v>18</v>
      </c>
      <c r="B54" s="204" t="s">
        <v>228</v>
      </c>
      <c r="C54" s="206" t="s">
        <v>401</v>
      </c>
      <c r="D54" s="207" t="s">
        <v>406</v>
      </c>
      <c r="E54" s="208" t="s">
        <v>456</v>
      </c>
      <c r="F54" s="186"/>
      <c r="G54" s="205" t="s">
        <v>279</v>
      </c>
      <c r="H54" s="187"/>
      <c r="I54" s="187"/>
      <c r="J54" s="188"/>
      <c r="K54" s="187"/>
      <c r="L54" s="187"/>
      <c r="M54" s="181"/>
      <c r="N54" s="187"/>
      <c r="O54" s="187"/>
      <c r="P54" s="187"/>
      <c r="Q54" s="187"/>
      <c r="R54" s="187"/>
      <c r="S54" s="187"/>
      <c r="T54" s="187"/>
      <c r="U54" s="188"/>
      <c r="V54" s="189"/>
      <c r="W54" s="187"/>
      <c r="X54" s="187"/>
      <c r="Y54" s="187"/>
      <c r="Z54" s="187"/>
      <c r="AA54" s="187"/>
      <c r="AB54" s="187"/>
      <c r="AC54" s="185"/>
      <c r="AD54" s="187"/>
      <c r="AE54" s="187"/>
      <c r="AF54" s="187"/>
      <c r="AG54" s="187"/>
      <c r="AH54" s="187"/>
    </row>
    <row r="55" spans="1:41" x14ac:dyDescent="0.25">
      <c r="A55" s="202">
        <v>19</v>
      </c>
      <c r="B55" s="204" t="s">
        <v>228</v>
      </c>
      <c r="C55" s="206" t="s">
        <v>401</v>
      </c>
      <c r="D55" s="207" t="s">
        <v>406</v>
      </c>
      <c r="E55" s="208" t="s">
        <v>457</v>
      </c>
      <c r="F55" s="186"/>
      <c r="G55" s="205" t="s">
        <v>280</v>
      </c>
      <c r="H55" s="187"/>
      <c r="I55" s="187"/>
      <c r="J55" s="188"/>
      <c r="K55" s="187"/>
      <c r="L55" s="187"/>
      <c r="M55" s="181"/>
      <c r="N55" s="187"/>
      <c r="O55" s="187"/>
      <c r="P55" s="187"/>
      <c r="Q55" s="187"/>
      <c r="R55" s="187"/>
      <c r="S55" s="187"/>
      <c r="T55" s="187"/>
      <c r="U55" s="188"/>
      <c r="V55" s="187"/>
      <c r="W55" s="187"/>
      <c r="X55" s="187"/>
      <c r="Y55" s="187"/>
      <c r="Z55" s="187"/>
      <c r="AA55" s="187"/>
      <c r="AB55" s="187"/>
      <c r="AC55" s="185"/>
      <c r="AD55" s="189"/>
      <c r="AE55" s="187"/>
      <c r="AF55" s="187"/>
      <c r="AG55" s="187"/>
      <c r="AH55" s="187"/>
    </row>
    <row r="56" spans="1:41" x14ac:dyDescent="0.25">
      <c r="A56" s="202">
        <v>20</v>
      </c>
      <c r="B56" s="204" t="s">
        <v>228</v>
      </c>
      <c r="C56" s="206" t="s">
        <v>401</v>
      </c>
      <c r="D56" s="207" t="s">
        <v>406</v>
      </c>
      <c r="E56" s="208" t="s">
        <v>458</v>
      </c>
      <c r="F56" s="186"/>
      <c r="G56" s="205" t="s">
        <v>281</v>
      </c>
      <c r="H56" s="187"/>
      <c r="I56" s="187"/>
      <c r="J56" s="188"/>
      <c r="K56" s="187"/>
      <c r="L56" s="187"/>
      <c r="M56" s="181"/>
      <c r="N56" s="187"/>
      <c r="O56" s="187"/>
      <c r="P56" s="187"/>
      <c r="Q56" s="187"/>
      <c r="R56" s="187"/>
      <c r="S56" s="187"/>
      <c r="T56" s="187"/>
      <c r="U56" s="188"/>
      <c r="V56" s="187"/>
      <c r="W56" s="187"/>
      <c r="X56" s="187"/>
      <c r="Y56" s="187"/>
      <c r="Z56" s="187"/>
      <c r="AA56" s="187"/>
      <c r="AB56" s="187"/>
      <c r="AC56" s="185"/>
      <c r="AD56" s="187"/>
      <c r="AE56" s="187"/>
      <c r="AF56" s="187"/>
      <c r="AG56" s="187"/>
      <c r="AH56" s="187"/>
    </row>
    <row r="57" spans="1:41" x14ac:dyDescent="0.25">
      <c r="A57" s="202">
        <v>21</v>
      </c>
      <c r="B57" s="204" t="s">
        <v>228</v>
      </c>
      <c r="C57" s="206" t="s">
        <v>401</v>
      </c>
      <c r="D57" s="207" t="s">
        <v>406</v>
      </c>
      <c r="E57" s="208" t="s">
        <v>459</v>
      </c>
      <c r="F57" s="186"/>
      <c r="G57" s="205" t="s">
        <v>282</v>
      </c>
      <c r="H57" s="187"/>
      <c r="I57" s="187"/>
      <c r="J57" s="188"/>
      <c r="K57" s="187"/>
      <c r="L57" s="187"/>
      <c r="M57" s="181"/>
      <c r="N57" s="187"/>
      <c r="O57" s="187"/>
      <c r="P57" s="187"/>
      <c r="Q57" s="187"/>
      <c r="R57" s="187"/>
      <c r="S57" s="187"/>
      <c r="T57" s="187"/>
      <c r="U57" s="188"/>
      <c r="V57" s="187"/>
      <c r="W57" s="187"/>
      <c r="X57" s="187"/>
      <c r="Y57" s="187"/>
      <c r="Z57" s="187"/>
      <c r="AA57" s="187"/>
      <c r="AB57" s="187"/>
      <c r="AC57" s="185"/>
      <c r="AD57" s="189"/>
      <c r="AE57" s="187"/>
      <c r="AF57" s="187"/>
      <c r="AG57" s="187"/>
      <c r="AH57" s="187"/>
    </row>
    <row r="58" spans="1:41" x14ac:dyDescent="0.25">
      <c r="A58" s="202">
        <v>22</v>
      </c>
      <c r="B58" s="204" t="s">
        <v>228</v>
      </c>
      <c r="C58" s="206" t="s">
        <v>401</v>
      </c>
      <c r="D58" s="207" t="s">
        <v>406</v>
      </c>
      <c r="E58" s="208" t="s">
        <v>460</v>
      </c>
      <c r="F58" s="186"/>
      <c r="G58" s="205" t="s">
        <v>283</v>
      </c>
      <c r="H58" s="187"/>
      <c r="I58" s="187"/>
      <c r="J58" s="188"/>
      <c r="K58" s="187"/>
      <c r="L58" s="187"/>
      <c r="M58" s="181"/>
      <c r="N58" s="187"/>
      <c r="O58" s="187"/>
      <c r="P58" s="187"/>
      <c r="Q58" s="187"/>
      <c r="R58" s="187"/>
      <c r="S58" s="187"/>
      <c r="T58" s="187"/>
      <c r="U58" s="188"/>
      <c r="V58" s="187"/>
      <c r="W58" s="187"/>
      <c r="X58" s="187"/>
      <c r="Y58" s="187"/>
      <c r="Z58" s="187"/>
      <c r="AA58" s="187"/>
      <c r="AB58" s="187"/>
      <c r="AC58" s="185"/>
      <c r="AD58" s="187"/>
      <c r="AE58" s="187"/>
      <c r="AF58" s="187"/>
      <c r="AG58" s="187"/>
      <c r="AH58" s="187"/>
    </row>
    <row r="59" spans="1:41" x14ac:dyDescent="0.25">
      <c r="A59" s="202">
        <v>23</v>
      </c>
      <c r="B59" s="204" t="s">
        <v>228</v>
      </c>
      <c r="C59" s="206" t="s">
        <v>401</v>
      </c>
      <c r="D59" s="207" t="s">
        <v>406</v>
      </c>
      <c r="E59" s="208" t="s">
        <v>461</v>
      </c>
      <c r="F59" s="186"/>
      <c r="G59" s="205" t="s">
        <v>284</v>
      </c>
      <c r="H59" s="187"/>
      <c r="I59" s="187"/>
      <c r="J59" s="188"/>
      <c r="K59" s="187"/>
      <c r="L59" s="187"/>
      <c r="M59" s="181"/>
      <c r="N59" s="187"/>
      <c r="O59" s="187"/>
      <c r="P59" s="187"/>
      <c r="Q59" s="187"/>
      <c r="R59" s="187"/>
      <c r="S59" s="187"/>
      <c r="T59" s="187"/>
      <c r="U59" s="188"/>
      <c r="V59" s="187"/>
      <c r="W59" s="187"/>
      <c r="X59" s="187"/>
      <c r="Y59" s="187"/>
      <c r="Z59" s="187"/>
      <c r="AA59" s="187"/>
      <c r="AB59" s="187"/>
      <c r="AC59" s="185"/>
      <c r="AD59" s="189"/>
      <c r="AE59" s="187"/>
      <c r="AF59" s="187"/>
      <c r="AG59" s="187"/>
      <c r="AH59" s="187"/>
    </row>
    <row r="60" spans="1:41" x14ac:dyDescent="0.25">
      <c r="A60" s="202">
        <v>24</v>
      </c>
      <c r="B60" s="204" t="s">
        <v>228</v>
      </c>
      <c r="C60" s="206" t="s">
        <v>401</v>
      </c>
      <c r="D60" s="207" t="s">
        <v>406</v>
      </c>
      <c r="E60" s="208" t="s">
        <v>462</v>
      </c>
      <c r="F60" s="186"/>
      <c r="G60" s="205" t="s">
        <v>285</v>
      </c>
      <c r="H60" s="187"/>
      <c r="I60" s="187"/>
      <c r="J60" s="188"/>
      <c r="K60" s="187"/>
      <c r="L60" s="187"/>
      <c r="M60" s="181"/>
      <c r="N60" s="187"/>
      <c r="O60" s="187"/>
      <c r="P60" s="187"/>
      <c r="Q60" s="187"/>
      <c r="R60" s="187"/>
      <c r="S60" s="187"/>
      <c r="T60" s="187"/>
      <c r="U60" s="188"/>
      <c r="V60" s="187"/>
      <c r="W60" s="187"/>
      <c r="X60" s="187"/>
      <c r="Y60" s="187"/>
      <c r="Z60" s="187"/>
      <c r="AA60" s="187"/>
      <c r="AB60" s="187"/>
      <c r="AC60" s="185"/>
      <c r="AD60" s="187"/>
      <c r="AE60" s="187"/>
      <c r="AF60" s="187"/>
      <c r="AG60" s="187"/>
      <c r="AH60" s="187"/>
    </row>
    <row r="61" spans="1:41" x14ac:dyDescent="0.25">
      <c r="A61" s="202">
        <v>25</v>
      </c>
      <c r="B61" s="204" t="s">
        <v>228</v>
      </c>
      <c r="C61" s="206" t="s">
        <v>401</v>
      </c>
      <c r="D61" s="207" t="s">
        <v>406</v>
      </c>
      <c r="E61" s="208" t="s">
        <v>463</v>
      </c>
      <c r="F61" s="193"/>
      <c r="G61" s="205" t="s">
        <v>286</v>
      </c>
      <c r="H61" s="192"/>
      <c r="I61" s="192"/>
      <c r="J61" s="194"/>
      <c r="K61" s="192"/>
      <c r="L61" s="192"/>
      <c r="M61" s="191"/>
      <c r="N61" s="192"/>
      <c r="O61" s="192"/>
      <c r="P61" s="192"/>
      <c r="Q61" s="192"/>
      <c r="R61" s="192"/>
      <c r="S61" s="192"/>
      <c r="T61" s="192"/>
      <c r="U61" s="194"/>
      <c r="V61" s="192"/>
      <c r="W61" s="192"/>
      <c r="X61" s="192"/>
      <c r="Y61" s="192"/>
      <c r="Z61" s="192"/>
      <c r="AA61" s="192"/>
      <c r="AB61" s="192"/>
      <c r="AC61" s="195"/>
      <c r="AD61" s="192"/>
      <c r="AE61" s="192"/>
      <c r="AF61" s="192"/>
      <c r="AG61" s="192"/>
      <c r="AH61" s="192"/>
    </row>
    <row r="62" spans="1:41" x14ac:dyDescent="0.25">
      <c r="A62" s="202">
        <v>26</v>
      </c>
      <c r="B62" s="204" t="s">
        <v>228</v>
      </c>
      <c r="C62" s="206" t="s">
        <v>401</v>
      </c>
      <c r="D62" s="207" t="s">
        <v>406</v>
      </c>
      <c r="E62" s="208" t="s">
        <v>464</v>
      </c>
      <c r="F62" s="193"/>
      <c r="G62" s="205" t="s">
        <v>287</v>
      </c>
      <c r="H62" s="192"/>
      <c r="I62" s="192"/>
      <c r="J62" s="196"/>
      <c r="K62" s="192"/>
      <c r="L62" s="192"/>
      <c r="M62" s="191"/>
      <c r="N62" s="192"/>
      <c r="O62" s="192"/>
      <c r="P62" s="192"/>
      <c r="Q62" s="192"/>
      <c r="R62" s="192"/>
      <c r="S62" s="192"/>
      <c r="T62" s="192"/>
      <c r="U62" s="194"/>
      <c r="V62" s="197"/>
      <c r="W62" s="192"/>
      <c r="X62" s="192"/>
      <c r="Y62" s="192"/>
      <c r="Z62" s="192"/>
      <c r="AA62" s="192"/>
      <c r="AB62" s="192"/>
      <c r="AC62" s="195"/>
      <c r="AD62" s="192"/>
      <c r="AE62" s="192"/>
      <c r="AF62" s="192"/>
      <c r="AG62" s="192"/>
      <c r="AH62" s="192"/>
    </row>
    <row r="63" spans="1:41" x14ac:dyDescent="0.25">
      <c r="A63" s="202">
        <v>27</v>
      </c>
      <c r="B63" s="204" t="s">
        <v>228</v>
      </c>
      <c r="C63" s="206" t="s">
        <v>401</v>
      </c>
      <c r="D63" s="207" t="s">
        <v>406</v>
      </c>
      <c r="E63" s="208" t="s">
        <v>465</v>
      </c>
      <c r="F63" s="193"/>
      <c r="G63" s="205" t="s">
        <v>288</v>
      </c>
      <c r="H63" s="192"/>
      <c r="I63" s="192"/>
      <c r="J63" s="196"/>
      <c r="K63" s="192"/>
      <c r="L63" s="192"/>
      <c r="M63" s="191"/>
      <c r="N63" s="192"/>
      <c r="O63" s="192"/>
      <c r="P63" s="192"/>
      <c r="Q63" s="192"/>
      <c r="R63" s="192"/>
      <c r="S63" s="192"/>
      <c r="T63" s="192"/>
      <c r="U63" s="194"/>
      <c r="V63" s="192"/>
      <c r="W63" s="192"/>
      <c r="X63" s="192"/>
      <c r="Y63" s="192"/>
      <c r="Z63" s="192"/>
      <c r="AA63" s="192"/>
      <c r="AB63" s="192"/>
      <c r="AC63" s="195"/>
      <c r="AD63" s="192"/>
      <c r="AE63" s="192"/>
      <c r="AF63" s="192"/>
      <c r="AG63" s="192"/>
      <c r="AH63" s="192"/>
    </row>
    <row r="64" spans="1:41" x14ac:dyDescent="0.25">
      <c r="A64" s="202">
        <v>28</v>
      </c>
      <c r="B64" s="204" t="s">
        <v>228</v>
      </c>
      <c r="C64" s="206" t="s">
        <v>401</v>
      </c>
      <c r="D64" s="207" t="s">
        <v>406</v>
      </c>
      <c r="E64" s="208" t="s">
        <v>466</v>
      </c>
      <c r="F64" s="193"/>
      <c r="G64" s="205" t="s">
        <v>289</v>
      </c>
      <c r="H64" s="192"/>
      <c r="I64" s="192"/>
      <c r="J64" s="196"/>
      <c r="K64" s="192"/>
      <c r="L64" s="192"/>
      <c r="M64" s="191"/>
      <c r="N64" s="192"/>
      <c r="O64" s="192"/>
      <c r="P64" s="192"/>
      <c r="Q64" s="192"/>
      <c r="R64" s="192"/>
      <c r="S64" s="192"/>
      <c r="T64" s="192"/>
      <c r="U64" s="194"/>
      <c r="V64" s="197"/>
      <c r="W64" s="192"/>
      <c r="X64" s="192"/>
      <c r="Y64" s="192"/>
      <c r="Z64" s="192"/>
      <c r="AA64" s="192"/>
      <c r="AB64" s="192"/>
      <c r="AC64" s="195"/>
      <c r="AD64" s="197"/>
      <c r="AE64" s="192"/>
      <c r="AF64" s="192"/>
      <c r="AG64" s="192"/>
      <c r="AH64" s="192"/>
    </row>
    <row r="65" spans="1:41" x14ac:dyDescent="0.25">
      <c r="A65" s="202">
        <v>29</v>
      </c>
      <c r="B65" s="204" t="s">
        <v>228</v>
      </c>
      <c r="C65" s="206" t="s">
        <v>401</v>
      </c>
      <c r="D65" s="207" t="s">
        <v>406</v>
      </c>
      <c r="E65" s="208" t="s">
        <v>467</v>
      </c>
      <c r="F65" s="193"/>
      <c r="G65" s="205" t="s">
        <v>290</v>
      </c>
      <c r="H65" s="192"/>
      <c r="I65" s="192"/>
      <c r="J65" s="196"/>
      <c r="K65" s="192"/>
      <c r="L65" s="192"/>
      <c r="M65" s="191"/>
      <c r="N65" s="192"/>
      <c r="O65" s="192"/>
      <c r="P65" s="192"/>
      <c r="Q65" s="192"/>
      <c r="R65" s="192"/>
      <c r="S65" s="192"/>
      <c r="T65" s="192"/>
      <c r="U65" s="194"/>
      <c r="V65" s="192"/>
      <c r="W65" s="192"/>
      <c r="X65" s="192"/>
      <c r="Y65" s="192"/>
      <c r="Z65" s="192"/>
      <c r="AA65" s="192"/>
      <c r="AB65" s="192"/>
      <c r="AC65" s="195"/>
      <c r="AD65" s="192"/>
      <c r="AE65" s="192"/>
      <c r="AF65" s="192"/>
      <c r="AG65" s="192"/>
      <c r="AH65" s="192"/>
    </row>
    <row r="66" spans="1:41" x14ac:dyDescent="0.25">
      <c r="A66" s="202">
        <v>1</v>
      </c>
      <c r="B66" s="204" t="s">
        <v>228</v>
      </c>
      <c r="C66" s="206" t="s">
        <v>401</v>
      </c>
      <c r="D66" s="207" t="s">
        <v>406</v>
      </c>
      <c r="E66" s="208" t="s">
        <v>468</v>
      </c>
      <c r="F66" s="193"/>
      <c r="G66" s="205" t="s">
        <v>291</v>
      </c>
      <c r="H66" s="192"/>
      <c r="I66" s="192"/>
      <c r="J66" s="196"/>
      <c r="K66" s="192"/>
      <c r="L66" s="192"/>
      <c r="M66" s="191"/>
      <c r="N66" s="192"/>
      <c r="O66" s="192"/>
      <c r="P66" s="192"/>
      <c r="Q66" s="192"/>
      <c r="R66" s="192"/>
      <c r="S66" s="192"/>
      <c r="T66" s="192"/>
      <c r="U66" s="194"/>
      <c r="V66" s="192"/>
      <c r="W66" s="192"/>
      <c r="X66" s="192"/>
      <c r="Y66" s="192"/>
      <c r="Z66" s="192"/>
      <c r="AA66" s="192"/>
      <c r="AB66" s="192"/>
      <c r="AC66" s="195"/>
      <c r="AD66" s="192"/>
      <c r="AE66" s="192"/>
      <c r="AF66" s="192"/>
      <c r="AG66" s="192"/>
      <c r="AH66" s="192"/>
    </row>
    <row r="67" spans="1:41" x14ac:dyDescent="0.25">
      <c r="A67" s="202">
        <v>2</v>
      </c>
      <c r="B67" s="204" t="s">
        <v>229</v>
      </c>
      <c r="C67" s="206" t="s">
        <v>402</v>
      </c>
      <c r="D67" s="207" t="s">
        <v>407</v>
      </c>
      <c r="E67" s="208" t="s">
        <v>469</v>
      </c>
      <c r="F67" s="193"/>
      <c r="G67" s="205" t="s">
        <v>292</v>
      </c>
      <c r="H67" s="192"/>
      <c r="I67" s="192"/>
      <c r="J67" s="196"/>
      <c r="K67" s="192"/>
      <c r="L67" s="192"/>
      <c r="M67" s="191"/>
      <c r="N67" s="192"/>
      <c r="O67" s="192"/>
      <c r="P67" s="192"/>
      <c r="Q67" s="192"/>
      <c r="R67" s="192"/>
      <c r="S67" s="192"/>
      <c r="T67" s="192"/>
      <c r="U67" s="194"/>
      <c r="V67" s="197"/>
      <c r="W67" s="192"/>
      <c r="X67" s="192"/>
      <c r="Y67" s="192"/>
      <c r="Z67" s="192"/>
      <c r="AA67" s="192"/>
      <c r="AB67" s="192"/>
      <c r="AC67" s="195"/>
      <c r="AD67" s="197"/>
      <c r="AE67" s="192"/>
      <c r="AF67" s="192"/>
      <c r="AG67" s="192"/>
      <c r="AH67" s="192"/>
    </row>
    <row r="68" spans="1:41" x14ac:dyDescent="0.25">
      <c r="A68" s="202">
        <v>3</v>
      </c>
      <c r="B68" s="204" t="s">
        <v>229</v>
      </c>
      <c r="C68" s="206" t="s">
        <v>402</v>
      </c>
      <c r="D68" s="207" t="s">
        <v>407</v>
      </c>
      <c r="E68" s="208" t="s">
        <v>470</v>
      </c>
      <c r="F68" s="193"/>
      <c r="G68" s="205" t="s">
        <v>293</v>
      </c>
      <c r="H68" s="192"/>
      <c r="I68" s="192"/>
      <c r="J68" s="196"/>
      <c r="K68" s="192"/>
      <c r="L68" s="192"/>
      <c r="M68" s="191"/>
      <c r="N68" s="192"/>
      <c r="O68" s="192"/>
      <c r="P68" s="192"/>
      <c r="Q68" s="192"/>
      <c r="R68" s="192"/>
      <c r="S68" s="192"/>
      <c r="T68" s="192"/>
      <c r="U68" s="194"/>
      <c r="V68" s="192"/>
      <c r="W68" s="192"/>
      <c r="X68" s="192"/>
      <c r="Y68" s="192"/>
      <c r="Z68" s="192"/>
      <c r="AA68" s="192"/>
      <c r="AB68" s="192"/>
      <c r="AC68" s="195"/>
      <c r="AD68" s="192"/>
      <c r="AE68" s="192"/>
      <c r="AF68" s="192"/>
      <c r="AG68" s="192"/>
      <c r="AH68" s="192"/>
    </row>
    <row r="69" spans="1:41" x14ac:dyDescent="0.25">
      <c r="A69" s="202">
        <v>4</v>
      </c>
      <c r="B69" s="204" t="s">
        <v>229</v>
      </c>
      <c r="C69" s="206" t="s">
        <v>402</v>
      </c>
      <c r="D69" s="207" t="s">
        <v>407</v>
      </c>
      <c r="E69" s="208" t="s">
        <v>471</v>
      </c>
      <c r="F69" s="193"/>
      <c r="G69" s="205" t="s">
        <v>294</v>
      </c>
      <c r="H69" s="192"/>
      <c r="I69" s="192"/>
      <c r="J69" s="196"/>
      <c r="K69" s="192"/>
      <c r="L69" s="192"/>
      <c r="M69" s="191"/>
      <c r="N69" s="192"/>
      <c r="O69" s="192"/>
      <c r="P69" s="192"/>
      <c r="Q69" s="192"/>
      <c r="R69" s="192"/>
      <c r="S69" s="192"/>
      <c r="T69" s="192"/>
      <c r="U69" s="194"/>
      <c r="V69" s="197"/>
      <c r="W69" s="192"/>
      <c r="X69" s="192"/>
      <c r="Y69" s="192"/>
      <c r="Z69" s="192"/>
      <c r="AA69" s="192"/>
      <c r="AB69" s="192"/>
      <c r="AC69" s="195"/>
      <c r="AD69" s="192"/>
      <c r="AE69" s="192"/>
      <c r="AF69" s="192"/>
      <c r="AG69" s="192"/>
      <c r="AH69" s="192"/>
    </row>
    <row r="70" spans="1:41" x14ac:dyDescent="0.25">
      <c r="A70" s="202">
        <v>5</v>
      </c>
      <c r="B70" s="204" t="s">
        <v>229</v>
      </c>
      <c r="C70" s="206" t="s">
        <v>402</v>
      </c>
      <c r="D70" s="207" t="s">
        <v>407</v>
      </c>
      <c r="E70" s="208" t="s">
        <v>472</v>
      </c>
      <c r="F70" s="193"/>
      <c r="G70" s="205" t="s">
        <v>295</v>
      </c>
      <c r="H70" s="192"/>
      <c r="I70" s="192"/>
      <c r="J70" s="196"/>
      <c r="K70" s="192"/>
      <c r="L70" s="192"/>
      <c r="M70" s="191"/>
      <c r="N70" s="192"/>
      <c r="O70" s="192"/>
      <c r="P70" s="192"/>
      <c r="Q70" s="192"/>
      <c r="R70" s="192"/>
      <c r="S70" s="192"/>
      <c r="T70" s="192"/>
      <c r="U70" s="194"/>
      <c r="V70" s="192"/>
      <c r="W70" s="192"/>
      <c r="X70" s="192"/>
      <c r="Y70" s="192"/>
      <c r="Z70" s="192"/>
      <c r="AA70" s="192"/>
      <c r="AB70" s="192"/>
      <c r="AC70" s="195"/>
      <c r="AD70" s="192"/>
      <c r="AE70" s="192"/>
      <c r="AF70" s="192"/>
      <c r="AG70" s="192"/>
      <c r="AH70" s="192"/>
    </row>
    <row r="71" spans="1:41" x14ac:dyDescent="0.25">
      <c r="A71" s="202">
        <v>6</v>
      </c>
      <c r="B71" s="204" t="s">
        <v>229</v>
      </c>
      <c r="C71" s="206" t="s">
        <v>402</v>
      </c>
      <c r="D71" s="207" t="s">
        <v>407</v>
      </c>
      <c r="E71" s="208" t="s">
        <v>473</v>
      </c>
      <c r="F71" s="193"/>
      <c r="G71" s="205" t="s">
        <v>296</v>
      </c>
      <c r="H71" s="192"/>
      <c r="I71" s="192"/>
      <c r="J71" s="196"/>
      <c r="K71" s="192"/>
      <c r="L71" s="192"/>
      <c r="M71" s="191"/>
      <c r="N71" s="192"/>
      <c r="O71" s="192"/>
      <c r="P71" s="192"/>
      <c r="Q71" s="192"/>
      <c r="R71" s="192"/>
      <c r="S71" s="192"/>
      <c r="T71" s="192"/>
      <c r="U71" s="194"/>
      <c r="V71" s="197"/>
      <c r="W71" s="192"/>
      <c r="X71" s="192"/>
      <c r="Y71" s="192"/>
      <c r="Z71" s="192"/>
      <c r="AA71" s="192"/>
      <c r="AB71" s="192"/>
      <c r="AC71" s="195"/>
      <c r="AD71" s="192"/>
      <c r="AE71" s="192"/>
      <c r="AF71" s="192"/>
      <c r="AG71" s="192"/>
      <c r="AH71" s="192"/>
      <c r="AO71" s="8"/>
    </row>
    <row r="72" spans="1:41" x14ac:dyDescent="0.25">
      <c r="A72" s="202">
        <v>7</v>
      </c>
      <c r="B72" s="204" t="s">
        <v>229</v>
      </c>
      <c r="C72" s="206" t="s">
        <v>402</v>
      </c>
      <c r="D72" s="207" t="s">
        <v>407</v>
      </c>
      <c r="E72" s="208" t="s">
        <v>474</v>
      </c>
      <c r="F72" s="193"/>
      <c r="G72" s="205" t="s">
        <v>297</v>
      </c>
      <c r="H72" s="192"/>
      <c r="I72" s="192"/>
      <c r="J72" s="196"/>
      <c r="K72" s="192"/>
      <c r="L72" s="192"/>
      <c r="M72" s="191"/>
      <c r="N72" s="192"/>
      <c r="O72" s="192"/>
      <c r="P72" s="192"/>
      <c r="Q72" s="192"/>
      <c r="R72" s="192"/>
      <c r="S72" s="192"/>
      <c r="T72" s="192"/>
      <c r="U72" s="194"/>
      <c r="V72" s="192"/>
      <c r="W72" s="192"/>
      <c r="X72" s="192"/>
      <c r="Y72" s="192"/>
      <c r="Z72" s="192"/>
      <c r="AA72" s="192"/>
      <c r="AB72" s="192"/>
      <c r="AC72" s="195"/>
      <c r="AD72" s="197"/>
      <c r="AE72" s="192"/>
      <c r="AF72" s="192"/>
      <c r="AG72" s="192"/>
      <c r="AH72" s="192"/>
    </row>
    <row r="73" spans="1:41" x14ac:dyDescent="0.25">
      <c r="A73" s="202">
        <v>8</v>
      </c>
      <c r="B73" s="204" t="s">
        <v>229</v>
      </c>
      <c r="C73" s="206" t="s">
        <v>402</v>
      </c>
      <c r="D73" s="207" t="s">
        <v>407</v>
      </c>
      <c r="E73" s="208" t="s">
        <v>475</v>
      </c>
      <c r="F73" s="193"/>
      <c r="G73" s="205" t="s">
        <v>298</v>
      </c>
      <c r="H73" s="192"/>
      <c r="I73" s="192"/>
      <c r="J73" s="196"/>
      <c r="K73" s="192"/>
      <c r="L73" s="192"/>
      <c r="M73" s="191"/>
      <c r="N73" s="192"/>
      <c r="O73" s="192"/>
      <c r="P73" s="192"/>
      <c r="Q73" s="192"/>
      <c r="R73" s="192"/>
      <c r="S73" s="192"/>
      <c r="T73" s="192"/>
      <c r="U73" s="194"/>
      <c r="V73" s="192"/>
      <c r="W73" s="192"/>
      <c r="X73" s="192"/>
      <c r="Y73" s="192"/>
      <c r="Z73" s="192"/>
      <c r="AA73" s="192"/>
      <c r="AB73" s="192"/>
      <c r="AC73" s="195"/>
      <c r="AD73" s="192"/>
      <c r="AE73" s="192"/>
      <c r="AF73" s="192"/>
      <c r="AG73" s="192"/>
      <c r="AH73" s="192"/>
    </row>
    <row r="74" spans="1:41" x14ac:dyDescent="0.25">
      <c r="A74" s="202">
        <v>9</v>
      </c>
      <c r="B74" s="204" t="s">
        <v>229</v>
      </c>
      <c r="C74" s="206" t="s">
        <v>402</v>
      </c>
      <c r="D74" s="207" t="s">
        <v>407</v>
      </c>
      <c r="E74" s="208" t="s">
        <v>476</v>
      </c>
      <c r="F74" s="193"/>
      <c r="G74" s="205" t="s">
        <v>299</v>
      </c>
      <c r="H74" s="192"/>
      <c r="I74" s="192"/>
      <c r="J74" s="196"/>
      <c r="K74" s="192"/>
      <c r="L74" s="192"/>
      <c r="M74" s="191"/>
      <c r="N74" s="192"/>
      <c r="O74" s="192"/>
      <c r="P74" s="192"/>
      <c r="Q74" s="192"/>
      <c r="R74" s="192"/>
      <c r="S74" s="192"/>
      <c r="T74" s="192"/>
      <c r="U74" s="194"/>
      <c r="V74" s="197"/>
      <c r="W74" s="192"/>
      <c r="X74" s="192"/>
      <c r="Y74" s="192"/>
      <c r="Z74" s="192"/>
      <c r="AA74" s="192"/>
      <c r="AB74" s="192"/>
      <c r="AC74" s="195"/>
      <c r="AD74" s="192"/>
      <c r="AE74" s="192"/>
      <c r="AF74" s="192"/>
      <c r="AG74" s="192"/>
      <c r="AH74" s="192"/>
    </row>
    <row r="75" spans="1:41" x14ac:dyDescent="0.25">
      <c r="A75" s="202">
        <v>10</v>
      </c>
      <c r="B75" s="204" t="s">
        <v>229</v>
      </c>
      <c r="C75" s="206" t="s">
        <v>402</v>
      </c>
      <c r="D75" s="207" t="s">
        <v>407</v>
      </c>
      <c r="E75" s="208" t="s">
        <v>477</v>
      </c>
      <c r="F75" s="193"/>
      <c r="G75" s="205" t="s">
        <v>300</v>
      </c>
      <c r="H75" s="192"/>
      <c r="I75" s="192"/>
      <c r="J75" s="196"/>
      <c r="K75" s="192"/>
      <c r="L75" s="192"/>
      <c r="M75" s="191"/>
      <c r="N75" s="192"/>
      <c r="O75" s="192"/>
      <c r="P75" s="192"/>
      <c r="Q75" s="192"/>
      <c r="R75" s="192"/>
      <c r="S75" s="192"/>
      <c r="T75" s="192"/>
      <c r="U75" s="194"/>
      <c r="V75" s="192"/>
      <c r="W75" s="192"/>
      <c r="X75" s="192"/>
      <c r="Y75" s="192"/>
      <c r="Z75" s="192"/>
      <c r="AA75" s="192"/>
      <c r="AB75" s="192"/>
      <c r="AC75" s="195"/>
      <c r="AD75" s="192"/>
      <c r="AE75" s="192"/>
      <c r="AF75" s="192"/>
      <c r="AG75" s="192"/>
      <c r="AH75" s="192"/>
    </row>
    <row r="76" spans="1:41" x14ac:dyDescent="0.25">
      <c r="A76" s="202">
        <v>11</v>
      </c>
      <c r="B76" s="204" t="s">
        <v>229</v>
      </c>
      <c r="C76" s="206" t="s">
        <v>402</v>
      </c>
      <c r="D76" s="207" t="s">
        <v>407</v>
      </c>
      <c r="E76" s="208" t="s">
        <v>478</v>
      </c>
      <c r="F76" s="193"/>
      <c r="G76" s="205" t="s">
        <v>301</v>
      </c>
      <c r="H76" s="192"/>
      <c r="I76" s="192"/>
      <c r="J76" s="196"/>
      <c r="K76" s="192"/>
      <c r="L76" s="192"/>
      <c r="M76" s="191"/>
      <c r="N76" s="192"/>
      <c r="O76" s="192"/>
      <c r="P76" s="192"/>
      <c r="Q76" s="192"/>
      <c r="R76" s="192"/>
      <c r="S76" s="192"/>
      <c r="T76" s="192"/>
      <c r="U76" s="194"/>
      <c r="V76" s="197"/>
      <c r="W76" s="192"/>
      <c r="X76" s="192"/>
      <c r="Y76" s="192"/>
      <c r="Z76" s="192"/>
      <c r="AA76" s="192"/>
      <c r="AB76" s="192"/>
      <c r="AC76" s="195"/>
      <c r="AD76" s="197"/>
      <c r="AE76" s="192"/>
      <c r="AF76" s="192"/>
      <c r="AG76" s="192"/>
      <c r="AH76" s="192"/>
    </row>
    <row r="77" spans="1:41" x14ac:dyDescent="0.25">
      <c r="A77" s="202">
        <v>12</v>
      </c>
      <c r="B77" s="204" t="s">
        <v>229</v>
      </c>
      <c r="C77" s="206" t="s">
        <v>402</v>
      </c>
      <c r="D77" s="207" t="s">
        <v>407</v>
      </c>
      <c r="E77" s="208" t="s">
        <v>479</v>
      </c>
      <c r="F77" s="193"/>
      <c r="G77" s="205" t="s">
        <v>302</v>
      </c>
      <c r="H77" s="192"/>
      <c r="I77" s="192"/>
      <c r="J77" s="196"/>
      <c r="K77" s="192"/>
      <c r="L77" s="192"/>
      <c r="M77" s="191"/>
      <c r="N77" s="192"/>
      <c r="O77" s="192"/>
      <c r="P77" s="192"/>
      <c r="Q77" s="192"/>
      <c r="R77" s="192"/>
      <c r="S77" s="192"/>
      <c r="T77" s="192"/>
      <c r="U77" s="194"/>
      <c r="V77" s="197"/>
      <c r="W77" s="192"/>
      <c r="X77" s="192"/>
      <c r="Y77" s="192"/>
      <c r="Z77" s="192"/>
      <c r="AA77" s="192"/>
      <c r="AB77" s="192"/>
      <c r="AC77" s="195"/>
      <c r="AD77" s="197"/>
      <c r="AE77" s="192"/>
      <c r="AF77" s="192"/>
      <c r="AG77" s="192"/>
      <c r="AH77" s="192"/>
    </row>
    <row r="78" spans="1:41" x14ac:dyDescent="0.25">
      <c r="A78" s="202">
        <v>13</v>
      </c>
      <c r="B78" s="204" t="s">
        <v>229</v>
      </c>
      <c r="C78" s="206" t="s">
        <v>402</v>
      </c>
      <c r="D78" s="207" t="s">
        <v>407</v>
      </c>
      <c r="E78" s="208" t="s">
        <v>480</v>
      </c>
      <c r="F78" s="193"/>
      <c r="G78" s="205" t="s">
        <v>303</v>
      </c>
      <c r="H78" s="192"/>
      <c r="I78" s="192"/>
      <c r="J78" s="196"/>
      <c r="K78" s="192"/>
      <c r="L78" s="192"/>
      <c r="M78" s="191"/>
      <c r="N78" s="192"/>
      <c r="O78" s="192"/>
      <c r="P78" s="192"/>
      <c r="Q78" s="192"/>
      <c r="R78" s="192"/>
      <c r="S78" s="192"/>
      <c r="T78" s="192"/>
      <c r="U78" s="194"/>
      <c r="V78" s="192"/>
      <c r="W78" s="192"/>
      <c r="X78" s="192"/>
      <c r="Y78" s="192"/>
      <c r="Z78" s="192"/>
      <c r="AA78" s="192"/>
      <c r="AB78" s="192"/>
      <c r="AC78" s="195"/>
      <c r="AD78" s="192"/>
      <c r="AE78" s="192"/>
      <c r="AF78" s="192"/>
      <c r="AG78" s="192"/>
      <c r="AH78" s="192"/>
    </row>
    <row r="79" spans="1:41" x14ac:dyDescent="0.25">
      <c r="A79" s="202">
        <v>14</v>
      </c>
      <c r="B79" s="204" t="s">
        <v>229</v>
      </c>
      <c r="C79" s="206" t="s">
        <v>402</v>
      </c>
      <c r="D79" s="207" t="s">
        <v>407</v>
      </c>
      <c r="E79" s="208" t="s">
        <v>481</v>
      </c>
      <c r="F79" s="193"/>
      <c r="G79" s="205" t="s">
        <v>304</v>
      </c>
      <c r="H79" s="192"/>
      <c r="I79" s="192"/>
      <c r="J79" s="196"/>
      <c r="K79" s="198"/>
      <c r="L79" s="192"/>
      <c r="M79" s="191"/>
      <c r="N79" s="192"/>
      <c r="O79" s="192"/>
      <c r="P79" s="192"/>
      <c r="Q79" s="192"/>
      <c r="R79" s="192"/>
      <c r="S79" s="192"/>
      <c r="T79" s="192"/>
      <c r="U79" s="194"/>
      <c r="V79" s="197"/>
      <c r="W79" s="192"/>
      <c r="X79" s="192"/>
      <c r="Y79" s="192"/>
      <c r="Z79" s="192"/>
      <c r="AA79" s="192"/>
      <c r="AB79" s="192"/>
      <c r="AC79" s="195"/>
      <c r="AD79" s="192"/>
      <c r="AE79" s="192"/>
      <c r="AF79" s="192"/>
      <c r="AG79" s="192"/>
      <c r="AH79" s="192"/>
    </row>
    <row r="80" spans="1:41" x14ac:dyDescent="0.25">
      <c r="A80" s="202">
        <v>15</v>
      </c>
      <c r="B80" s="204" t="s">
        <v>229</v>
      </c>
      <c r="C80" s="206" t="s">
        <v>402</v>
      </c>
      <c r="D80" s="207" t="s">
        <v>407</v>
      </c>
      <c r="E80" s="208" t="s">
        <v>482</v>
      </c>
      <c r="F80" s="193"/>
      <c r="G80" s="205" t="s">
        <v>305</v>
      </c>
      <c r="H80" s="192"/>
      <c r="I80" s="192"/>
      <c r="J80" s="196"/>
      <c r="K80" s="192"/>
      <c r="L80" s="192"/>
      <c r="M80" s="191"/>
      <c r="N80" s="192"/>
      <c r="O80" s="192"/>
      <c r="P80" s="192"/>
      <c r="Q80" s="192"/>
      <c r="R80" s="192"/>
      <c r="S80" s="192"/>
      <c r="T80" s="192"/>
      <c r="U80" s="194"/>
      <c r="V80" s="197"/>
      <c r="W80" s="192"/>
      <c r="X80" s="192"/>
      <c r="Y80" s="192"/>
      <c r="Z80" s="192"/>
      <c r="AA80" s="192"/>
      <c r="AB80" s="192"/>
      <c r="AC80" s="195"/>
      <c r="AD80" s="197"/>
      <c r="AE80" s="192"/>
      <c r="AF80" s="192"/>
      <c r="AG80" s="192"/>
      <c r="AH80" s="192"/>
    </row>
    <row r="81" spans="1:34" x14ac:dyDescent="0.25">
      <c r="A81" s="202">
        <v>16</v>
      </c>
      <c r="B81" s="204" t="s">
        <v>229</v>
      </c>
      <c r="C81" s="206" t="s">
        <v>402</v>
      </c>
      <c r="D81" s="207" t="s">
        <v>407</v>
      </c>
      <c r="E81" s="208" t="s">
        <v>483</v>
      </c>
      <c r="F81" s="193"/>
      <c r="G81" s="205" t="s">
        <v>306</v>
      </c>
      <c r="H81" s="192"/>
      <c r="I81" s="192"/>
      <c r="J81" s="196"/>
      <c r="K81" s="192"/>
      <c r="L81" s="192"/>
      <c r="M81" s="191"/>
      <c r="N81" s="192"/>
      <c r="O81" s="192"/>
      <c r="P81" s="192"/>
      <c r="Q81" s="192"/>
      <c r="R81" s="192"/>
      <c r="S81" s="192"/>
      <c r="T81" s="192"/>
      <c r="U81" s="194"/>
      <c r="V81" s="197"/>
      <c r="W81" s="192"/>
      <c r="X81" s="192"/>
      <c r="Y81" s="192"/>
      <c r="Z81" s="192"/>
      <c r="AA81" s="192"/>
      <c r="AB81" s="192"/>
      <c r="AC81" s="195"/>
      <c r="AD81" s="197"/>
      <c r="AE81" s="192"/>
      <c r="AF81" s="192"/>
      <c r="AG81" s="192"/>
      <c r="AH81" s="192"/>
    </row>
    <row r="82" spans="1:34" x14ac:dyDescent="0.25">
      <c r="A82" s="202">
        <v>17</v>
      </c>
      <c r="B82" s="204" t="s">
        <v>229</v>
      </c>
      <c r="C82" s="206" t="s">
        <v>402</v>
      </c>
      <c r="D82" s="207" t="s">
        <v>407</v>
      </c>
      <c r="E82" s="208" t="s">
        <v>484</v>
      </c>
      <c r="F82" s="193"/>
      <c r="G82" s="205" t="s">
        <v>307</v>
      </c>
      <c r="H82" s="192"/>
      <c r="I82" s="192"/>
      <c r="J82" s="196"/>
      <c r="K82" s="192"/>
      <c r="L82" s="192"/>
      <c r="M82" s="191"/>
      <c r="N82" s="192"/>
      <c r="O82" s="192"/>
      <c r="P82" s="192"/>
      <c r="Q82" s="192"/>
      <c r="R82" s="192"/>
      <c r="S82" s="192"/>
      <c r="T82" s="192"/>
      <c r="U82" s="194"/>
      <c r="V82" s="192"/>
      <c r="W82" s="192"/>
      <c r="X82" s="192"/>
      <c r="Y82" s="192"/>
      <c r="Z82" s="192"/>
      <c r="AA82" s="192"/>
      <c r="AB82" s="192"/>
      <c r="AC82" s="195"/>
      <c r="AD82" s="197"/>
      <c r="AE82" s="192"/>
      <c r="AF82" s="192"/>
      <c r="AG82" s="192"/>
      <c r="AH82" s="192"/>
    </row>
    <row r="83" spans="1:34" x14ac:dyDescent="0.25">
      <c r="A83" s="202">
        <v>18</v>
      </c>
      <c r="B83" s="204" t="s">
        <v>229</v>
      </c>
      <c r="C83" s="206" t="s">
        <v>402</v>
      </c>
      <c r="D83" s="207" t="s">
        <v>407</v>
      </c>
      <c r="E83" s="208" t="s">
        <v>485</v>
      </c>
      <c r="F83" s="193"/>
      <c r="G83" s="205" t="s">
        <v>308</v>
      </c>
      <c r="H83" s="192"/>
      <c r="I83" s="192"/>
      <c r="J83" s="196"/>
      <c r="K83" s="192"/>
      <c r="L83" s="192"/>
      <c r="M83" s="191"/>
      <c r="N83" s="192"/>
      <c r="O83" s="192"/>
      <c r="P83" s="192"/>
      <c r="Q83" s="192"/>
      <c r="R83" s="192"/>
      <c r="S83" s="192"/>
      <c r="T83" s="192"/>
      <c r="U83" s="194"/>
      <c r="V83" s="197"/>
      <c r="W83" s="192"/>
      <c r="X83" s="192"/>
      <c r="Y83" s="192"/>
      <c r="Z83" s="192"/>
      <c r="AA83" s="192"/>
      <c r="AB83" s="192"/>
      <c r="AC83" s="195"/>
      <c r="AD83" s="192"/>
      <c r="AE83" s="192"/>
      <c r="AF83" s="192"/>
      <c r="AG83" s="192"/>
      <c r="AH83" s="192"/>
    </row>
    <row r="84" spans="1:34" x14ac:dyDescent="0.25">
      <c r="A84" s="202">
        <v>19</v>
      </c>
      <c r="B84" s="204" t="s">
        <v>229</v>
      </c>
      <c r="C84" s="206" t="s">
        <v>402</v>
      </c>
      <c r="D84" s="207" t="s">
        <v>407</v>
      </c>
      <c r="E84" s="208" t="s">
        <v>486</v>
      </c>
      <c r="F84" s="193"/>
      <c r="G84" s="205" t="s">
        <v>309</v>
      </c>
      <c r="H84" s="192"/>
      <c r="I84" s="192"/>
      <c r="J84" s="196"/>
      <c r="K84" s="192"/>
      <c r="L84" s="192"/>
      <c r="M84" s="191"/>
      <c r="N84" s="192"/>
      <c r="O84" s="192"/>
      <c r="P84" s="192"/>
      <c r="Q84" s="192"/>
      <c r="R84" s="192"/>
      <c r="S84" s="192"/>
      <c r="T84" s="192"/>
      <c r="U84" s="194"/>
      <c r="V84" s="192"/>
      <c r="W84" s="192"/>
      <c r="X84" s="192"/>
      <c r="Y84" s="192"/>
      <c r="Z84" s="192"/>
      <c r="AA84" s="192"/>
      <c r="AB84" s="192"/>
      <c r="AC84" s="195"/>
      <c r="AD84" s="192"/>
      <c r="AE84" s="192"/>
      <c r="AF84" s="192"/>
      <c r="AG84" s="192"/>
      <c r="AH84" s="192"/>
    </row>
    <row r="85" spans="1:34" x14ac:dyDescent="0.25">
      <c r="A85" s="202">
        <v>20</v>
      </c>
      <c r="B85" s="204" t="s">
        <v>229</v>
      </c>
      <c r="C85" s="206" t="s">
        <v>402</v>
      </c>
      <c r="D85" s="207" t="s">
        <v>407</v>
      </c>
      <c r="E85" s="208" t="s">
        <v>487</v>
      </c>
      <c r="F85" s="193"/>
      <c r="G85" s="205" t="s">
        <v>310</v>
      </c>
      <c r="H85" s="192"/>
      <c r="I85" s="192"/>
      <c r="J85" s="196"/>
      <c r="K85" s="192"/>
      <c r="L85" s="192"/>
      <c r="M85" s="191"/>
      <c r="N85" s="192"/>
      <c r="O85" s="192"/>
      <c r="P85" s="192"/>
      <c r="Q85" s="192"/>
      <c r="R85" s="192"/>
      <c r="S85" s="192"/>
      <c r="T85" s="192"/>
      <c r="U85" s="194"/>
      <c r="V85" s="192"/>
      <c r="W85" s="192"/>
      <c r="X85" s="192"/>
      <c r="Y85" s="192"/>
      <c r="Z85" s="192"/>
      <c r="AA85" s="192"/>
      <c r="AB85" s="192"/>
      <c r="AC85" s="195"/>
      <c r="AD85" s="197"/>
      <c r="AE85" s="192"/>
      <c r="AF85" s="192"/>
      <c r="AG85" s="192"/>
      <c r="AH85" s="192"/>
    </row>
    <row r="86" spans="1:34" x14ac:dyDescent="0.25">
      <c r="A86" s="202">
        <v>21</v>
      </c>
      <c r="B86" s="204" t="s">
        <v>229</v>
      </c>
      <c r="C86" s="206" t="s">
        <v>402</v>
      </c>
      <c r="D86" s="207" t="s">
        <v>407</v>
      </c>
      <c r="E86" s="208" t="s">
        <v>488</v>
      </c>
      <c r="F86" s="193"/>
      <c r="G86" s="205" t="s">
        <v>311</v>
      </c>
      <c r="H86" s="192"/>
      <c r="I86" s="192"/>
      <c r="J86" s="196"/>
      <c r="K86" s="192"/>
      <c r="L86" s="192"/>
      <c r="M86" s="191"/>
      <c r="N86" s="192"/>
      <c r="O86" s="192"/>
      <c r="P86" s="192"/>
      <c r="Q86" s="192"/>
      <c r="R86" s="192"/>
      <c r="S86" s="192"/>
      <c r="T86" s="192"/>
      <c r="U86" s="194"/>
      <c r="V86" s="192"/>
      <c r="W86" s="192"/>
      <c r="X86" s="192"/>
      <c r="Y86" s="192"/>
      <c r="Z86" s="192"/>
      <c r="AA86" s="192"/>
      <c r="AB86" s="192"/>
      <c r="AC86" s="195"/>
      <c r="AD86" s="197"/>
      <c r="AE86" s="192"/>
      <c r="AF86" s="192"/>
      <c r="AG86" s="192"/>
      <c r="AH86" s="192"/>
    </row>
    <row r="87" spans="1:34" x14ac:dyDescent="0.25">
      <c r="A87" s="202">
        <v>22</v>
      </c>
      <c r="B87" s="204" t="s">
        <v>229</v>
      </c>
      <c r="C87" s="206" t="s">
        <v>402</v>
      </c>
      <c r="D87" s="207" t="s">
        <v>407</v>
      </c>
      <c r="E87" s="208" t="s">
        <v>489</v>
      </c>
      <c r="F87" s="193"/>
      <c r="G87" s="205" t="s">
        <v>312</v>
      </c>
      <c r="H87" s="192"/>
      <c r="I87" s="192"/>
      <c r="J87" s="196"/>
      <c r="K87" s="192"/>
      <c r="L87" s="192"/>
      <c r="M87" s="191"/>
      <c r="N87" s="192"/>
      <c r="O87" s="192"/>
      <c r="P87" s="192"/>
      <c r="Q87" s="192"/>
      <c r="R87" s="192"/>
      <c r="S87" s="192"/>
      <c r="T87" s="192"/>
      <c r="U87" s="194"/>
      <c r="V87" s="197"/>
      <c r="W87" s="192"/>
      <c r="X87" s="192"/>
      <c r="Y87" s="192"/>
      <c r="Z87" s="192"/>
      <c r="AA87" s="192"/>
      <c r="AB87" s="192"/>
      <c r="AC87" s="195"/>
      <c r="AD87" s="192"/>
      <c r="AE87" s="192"/>
      <c r="AF87" s="192"/>
      <c r="AG87" s="192"/>
      <c r="AH87" s="192"/>
    </row>
    <row r="88" spans="1:34" x14ac:dyDescent="0.25">
      <c r="A88" s="202">
        <v>23</v>
      </c>
      <c r="B88" s="204" t="s">
        <v>229</v>
      </c>
      <c r="C88" s="206" t="s">
        <v>402</v>
      </c>
      <c r="D88" s="207" t="s">
        <v>407</v>
      </c>
      <c r="E88" s="208" t="s">
        <v>490</v>
      </c>
      <c r="F88" s="193"/>
      <c r="G88" s="205" t="s">
        <v>313</v>
      </c>
      <c r="H88" s="192"/>
      <c r="I88" s="192"/>
      <c r="J88" s="196"/>
      <c r="K88" s="192"/>
      <c r="L88" s="192"/>
      <c r="M88" s="191"/>
      <c r="N88" s="192"/>
      <c r="O88" s="192"/>
      <c r="P88" s="192"/>
      <c r="Q88" s="192"/>
      <c r="R88" s="192"/>
      <c r="S88" s="192"/>
      <c r="T88" s="192"/>
      <c r="U88" s="194"/>
      <c r="V88" s="197"/>
      <c r="W88" s="192"/>
      <c r="X88" s="192"/>
      <c r="Y88" s="192"/>
      <c r="Z88" s="192"/>
      <c r="AA88" s="192"/>
      <c r="AB88" s="192"/>
      <c r="AC88" s="195"/>
      <c r="AD88" s="197"/>
      <c r="AE88" s="192"/>
      <c r="AF88" s="192"/>
      <c r="AG88" s="192"/>
      <c r="AH88" s="192"/>
    </row>
    <row r="89" spans="1:34" x14ac:dyDescent="0.25">
      <c r="A89" s="202">
        <v>24</v>
      </c>
      <c r="B89" s="204" t="s">
        <v>229</v>
      </c>
      <c r="C89" s="206" t="s">
        <v>402</v>
      </c>
      <c r="D89" s="207" t="s">
        <v>407</v>
      </c>
      <c r="E89" s="208" t="s">
        <v>491</v>
      </c>
      <c r="F89" s="193"/>
      <c r="G89" s="205" t="s">
        <v>314</v>
      </c>
      <c r="H89" s="192"/>
      <c r="I89" s="192"/>
      <c r="J89" s="196"/>
      <c r="K89" s="192"/>
      <c r="L89" s="192"/>
      <c r="M89" s="191"/>
      <c r="N89" s="192"/>
      <c r="O89" s="192"/>
      <c r="P89" s="192"/>
      <c r="Q89" s="192"/>
      <c r="R89" s="192"/>
      <c r="S89" s="192"/>
      <c r="T89" s="192"/>
      <c r="U89" s="194"/>
      <c r="V89" s="197"/>
      <c r="W89" s="192"/>
      <c r="X89" s="192"/>
      <c r="Y89" s="192"/>
      <c r="Z89" s="192"/>
      <c r="AA89" s="192"/>
      <c r="AB89" s="192"/>
      <c r="AC89" s="195"/>
      <c r="AD89" s="197"/>
      <c r="AE89" s="192"/>
      <c r="AF89" s="192"/>
      <c r="AG89" s="192"/>
      <c r="AH89" s="192"/>
    </row>
    <row r="90" spans="1:34" x14ac:dyDescent="0.25">
      <c r="A90" s="202">
        <v>25</v>
      </c>
      <c r="B90" s="204" t="s">
        <v>229</v>
      </c>
      <c r="C90" s="206" t="s">
        <v>402</v>
      </c>
      <c r="D90" s="207" t="s">
        <v>407</v>
      </c>
      <c r="E90" s="208" t="s">
        <v>492</v>
      </c>
      <c r="F90" s="186"/>
      <c r="G90" s="205" t="s">
        <v>315</v>
      </c>
      <c r="H90" s="187"/>
      <c r="I90" s="187"/>
      <c r="J90" s="184"/>
      <c r="K90" s="190"/>
      <c r="L90" s="187"/>
      <c r="M90" s="181"/>
      <c r="N90" s="187"/>
      <c r="O90" s="187"/>
      <c r="P90" s="187"/>
      <c r="Q90" s="187"/>
      <c r="R90" s="187"/>
      <c r="S90" s="187"/>
      <c r="T90" s="187"/>
      <c r="U90" s="188"/>
      <c r="V90" s="189"/>
      <c r="W90" s="187"/>
      <c r="X90" s="187"/>
      <c r="Y90" s="187"/>
      <c r="Z90" s="187"/>
      <c r="AA90" s="187"/>
      <c r="AB90" s="187"/>
      <c r="AC90" s="185"/>
      <c r="AD90" s="187"/>
      <c r="AE90" s="187"/>
      <c r="AF90" s="187"/>
      <c r="AG90" s="187"/>
      <c r="AH90" s="187"/>
    </row>
    <row r="91" spans="1:34" x14ac:dyDescent="0.25">
      <c r="A91" s="202">
        <v>26</v>
      </c>
      <c r="B91" s="204" t="s">
        <v>229</v>
      </c>
      <c r="C91" s="206" t="s">
        <v>402</v>
      </c>
      <c r="D91" s="207" t="s">
        <v>407</v>
      </c>
      <c r="E91" s="208" t="s">
        <v>493</v>
      </c>
      <c r="F91" s="186"/>
      <c r="G91" s="205" t="s">
        <v>316</v>
      </c>
      <c r="H91" s="187"/>
      <c r="I91" s="187"/>
      <c r="J91" s="184"/>
      <c r="K91" s="187"/>
      <c r="L91" s="187"/>
      <c r="M91" s="181"/>
      <c r="N91" s="187"/>
      <c r="O91" s="187"/>
      <c r="P91" s="187"/>
      <c r="Q91" s="187"/>
      <c r="R91" s="187"/>
      <c r="S91" s="187"/>
      <c r="T91" s="187"/>
      <c r="U91" s="188"/>
      <c r="V91" s="187"/>
      <c r="W91" s="187"/>
      <c r="X91" s="187"/>
      <c r="Y91" s="187"/>
      <c r="Z91" s="187"/>
      <c r="AA91" s="187"/>
      <c r="AB91" s="187"/>
      <c r="AC91" s="185"/>
      <c r="AD91" s="187"/>
      <c r="AE91" s="187"/>
      <c r="AF91" s="187"/>
      <c r="AG91" s="187"/>
      <c r="AH91" s="187"/>
    </row>
    <row r="92" spans="1:34" x14ac:dyDescent="0.25">
      <c r="A92" s="202">
        <v>27</v>
      </c>
      <c r="B92" s="204" t="s">
        <v>229</v>
      </c>
      <c r="C92" s="206" t="s">
        <v>402</v>
      </c>
      <c r="D92" s="207" t="s">
        <v>407</v>
      </c>
      <c r="E92" s="208" t="s">
        <v>494</v>
      </c>
      <c r="F92" s="186"/>
      <c r="G92" s="205" t="s">
        <v>317</v>
      </c>
      <c r="H92" s="187"/>
      <c r="I92" s="187"/>
      <c r="J92" s="184"/>
      <c r="K92" s="187"/>
      <c r="L92" s="187"/>
      <c r="M92" s="181"/>
      <c r="N92" s="187"/>
      <c r="O92" s="187"/>
      <c r="P92" s="187"/>
      <c r="Q92" s="187"/>
      <c r="R92" s="187"/>
      <c r="S92" s="187"/>
      <c r="T92" s="187"/>
      <c r="U92" s="188"/>
      <c r="V92" s="187"/>
      <c r="W92" s="187"/>
      <c r="X92" s="187"/>
      <c r="Y92" s="187"/>
      <c r="Z92" s="187"/>
      <c r="AA92" s="187"/>
      <c r="AB92" s="187"/>
      <c r="AC92" s="185"/>
      <c r="AD92" s="187"/>
      <c r="AE92" s="187"/>
      <c r="AF92" s="187"/>
      <c r="AG92" s="187"/>
      <c r="AH92" s="187"/>
    </row>
    <row r="93" spans="1:34" x14ac:dyDescent="0.25">
      <c r="A93" s="202">
        <v>28</v>
      </c>
      <c r="B93" s="204" t="s">
        <v>229</v>
      </c>
      <c r="C93" s="206" t="s">
        <v>402</v>
      </c>
      <c r="D93" s="207" t="s">
        <v>407</v>
      </c>
      <c r="E93" s="208" t="s">
        <v>495</v>
      </c>
      <c r="F93" s="186"/>
      <c r="G93" s="205" t="s">
        <v>318</v>
      </c>
      <c r="H93" s="187"/>
      <c r="I93" s="187"/>
      <c r="J93" s="184"/>
      <c r="K93" s="187"/>
      <c r="L93" s="187"/>
      <c r="M93" s="181"/>
      <c r="N93" s="187"/>
      <c r="O93" s="187"/>
      <c r="P93" s="187"/>
      <c r="Q93" s="187"/>
      <c r="R93" s="187"/>
      <c r="S93" s="187"/>
      <c r="T93" s="187"/>
      <c r="U93" s="188"/>
      <c r="V93" s="187"/>
      <c r="W93" s="187"/>
      <c r="X93" s="187"/>
      <c r="Y93" s="187"/>
      <c r="Z93" s="187"/>
      <c r="AA93" s="187"/>
      <c r="AB93" s="187"/>
      <c r="AC93" s="185"/>
      <c r="AD93" s="187"/>
      <c r="AE93" s="187"/>
      <c r="AF93" s="187"/>
      <c r="AG93" s="187"/>
      <c r="AH93" s="187"/>
    </row>
    <row r="94" spans="1:34" x14ac:dyDescent="0.25">
      <c r="A94" s="202">
        <v>1</v>
      </c>
      <c r="B94" s="204" t="s">
        <v>229</v>
      </c>
      <c r="C94" s="206" t="s">
        <v>402</v>
      </c>
      <c r="D94" s="207" t="s">
        <v>407</v>
      </c>
      <c r="E94" s="208" t="s">
        <v>496</v>
      </c>
      <c r="F94" s="186"/>
      <c r="G94" s="205" t="s">
        <v>319</v>
      </c>
      <c r="H94" s="187"/>
      <c r="I94" s="187"/>
      <c r="J94" s="184"/>
      <c r="K94" s="187"/>
      <c r="L94" s="187"/>
      <c r="M94" s="181"/>
      <c r="N94" s="187"/>
      <c r="O94" s="187"/>
      <c r="P94" s="187"/>
      <c r="Q94" s="187"/>
      <c r="R94" s="187"/>
      <c r="S94" s="187"/>
      <c r="T94" s="187"/>
      <c r="U94" s="188"/>
      <c r="V94" s="187"/>
      <c r="W94" s="187"/>
      <c r="X94" s="187"/>
      <c r="Y94" s="187"/>
      <c r="Z94" s="187"/>
      <c r="AA94" s="187"/>
      <c r="AB94" s="187"/>
      <c r="AC94" s="185"/>
      <c r="AD94" s="187"/>
      <c r="AE94" s="187"/>
      <c r="AF94" s="187"/>
      <c r="AG94" s="187"/>
      <c r="AH94" s="187"/>
    </row>
    <row r="95" spans="1:34" x14ac:dyDescent="0.25">
      <c r="A95" s="202">
        <v>2</v>
      </c>
      <c r="B95" s="204" t="s">
        <v>229</v>
      </c>
      <c r="C95" s="206" t="s">
        <v>402</v>
      </c>
      <c r="D95" s="207" t="s">
        <v>407</v>
      </c>
      <c r="E95" s="208" t="s">
        <v>497</v>
      </c>
      <c r="F95" s="186"/>
      <c r="G95" s="205" t="s">
        <v>320</v>
      </c>
      <c r="H95" s="187"/>
      <c r="I95" s="187"/>
      <c r="J95" s="184"/>
      <c r="K95" s="190"/>
      <c r="L95" s="187"/>
      <c r="M95" s="181"/>
      <c r="N95" s="187"/>
      <c r="O95" s="187"/>
      <c r="P95" s="187"/>
      <c r="Q95" s="187"/>
      <c r="R95" s="187"/>
      <c r="S95" s="187"/>
      <c r="T95" s="187"/>
      <c r="U95" s="188"/>
      <c r="V95" s="187"/>
      <c r="W95" s="187"/>
      <c r="X95" s="187"/>
      <c r="Y95" s="187"/>
      <c r="Z95" s="187"/>
      <c r="AA95" s="187"/>
      <c r="AB95" s="187"/>
      <c r="AC95" s="185"/>
      <c r="AD95" s="189"/>
      <c r="AE95" s="187"/>
      <c r="AF95" s="187"/>
      <c r="AG95" s="187"/>
      <c r="AH95" s="187"/>
    </row>
    <row r="96" spans="1:34" x14ac:dyDescent="0.25">
      <c r="A96" s="202">
        <v>3</v>
      </c>
      <c r="B96" s="204" t="s">
        <v>229</v>
      </c>
      <c r="C96" s="206" t="s">
        <v>402</v>
      </c>
      <c r="D96" s="207" t="s">
        <v>407</v>
      </c>
      <c r="E96" s="208" t="s">
        <v>498</v>
      </c>
      <c r="F96" s="186"/>
      <c r="G96" s="205" t="s">
        <v>321</v>
      </c>
      <c r="H96" s="187"/>
      <c r="I96" s="187"/>
      <c r="J96" s="184"/>
      <c r="K96" s="187"/>
      <c r="L96" s="187"/>
      <c r="M96" s="181"/>
      <c r="N96" s="187"/>
      <c r="O96" s="187"/>
      <c r="P96" s="187"/>
      <c r="Q96" s="187"/>
      <c r="R96" s="187"/>
      <c r="S96" s="187"/>
      <c r="T96" s="187"/>
      <c r="U96" s="188"/>
      <c r="V96" s="187"/>
      <c r="W96" s="187"/>
      <c r="X96" s="187"/>
      <c r="Y96" s="187"/>
      <c r="Z96" s="187"/>
      <c r="AA96" s="187"/>
      <c r="AB96" s="187"/>
      <c r="AC96" s="185"/>
      <c r="AD96" s="187"/>
      <c r="AE96" s="187"/>
      <c r="AF96" s="187"/>
      <c r="AG96" s="187"/>
      <c r="AH96" s="187"/>
    </row>
    <row r="97" spans="1:41" x14ac:dyDescent="0.25">
      <c r="A97" s="202">
        <v>4</v>
      </c>
      <c r="B97" s="204" t="s">
        <v>229</v>
      </c>
      <c r="C97" s="206" t="s">
        <v>402</v>
      </c>
      <c r="D97" s="207" t="s">
        <v>407</v>
      </c>
      <c r="E97" s="208" t="s">
        <v>499</v>
      </c>
      <c r="F97" s="186"/>
      <c r="G97" s="205" t="s">
        <v>322</v>
      </c>
      <c r="H97" s="187"/>
      <c r="I97" s="187"/>
      <c r="J97" s="184"/>
      <c r="K97" s="187"/>
      <c r="L97" s="187"/>
      <c r="M97" s="181"/>
      <c r="N97" s="187"/>
      <c r="O97" s="187"/>
      <c r="P97" s="187"/>
      <c r="Q97" s="187"/>
      <c r="R97" s="187"/>
      <c r="S97" s="187"/>
      <c r="T97" s="187"/>
      <c r="U97" s="188"/>
      <c r="V97" s="187"/>
      <c r="W97" s="187"/>
      <c r="X97" s="187"/>
      <c r="Y97" s="187"/>
      <c r="Z97" s="187"/>
      <c r="AA97" s="187"/>
      <c r="AB97" s="187"/>
      <c r="AC97" s="185"/>
      <c r="AD97" s="187"/>
      <c r="AE97" s="187"/>
      <c r="AF97" s="187"/>
      <c r="AG97" s="187"/>
      <c r="AH97" s="187"/>
    </row>
    <row r="98" spans="1:41" x14ac:dyDescent="0.25">
      <c r="A98" s="202">
        <v>5</v>
      </c>
      <c r="B98" s="204" t="s">
        <v>230</v>
      </c>
      <c r="C98" s="206" t="s">
        <v>403</v>
      </c>
      <c r="D98" s="207" t="s">
        <v>222</v>
      </c>
      <c r="E98" s="208" t="s">
        <v>500</v>
      </c>
      <c r="F98" s="186"/>
      <c r="G98" s="205" t="s">
        <v>323</v>
      </c>
      <c r="H98" s="187"/>
      <c r="I98" s="187"/>
      <c r="J98" s="184"/>
      <c r="K98" s="187"/>
      <c r="L98" s="187"/>
      <c r="M98" s="181"/>
      <c r="N98" s="187"/>
      <c r="O98" s="187"/>
      <c r="P98" s="187"/>
      <c r="Q98" s="187"/>
      <c r="R98" s="187"/>
      <c r="S98" s="187"/>
      <c r="T98" s="187"/>
      <c r="U98" s="188"/>
      <c r="V98" s="187"/>
      <c r="W98" s="187"/>
      <c r="X98" s="187"/>
      <c r="Y98" s="187"/>
      <c r="Z98" s="187"/>
      <c r="AA98" s="187"/>
      <c r="AB98" s="187"/>
      <c r="AC98" s="185"/>
      <c r="AD98" s="189"/>
      <c r="AE98" s="187"/>
      <c r="AF98" s="187"/>
      <c r="AG98" s="187"/>
      <c r="AH98" s="187"/>
    </row>
    <row r="99" spans="1:41" x14ac:dyDescent="0.25">
      <c r="A99" s="202">
        <v>6</v>
      </c>
      <c r="B99" s="204" t="s">
        <v>230</v>
      </c>
      <c r="C99" s="206" t="s">
        <v>403</v>
      </c>
      <c r="D99" s="207" t="s">
        <v>222</v>
      </c>
      <c r="E99" s="208" t="s">
        <v>501</v>
      </c>
      <c r="F99" s="186"/>
      <c r="G99" s="205" t="s">
        <v>324</v>
      </c>
      <c r="H99" s="187"/>
      <c r="I99" s="187"/>
      <c r="J99" s="184"/>
      <c r="K99" s="187"/>
      <c r="L99" s="187"/>
      <c r="M99" s="181"/>
      <c r="N99" s="187"/>
      <c r="O99" s="187"/>
      <c r="P99" s="187"/>
      <c r="Q99" s="187"/>
      <c r="R99" s="187"/>
      <c r="S99" s="187"/>
      <c r="T99" s="187"/>
      <c r="U99" s="188"/>
      <c r="V99" s="187"/>
      <c r="W99" s="187"/>
      <c r="X99" s="187"/>
      <c r="Y99" s="187"/>
      <c r="Z99" s="187"/>
      <c r="AA99" s="187"/>
      <c r="AB99" s="187"/>
      <c r="AC99" s="185"/>
      <c r="AD99" s="187"/>
      <c r="AE99" s="187"/>
      <c r="AF99" s="187"/>
      <c r="AG99" s="187"/>
      <c r="AH99" s="187"/>
    </row>
    <row r="100" spans="1:41" x14ac:dyDescent="0.25">
      <c r="A100" s="202">
        <v>7</v>
      </c>
      <c r="B100" s="204" t="s">
        <v>230</v>
      </c>
      <c r="C100" s="206" t="s">
        <v>403</v>
      </c>
      <c r="D100" s="207" t="s">
        <v>222</v>
      </c>
      <c r="E100" s="208" t="s">
        <v>502</v>
      </c>
      <c r="F100" s="186"/>
      <c r="G100" s="205" t="s">
        <v>325</v>
      </c>
      <c r="H100" s="187"/>
      <c r="I100" s="187"/>
      <c r="J100" s="184"/>
      <c r="K100" s="187"/>
      <c r="L100" s="187"/>
      <c r="M100" s="181"/>
      <c r="N100" s="187"/>
      <c r="O100" s="187"/>
      <c r="P100" s="187"/>
      <c r="Q100" s="187"/>
      <c r="R100" s="187"/>
      <c r="S100" s="187"/>
      <c r="T100" s="187"/>
      <c r="U100" s="188"/>
      <c r="V100" s="187"/>
      <c r="W100" s="187"/>
      <c r="X100" s="187"/>
      <c r="Y100" s="187"/>
      <c r="Z100" s="187"/>
      <c r="AA100" s="187"/>
      <c r="AB100" s="187"/>
      <c r="AC100" s="185"/>
      <c r="AD100" s="187"/>
      <c r="AE100" s="187"/>
      <c r="AF100" s="187"/>
      <c r="AG100" s="187"/>
      <c r="AH100" s="187"/>
      <c r="AO100" s="8"/>
    </row>
    <row r="101" spans="1:41" x14ac:dyDescent="0.25">
      <c r="A101" s="202">
        <v>8</v>
      </c>
      <c r="B101" s="204" t="s">
        <v>230</v>
      </c>
      <c r="C101" s="206" t="s">
        <v>403</v>
      </c>
      <c r="D101" s="207" t="s">
        <v>222</v>
      </c>
      <c r="E101" s="208" t="s">
        <v>503</v>
      </c>
      <c r="F101" s="186"/>
      <c r="G101" s="205" t="s">
        <v>326</v>
      </c>
      <c r="H101" s="187"/>
      <c r="I101" s="187"/>
      <c r="J101" s="184"/>
      <c r="K101" s="187"/>
      <c r="L101" s="187"/>
      <c r="M101" s="181"/>
      <c r="N101" s="187"/>
      <c r="O101" s="187"/>
      <c r="P101" s="187"/>
      <c r="Q101" s="187"/>
      <c r="R101" s="187"/>
      <c r="S101" s="187"/>
      <c r="T101" s="187"/>
      <c r="U101" s="188"/>
      <c r="V101" s="187"/>
      <c r="W101" s="187"/>
      <c r="X101" s="187"/>
      <c r="Y101" s="187"/>
      <c r="Z101" s="187"/>
      <c r="AA101" s="187"/>
      <c r="AB101" s="187"/>
      <c r="AC101" s="185"/>
      <c r="AD101" s="187"/>
      <c r="AE101" s="187"/>
      <c r="AF101" s="187"/>
      <c r="AG101" s="187"/>
      <c r="AH101" s="187"/>
    </row>
    <row r="102" spans="1:41" x14ac:dyDescent="0.25">
      <c r="A102" s="202">
        <v>9</v>
      </c>
      <c r="B102" s="204" t="s">
        <v>230</v>
      </c>
      <c r="C102" s="206" t="s">
        <v>403</v>
      </c>
      <c r="D102" s="207" t="s">
        <v>222</v>
      </c>
      <c r="E102" s="208" t="s">
        <v>504</v>
      </c>
      <c r="F102" s="186"/>
      <c r="G102" s="205" t="s">
        <v>327</v>
      </c>
      <c r="H102" s="187"/>
      <c r="I102" s="187"/>
      <c r="J102" s="184"/>
      <c r="K102" s="187"/>
      <c r="L102" s="187"/>
      <c r="M102" s="181"/>
      <c r="N102" s="187"/>
      <c r="O102" s="187"/>
      <c r="P102" s="187"/>
      <c r="Q102" s="187"/>
      <c r="R102" s="187"/>
      <c r="S102" s="187"/>
      <c r="T102" s="187"/>
      <c r="U102" s="188"/>
      <c r="V102" s="189"/>
      <c r="W102" s="187"/>
      <c r="X102" s="187"/>
      <c r="Y102" s="187"/>
      <c r="Z102" s="187"/>
      <c r="AA102" s="187"/>
      <c r="AB102" s="187"/>
      <c r="AC102" s="185"/>
      <c r="AD102" s="189"/>
      <c r="AE102" s="187"/>
      <c r="AF102" s="187"/>
      <c r="AG102" s="187"/>
      <c r="AH102" s="187"/>
    </row>
    <row r="103" spans="1:41" x14ac:dyDescent="0.25">
      <c r="A103" s="202">
        <v>10</v>
      </c>
      <c r="B103" s="204" t="s">
        <v>230</v>
      </c>
      <c r="C103" s="206" t="s">
        <v>403</v>
      </c>
      <c r="D103" s="207" t="s">
        <v>222</v>
      </c>
      <c r="E103" s="208" t="s">
        <v>505</v>
      </c>
      <c r="F103" s="186"/>
      <c r="G103" s="205" t="s">
        <v>328</v>
      </c>
      <c r="H103" s="187"/>
      <c r="I103" s="187"/>
      <c r="J103" s="184"/>
      <c r="K103" s="187"/>
      <c r="L103" s="187"/>
      <c r="M103" s="181"/>
      <c r="N103" s="187"/>
      <c r="O103" s="187"/>
      <c r="P103" s="187"/>
      <c r="Q103" s="187"/>
      <c r="R103" s="187"/>
      <c r="S103" s="187"/>
      <c r="T103" s="187"/>
      <c r="U103" s="188"/>
      <c r="V103" s="189"/>
      <c r="W103" s="187"/>
      <c r="X103" s="187"/>
      <c r="Y103" s="187"/>
      <c r="Z103" s="187"/>
      <c r="AA103" s="187"/>
      <c r="AB103" s="187"/>
      <c r="AC103" s="185"/>
      <c r="AD103" s="187"/>
      <c r="AE103" s="187"/>
      <c r="AF103" s="187"/>
      <c r="AG103" s="187"/>
      <c r="AH103" s="187"/>
      <c r="AO103" s="8"/>
    </row>
    <row r="104" spans="1:41" x14ac:dyDescent="0.25">
      <c r="A104" s="202">
        <v>11</v>
      </c>
      <c r="B104" s="204" t="s">
        <v>230</v>
      </c>
      <c r="C104" s="206" t="s">
        <v>403</v>
      </c>
      <c r="D104" s="207" t="s">
        <v>222</v>
      </c>
      <c r="E104" s="208" t="s">
        <v>506</v>
      </c>
      <c r="F104" s="186"/>
      <c r="G104" s="205" t="s">
        <v>329</v>
      </c>
      <c r="H104" s="187"/>
      <c r="I104" s="187"/>
      <c r="J104" s="184"/>
      <c r="K104" s="187"/>
      <c r="L104" s="187"/>
      <c r="M104" s="181"/>
      <c r="N104" s="187"/>
      <c r="O104" s="187"/>
      <c r="P104" s="187"/>
      <c r="Q104" s="187"/>
      <c r="R104" s="187"/>
      <c r="S104" s="187"/>
      <c r="T104" s="187"/>
      <c r="U104" s="188"/>
      <c r="V104" s="189"/>
      <c r="W104" s="187"/>
      <c r="X104" s="187"/>
      <c r="Y104" s="187"/>
      <c r="Z104" s="187"/>
      <c r="AA104" s="187"/>
      <c r="AB104" s="187"/>
      <c r="AC104" s="185"/>
      <c r="AD104" s="187"/>
      <c r="AE104" s="187"/>
      <c r="AF104" s="187"/>
      <c r="AG104" s="187"/>
      <c r="AH104" s="187"/>
    </row>
    <row r="105" spans="1:41" x14ac:dyDescent="0.25">
      <c r="A105" s="202">
        <v>12</v>
      </c>
      <c r="B105" s="204" t="s">
        <v>230</v>
      </c>
      <c r="C105" s="206" t="s">
        <v>403</v>
      </c>
      <c r="D105" s="207" t="s">
        <v>222</v>
      </c>
      <c r="E105" s="208" t="s">
        <v>507</v>
      </c>
      <c r="F105" s="186"/>
      <c r="G105" s="205" t="s">
        <v>330</v>
      </c>
      <c r="H105" s="187"/>
      <c r="I105" s="187"/>
      <c r="J105" s="184"/>
      <c r="K105" s="187"/>
      <c r="L105" s="187"/>
      <c r="M105" s="181"/>
      <c r="N105" s="187"/>
      <c r="O105" s="187"/>
      <c r="P105" s="187"/>
      <c r="Q105" s="187"/>
      <c r="R105" s="187"/>
      <c r="S105" s="187"/>
      <c r="T105" s="187"/>
      <c r="U105" s="188"/>
      <c r="V105" s="189"/>
      <c r="W105" s="187"/>
      <c r="X105" s="187"/>
      <c r="Y105" s="187"/>
      <c r="Z105" s="187"/>
      <c r="AA105" s="187"/>
      <c r="AB105" s="187"/>
      <c r="AC105" s="185"/>
      <c r="AD105" s="187"/>
      <c r="AE105" s="187"/>
      <c r="AF105" s="187"/>
      <c r="AG105" s="187"/>
      <c r="AH105" s="187"/>
      <c r="AO105" s="8"/>
    </row>
    <row r="106" spans="1:41" x14ac:dyDescent="0.25">
      <c r="A106" s="202">
        <v>13</v>
      </c>
      <c r="B106" s="204" t="s">
        <v>230</v>
      </c>
      <c r="C106" s="206" t="s">
        <v>403</v>
      </c>
      <c r="D106" s="207" t="s">
        <v>222</v>
      </c>
      <c r="E106" s="208" t="s">
        <v>508</v>
      </c>
      <c r="F106" s="186"/>
      <c r="G106" s="205" t="s">
        <v>331</v>
      </c>
      <c r="H106" s="187"/>
      <c r="I106" s="187"/>
      <c r="J106" s="184"/>
      <c r="K106" s="187"/>
      <c r="L106" s="187"/>
      <c r="M106" s="181"/>
      <c r="N106" s="187"/>
      <c r="O106" s="187"/>
      <c r="P106" s="187"/>
      <c r="Q106" s="187"/>
      <c r="R106" s="187"/>
      <c r="S106" s="187"/>
      <c r="T106" s="187"/>
      <c r="U106" s="188"/>
      <c r="V106" s="189"/>
      <c r="W106" s="187"/>
      <c r="X106" s="187"/>
      <c r="Y106" s="187"/>
      <c r="Z106" s="187"/>
      <c r="AA106" s="187"/>
      <c r="AB106" s="187"/>
      <c r="AC106" s="185"/>
      <c r="AD106" s="187"/>
      <c r="AE106" s="187"/>
      <c r="AF106" s="187"/>
      <c r="AG106" s="187"/>
      <c r="AH106" s="187"/>
    </row>
    <row r="107" spans="1:41" s="10" customFormat="1" x14ac:dyDescent="0.25">
      <c r="A107" s="202">
        <v>14</v>
      </c>
      <c r="B107" s="204" t="s">
        <v>230</v>
      </c>
      <c r="C107" s="206" t="s">
        <v>403</v>
      </c>
      <c r="D107" s="207" t="s">
        <v>222</v>
      </c>
      <c r="E107" s="208" t="s">
        <v>509</v>
      </c>
      <c r="F107" s="186"/>
      <c r="G107" s="205" t="s">
        <v>332</v>
      </c>
      <c r="H107" s="187"/>
      <c r="I107" s="182"/>
      <c r="J107" s="184"/>
      <c r="K107" s="182"/>
      <c r="L107" s="182"/>
      <c r="M107" s="181"/>
      <c r="N107" s="182"/>
      <c r="O107" s="182"/>
      <c r="P107" s="182"/>
      <c r="Q107" s="182"/>
      <c r="R107" s="182"/>
      <c r="S107" s="182"/>
      <c r="T107" s="182"/>
      <c r="U107" s="185"/>
      <c r="V107" s="182"/>
      <c r="W107" s="182"/>
      <c r="X107" s="182"/>
      <c r="Y107" s="182"/>
      <c r="Z107" s="182"/>
      <c r="AA107" s="182"/>
      <c r="AB107" s="182"/>
      <c r="AC107" s="185"/>
      <c r="AD107" s="182"/>
      <c r="AE107" s="182"/>
      <c r="AF107" s="182"/>
      <c r="AG107" s="182"/>
      <c r="AH107" s="182"/>
      <c r="AM107" s="11"/>
    </row>
    <row r="108" spans="1:41" x14ac:dyDescent="0.25">
      <c r="A108" s="202">
        <v>15</v>
      </c>
      <c r="B108" s="204" t="s">
        <v>230</v>
      </c>
      <c r="C108" s="206" t="s">
        <v>403</v>
      </c>
      <c r="D108" s="207" t="s">
        <v>222</v>
      </c>
      <c r="E108" s="208" t="s">
        <v>510</v>
      </c>
      <c r="F108" s="186"/>
      <c r="G108" s="205" t="s">
        <v>333</v>
      </c>
      <c r="H108" s="187"/>
      <c r="I108" s="187"/>
      <c r="J108" s="184"/>
      <c r="K108" s="187"/>
      <c r="L108" s="187"/>
      <c r="M108" s="181"/>
      <c r="N108" s="187"/>
      <c r="O108" s="187"/>
      <c r="P108" s="187"/>
      <c r="Q108" s="187"/>
      <c r="R108" s="187"/>
      <c r="S108" s="187"/>
      <c r="T108" s="187"/>
      <c r="U108" s="188"/>
      <c r="V108" s="187"/>
      <c r="W108" s="187"/>
      <c r="X108" s="187"/>
      <c r="Y108" s="187"/>
      <c r="Z108" s="187"/>
      <c r="AA108" s="187"/>
      <c r="AB108" s="187"/>
      <c r="AC108" s="185"/>
      <c r="AD108" s="187"/>
      <c r="AE108" s="187"/>
      <c r="AF108" s="187"/>
      <c r="AG108" s="187"/>
      <c r="AH108" s="187"/>
    </row>
    <row r="109" spans="1:41" x14ac:dyDescent="0.25">
      <c r="A109" s="202">
        <v>16</v>
      </c>
      <c r="B109" s="204" t="s">
        <v>230</v>
      </c>
      <c r="C109" s="206" t="s">
        <v>403</v>
      </c>
      <c r="D109" s="207" t="s">
        <v>222</v>
      </c>
      <c r="E109" s="208" t="s">
        <v>511</v>
      </c>
      <c r="F109" s="186"/>
      <c r="G109" s="205" t="s">
        <v>334</v>
      </c>
      <c r="H109" s="187"/>
      <c r="I109" s="187"/>
      <c r="J109" s="184"/>
      <c r="K109" s="187"/>
      <c r="L109" s="187"/>
      <c r="M109" s="181"/>
      <c r="N109" s="187"/>
      <c r="O109" s="187"/>
      <c r="P109" s="187"/>
      <c r="Q109" s="187"/>
      <c r="R109" s="187"/>
      <c r="S109" s="187"/>
      <c r="T109" s="187"/>
      <c r="U109" s="188"/>
      <c r="V109" s="187"/>
      <c r="W109" s="187"/>
      <c r="X109" s="187"/>
      <c r="Y109" s="187"/>
      <c r="Z109" s="187"/>
      <c r="AA109" s="187"/>
      <c r="AB109" s="187"/>
      <c r="AC109" s="185"/>
      <c r="AD109" s="189"/>
      <c r="AE109" s="187"/>
      <c r="AF109" s="187"/>
      <c r="AG109" s="187"/>
      <c r="AH109" s="187"/>
    </row>
    <row r="110" spans="1:41" x14ac:dyDescent="0.25">
      <c r="A110" s="202">
        <v>17</v>
      </c>
      <c r="B110" s="204" t="s">
        <v>230</v>
      </c>
      <c r="C110" s="206" t="s">
        <v>403</v>
      </c>
      <c r="D110" s="207" t="s">
        <v>222</v>
      </c>
      <c r="E110" s="208" t="s">
        <v>512</v>
      </c>
      <c r="F110" s="186"/>
      <c r="G110" s="205" t="s">
        <v>335</v>
      </c>
      <c r="H110" s="187"/>
      <c r="I110" s="187"/>
      <c r="J110" s="184"/>
      <c r="K110" s="187"/>
      <c r="L110" s="187"/>
      <c r="M110" s="181"/>
      <c r="N110" s="187"/>
      <c r="O110" s="187"/>
      <c r="P110" s="187"/>
      <c r="Q110" s="187"/>
      <c r="R110" s="187"/>
      <c r="S110" s="187"/>
      <c r="T110" s="187"/>
      <c r="U110" s="188"/>
      <c r="V110" s="189"/>
      <c r="W110" s="187"/>
      <c r="X110" s="187"/>
      <c r="Y110" s="187"/>
      <c r="Z110" s="187"/>
      <c r="AA110" s="187"/>
      <c r="AB110" s="187"/>
      <c r="AC110" s="185"/>
      <c r="AD110" s="189"/>
      <c r="AE110" s="187"/>
      <c r="AF110" s="187"/>
      <c r="AG110" s="187"/>
      <c r="AH110" s="187"/>
    </row>
    <row r="111" spans="1:41" x14ac:dyDescent="0.25">
      <c r="A111" s="202">
        <v>18</v>
      </c>
      <c r="B111" s="204" t="s">
        <v>230</v>
      </c>
      <c r="C111" s="206" t="s">
        <v>403</v>
      </c>
      <c r="D111" s="207" t="s">
        <v>222</v>
      </c>
      <c r="E111" s="208" t="s">
        <v>513</v>
      </c>
      <c r="F111" s="186"/>
      <c r="G111" s="205" t="s">
        <v>336</v>
      </c>
      <c r="H111" s="187"/>
      <c r="I111" s="187"/>
      <c r="J111" s="184"/>
      <c r="K111" s="187"/>
      <c r="L111" s="187"/>
      <c r="M111" s="181"/>
      <c r="N111" s="187"/>
      <c r="O111" s="187"/>
      <c r="P111" s="187"/>
      <c r="Q111" s="187"/>
      <c r="R111" s="187"/>
      <c r="S111" s="187"/>
      <c r="T111" s="187"/>
      <c r="U111" s="188"/>
      <c r="V111" s="187"/>
      <c r="W111" s="187"/>
      <c r="X111" s="187"/>
      <c r="Y111" s="187"/>
      <c r="Z111" s="187"/>
      <c r="AA111" s="187"/>
      <c r="AB111" s="187"/>
      <c r="AC111" s="185"/>
      <c r="AD111" s="187"/>
      <c r="AE111" s="187"/>
      <c r="AF111" s="187"/>
      <c r="AG111" s="187"/>
      <c r="AH111" s="187"/>
    </row>
    <row r="112" spans="1:41" x14ac:dyDescent="0.25">
      <c r="A112" s="202">
        <v>19</v>
      </c>
      <c r="B112" s="204" t="s">
        <v>230</v>
      </c>
      <c r="C112" s="206" t="s">
        <v>403</v>
      </c>
      <c r="D112" s="207" t="s">
        <v>222</v>
      </c>
      <c r="E112" s="208" t="s">
        <v>514</v>
      </c>
      <c r="F112" s="186"/>
      <c r="G112" s="205" t="s">
        <v>337</v>
      </c>
      <c r="H112" s="187"/>
      <c r="I112" s="187"/>
      <c r="J112" s="184"/>
      <c r="K112" s="187"/>
      <c r="L112" s="187"/>
      <c r="M112" s="181"/>
      <c r="N112" s="187"/>
      <c r="O112" s="187"/>
      <c r="P112" s="187"/>
      <c r="Q112" s="187"/>
      <c r="R112" s="187"/>
      <c r="S112" s="187"/>
      <c r="T112" s="187"/>
      <c r="U112" s="188"/>
      <c r="V112" s="187"/>
      <c r="W112" s="187"/>
      <c r="X112" s="187"/>
      <c r="Y112" s="187"/>
      <c r="Z112" s="187"/>
      <c r="AA112" s="187"/>
      <c r="AB112" s="187"/>
      <c r="AC112" s="185"/>
      <c r="AD112" s="187"/>
      <c r="AE112" s="187"/>
      <c r="AF112" s="187"/>
      <c r="AG112" s="187"/>
      <c r="AH112" s="187"/>
    </row>
    <row r="113" spans="1:34" x14ac:dyDescent="0.25">
      <c r="A113" s="202">
        <v>20</v>
      </c>
      <c r="B113" s="204" t="s">
        <v>230</v>
      </c>
      <c r="C113" s="206" t="s">
        <v>403</v>
      </c>
      <c r="D113" s="207" t="s">
        <v>222</v>
      </c>
      <c r="E113" s="208" t="s">
        <v>515</v>
      </c>
      <c r="F113" s="186"/>
      <c r="G113" s="205" t="s">
        <v>338</v>
      </c>
      <c r="H113" s="187"/>
      <c r="I113" s="187"/>
      <c r="J113" s="184"/>
      <c r="K113" s="187"/>
      <c r="L113" s="187"/>
      <c r="M113" s="181"/>
      <c r="N113" s="187"/>
      <c r="O113" s="187"/>
      <c r="P113" s="187"/>
      <c r="Q113" s="187"/>
      <c r="R113" s="187"/>
      <c r="S113" s="187"/>
      <c r="T113" s="187"/>
      <c r="U113" s="188"/>
      <c r="V113" s="187"/>
      <c r="W113" s="187"/>
      <c r="X113" s="187"/>
      <c r="Y113" s="187"/>
      <c r="Z113" s="187"/>
      <c r="AA113" s="187"/>
      <c r="AB113" s="187"/>
      <c r="AC113" s="185"/>
      <c r="AD113" s="187"/>
      <c r="AE113" s="187"/>
      <c r="AF113" s="187"/>
      <c r="AG113" s="187"/>
      <c r="AH113" s="187"/>
    </row>
    <row r="114" spans="1:34" x14ac:dyDescent="0.25">
      <c r="A114" s="202">
        <v>21</v>
      </c>
      <c r="B114" s="204" t="s">
        <v>230</v>
      </c>
      <c r="C114" s="206" t="s">
        <v>403</v>
      </c>
      <c r="D114" s="207" t="s">
        <v>222</v>
      </c>
      <c r="E114" s="208" t="s">
        <v>516</v>
      </c>
      <c r="F114" s="186"/>
      <c r="G114" s="205" t="s">
        <v>339</v>
      </c>
      <c r="H114" s="187"/>
      <c r="I114" s="187"/>
      <c r="J114" s="184"/>
      <c r="K114" s="187"/>
      <c r="L114" s="187"/>
      <c r="M114" s="181"/>
      <c r="N114" s="187"/>
      <c r="O114" s="187"/>
      <c r="P114" s="187"/>
      <c r="Q114" s="187"/>
      <c r="R114" s="187"/>
      <c r="S114" s="187"/>
      <c r="T114" s="187"/>
      <c r="U114" s="188"/>
      <c r="V114" s="189"/>
      <c r="W114" s="187"/>
      <c r="X114" s="187"/>
      <c r="Y114" s="187"/>
      <c r="Z114" s="187"/>
      <c r="AA114" s="187"/>
      <c r="AB114" s="187"/>
      <c r="AC114" s="185"/>
      <c r="AD114" s="189"/>
      <c r="AE114" s="187"/>
      <c r="AF114" s="187"/>
      <c r="AG114" s="187"/>
      <c r="AH114" s="187"/>
    </row>
    <row r="115" spans="1:34" x14ac:dyDescent="0.25">
      <c r="A115" s="202">
        <v>22</v>
      </c>
      <c r="B115" s="204" t="s">
        <v>230</v>
      </c>
      <c r="C115" s="206" t="s">
        <v>403</v>
      </c>
      <c r="D115" s="207" t="s">
        <v>222</v>
      </c>
      <c r="E115" s="208" t="s">
        <v>517</v>
      </c>
      <c r="F115" s="186"/>
      <c r="G115" s="205" t="s">
        <v>340</v>
      </c>
      <c r="H115" s="187"/>
      <c r="I115" s="187"/>
      <c r="J115" s="184"/>
      <c r="K115" s="187"/>
      <c r="L115" s="187"/>
      <c r="M115" s="181"/>
      <c r="N115" s="187"/>
      <c r="O115" s="187"/>
      <c r="P115" s="187"/>
      <c r="Q115" s="187"/>
      <c r="R115" s="187"/>
      <c r="S115" s="187"/>
      <c r="T115" s="187"/>
      <c r="U115" s="188"/>
      <c r="V115" s="189"/>
      <c r="W115" s="187"/>
      <c r="X115" s="187"/>
      <c r="Y115" s="187"/>
      <c r="Z115" s="187"/>
      <c r="AA115" s="187"/>
      <c r="AB115" s="187"/>
      <c r="AC115" s="185"/>
      <c r="AD115" s="189"/>
      <c r="AE115" s="187"/>
      <c r="AF115" s="187"/>
      <c r="AG115" s="187"/>
      <c r="AH115" s="187"/>
    </row>
    <row r="116" spans="1:34" x14ac:dyDescent="0.25">
      <c r="A116" s="202">
        <v>23</v>
      </c>
      <c r="B116" s="204" t="s">
        <v>230</v>
      </c>
      <c r="C116" s="206" t="s">
        <v>403</v>
      </c>
      <c r="D116" s="207" t="s">
        <v>222</v>
      </c>
      <c r="E116" s="208" t="s">
        <v>518</v>
      </c>
      <c r="F116" s="186"/>
      <c r="G116" s="205" t="s">
        <v>341</v>
      </c>
      <c r="H116" s="187"/>
      <c r="I116" s="187"/>
      <c r="J116" s="184"/>
      <c r="K116" s="187"/>
      <c r="L116" s="187"/>
      <c r="M116" s="181"/>
      <c r="N116" s="187"/>
      <c r="O116" s="187"/>
      <c r="P116" s="187"/>
      <c r="Q116" s="187"/>
      <c r="R116" s="187"/>
      <c r="S116" s="187"/>
      <c r="T116" s="187"/>
      <c r="U116" s="188"/>
      <c r="V116" s="187"/>
      <c r="W116" s="187"/>
      <c r="X116" s="187"/>
      <c r="Y116" s="187"/>
      <c r="Z116" s="187"/>
      <c r="AA116" s="187"/>
      <c r="AB116" s="187"/>
      <c r="AC116" s="185"/>
      <c r="AD116" s="189"/>
      <c r="AE116" s="187"/>
      <c r="AF116" s="187"/>
      <c r="AG116" s="187"/>
      <c r="AH116" s="187"/>
    </row>
    <row r="117" spans="1:34" x14ac:dyDescent="0.25">
      <c r="A117" s="202">
        <v>24</v>
      </c>
      <c r="B117" s="204" t="s">
        <v>230</v>
      </c>
      <c r="C117" s="206" t="s">
        <v>403</v>
      </c>
      <c r="D117" s="207" t="s">
        <v>222</v>
      </c>
      <c r="E117" s="208" t="s">
        <v>519</v>
      </c>
      <c r="F117" s="186"/>
      <c r="G117" s="205" t="s">
        <v>342</v>
      </c>
      <c r="H117" s="187"/>
      <c r="I117" s="187"/>
      <c r="J117" s="184"/>
      <c r="K117" s="187"/>
      <c r="L117" s="187"/>
      <c r="M117" s="181"/>
      <c r="N117" s="187"/>
      <c r="O117" s="187"/>
      <c r="P117" s="187"/>
      <c r="Q117" s="187"/>
      <c r="R117" s="187"/>
      <c r="S117" s="187"/>
      <c r="T117" s="187"/>
      <c r="U117" s="188"/>
      <c r="V117" s="187"/>
      <c r="W117" s="187"/>
      <c r="X117" s="187"/>
      <c r="Y117" s="187"/>
      <c r="Z117" s="187"/>
      <c r="AA117" s="187"/>
      <c r="AB117" s="187"/>
      <c r="AC117" s="185"/>
      <c r="AD117" s="187"/>
      <c r="AE117" s="187"/>
      <c r="AF117" s="187"/>
      <c r="AG117" s="187"/>
      <c r="AH117" s="187"/>
    </row>
    <row r="118" spans="1:34" x14ac:dyDescent="0.25">
      <c r="A118" s="202">
        <v>25</v>
      </c>
      <c r="B118" s="204" t="s">
        <v>230</v>
      </c>
      <c r="C118" s="206" t="s">
        <v>403</v>
      </c>
      <c r="D118" s="207" t="s">
        <v>222</v>
      </c>
      <c r="E118" s="208" t="s">
        <v>520</v>
      </c>
      <c r="F118" s="186"/>
      <c r="G118" s="205" t="s">
        <v>343</v>
      </c>
      <c r="H118" s="187"/>
      <c r="I118" s="187"/>
      <c r="J118" s="184"/>
      <c r="K118" s="187"/>
      <c r="L118" s="187"/>
      <c r="M118" s="181"/>
      <c r="N118" s="187"/>
      <c r="O118" s="187"/>
      <c r="P118" s="187"/>
      <c r="Q118" s="187"/>
      <c r="R118" s="187"/>
      <c r="S118" s="187"/>
      <c r="T118" s="187"/>
      <c r="U118" s="188"/>
      <c r="V118" s="187"/>
      <c r="W118" s="187"/>
      <c r="X118" s="187"/>
      <c r="Y118" s="187"/>
      <c r="Z118" s="187"/>
      <c r="AA118" s="187"/>
      <c r="AB118" s="187"/>
      <c r="AC118" s="185"/>
      <c r="AD118" s="187"/>
      <c r="AE118" s="187"/>
      <c r="AF118" s="187"/>
      <c r="AG118" s="187"/>
      <c r="AH118" s="187"/>
    </row>
    <row r="119" spans="1:34" x14ac:dyDescent="0.25">
      <c r="A119" s="202">
        <v>26</v>
      </c>
      <c r="B119" s="204" t="s">
        <v>230</v>
      </c>
      <c r="C119" s="206" t="s">
        <v>403</v>
      </c>
      <c r="D119" s="207" t="s">
        <v>222</v>
      </c>
      <c r="E119" s="208" t="s">
        <v>521</v>
      </c>
      <c r="F119" s="186"/>
      <c r="G119" s="205" t="s">
        <v>344</v>
      </c>
      <c r="H119" s="187"/>
      <c r="I119" s="187"/>
      <c r="J119" s="184"/>
      <c r="K119" s="187"/>
      <c r="L119" s="187"/>
      <c r="M119" s="181"/>
      <c r="N119" s="187"/>
      <c r="O119" s="187"/>
      <c r="P119" s="187"/>
      <c r="Q119" s="187"/>
      <c r="R119" s="187"/>
      <c r="S119" s="187"/>
      <c r="T119" s="187"/>
      <c r="U119" s="188"/>
      <c r="V119" s="187"/>
      <c r="W119" s="187"/>
      <c r="X119" s="187"/>
      <c r="Y119" s="187"/>
      <c r="Z119" s="187"/>
      <c r="AA119" s="187"/>
      <c r="AB119" s="187"/>
      <c r="AC119" s="185"/>
      <c r="AD119" s="189"/>
      <c r="AE119" s="187"/>
      <c r="AF119" s="187"/>
      <c r="AG119" s="187"/>
      <c r="AH119" s="187"/>
    </row>
    <row r="120" spans="1:34" x14ac:dyDescent="0.25">
      <c r="A120" s="202">
        <v>27</v>
      </c>
      <c r="B120" s="204" t="s">
        <v>230</v>
      </c>
      <c r="C120" s="206" t="s">
        <v>403</v>
      </c>
      <c r="D120" s="207" t="s">
        <v>222</v>
      </c>
      <c r="E120" s="208" t="s">
        <v>522</v>
      </c>
      <c r="F120" s="16"/>
      <c r="G120" s="205" t="s">
        <v>345</v>
      </c>
      <c r="H120" s="13"/>
      <c r="I120" s="13"/>
      <c r="J120" s="50"/>
      <c r="K120" s="13"/>
      <c r="L120" s="13"/>
      <c r="M120" s="14"/>
      <c r="N120" s="13"/>
      <c r="O120" s="13"/>
      <c r="P120" s="13"/>
      <c r="Q120" s="13"/>
      <c r="R120" s="13"/>
      <c r="S120" s="13"/>
      <c r="T120" s="13"/>
      <c r="U120" s="63"/>
      <c r="V120" s="64"/>
      <c r="W120" s="13"/>
      <c r="X120" s="13"/>
      <c r="Y120" s="13"/>
      <c r="Z120" s="13"/>
      <c r="AA120" s="13"/>
      <c r="AB120" s="13"/>
      <c r="AC120" s="48"/>
      <c r="AD120" s="13"/>
      <c r="AE120" s="13"/>
      <c r="AF120" s="13"/>
      <c r="AG120" s="13"/>
      <c r="AH120" s="13"/>
    </row>
    <row r="121" spans="1:34" x14ac:dyDescent="0.25">
      <c r="A121" s="202">
        <v>28</v>
      </c>
      <c r="B121" s="204" t="s">
        <v>230</v>
      </c>
      <c r="C121" s="206" t="s">
        <v>403</v>
      </c>
      <c r="D121" s="207" t="s">
        <v>222</v>
      </c>
      <c r="E121" s="208" t="s">
        <v>523</v>
      </c>
      <c r="F121" s="16"/>
      <c r="G121" s="205" t="s">
        <v>346</v>
      </c>
      <c r="H121" s="13"/>
      <c r="I121" s="13"/>
      <c r="J121" s="50"/>
      <c r="K121" s="13"/>
      <c r="L121" s="13"/>
      <c r="M121" s="14"/>
      <c r="N121" s="13"/>
      <c r="O121" s="13"/>
      <c r="P121" s="13"/>
      <c r="Q121" s="13"/>
      <c r="R121" s="13"/>
      <c r="S121" s="13"/>
      <c r="T121" s="13"/>
      <c r="U121" s="63"/>
      <c r="V121" s="13"/>
      <c r="W121" s="13"/>
      <c r="X121" s="13"/>
      <c r="Y121" s="13"/>
      <c r="Z121" s="13"/>
      <c r="AA121" s="13"/>
      <c r="AB121" s="13"/>
      <c r="AC121" s="48"/>
      <c r="AD121" s="64"/>
      <c r="AE121" s="13"/>
      <c r="AF121" s="13"/>
      <c r="AG121" s="13"/>
      <c r="AH121" s="13"/>
    </row>
    <row r="122" spans="1:34" x14ac:dyDescent="0.25">
      <c r="A122" s="202">
        <v>1</v>
      </c>
      <c r="B122" s="204" t="s">
        <v>230</v>
      </c>
      <c r="C122" s="206" t="s">
        <v>403</v>
      </c>
      <c r="D122" s="207" t="s">
        <v>222</v>
      </c>
      <c r="E122" s="208" t="s">
        <v>524</v>
      </c>
      <c r="F122" s="16"/>
      <c r="G122" s="205" t="s">
        <v>347</v>
      </c>
      <c r="H122" s="13"/>
      <c r="I122" s="13"/>
      <c r="J122" s="50"/>
      <c r="K122" s="13"/>
      <c r="L122" s="13"/>
      <c r="M122" s="14"/>
      <c r="N122" s="13"/>
      <c r="O122" s="13"/>
      <c r="P122" s="13"/>
      <c r="Q122" s="13"/>
      <c r="R122" s="13"/>
      <c r="S122" s="13"/>
      <c r="T122" s="13"/>
      <c r="U122" s="63"/>
      <c r="V122" s="13"/>
      <c r="W122" s="13"/>
      <c r="X122" s="13"/>
      <c r="Y122" s="13"/>
      <c r="Z122" s="13"/>
      <c r="AA122" s="13"/>
      <c r="AB122" s="13"/>
      <c r="AC122" s="48"/>
      <c r="AD122" s="13"/>
      <c r="AE122" s="13"/>
      <c r="AF122" s="13"/>
      <c r="AG122" s="13"/>
      <c r="AH122" s="13"/>
    </row>
    <row r="123" spans="1:34" x14ac:dyDescent="0.25">
      <c r="A123" s="202">
        <v>2</v>
      </c>
      <c r="B123" s="204" t="s">
        <v>231</v>
      </c>
      <c r="C123" s="206" t="s">
        <v>404</v>
      </c>
      <c r="D123" s="207" t="s">
        <v>408</v>
      </c>
      <c r="E123" s="208" t="s">
        <v>525</v>
      </c>
      <c r="F123" s="16"/>
      <c r="G123" s="205" t="s">
        <v>348</v>
      </c>
      <c r="H123" s="13"/>
      <c r="I123" s="13"/>
      <c r="J123" s="50"/>
      <c r="K123" s="13"/>
      <c r="L123" s="13"/>
      <c r="M123" s="14"/>
      <c r="N123" s="13"/>
      <c r="O123" s="13"/>
      <c r="P123" s="13"/>
      <c r="Q123" s="13"/>
      <c r="R123" s="13"/>
      <c r="S123" s="13"/>
      <c r="T123" s="13"/>
      <c r="U123" s="63"/>
      <c r="V123" s="64"/>
      <c r="W123" s="13"/>
      <c r="X123" s="13"/>
      <c r="Y123" s="13"/>
      <c r="Z123" s="13"/>
      <c r="AA123" s="13"/>
      <c r="AB123" s="13"/>
      <c r="AC123" s="48"/>
      <c r="AD123" s="13"/>
      <c r="AE123" s="13"/>
      <c r="AF123" s="13"/>
      <c r="AG123" s="13"/>
      <c r="AH123" s="13"/>
    </row>
    <row r="124" spans="1:34" x14ac:dyDescent="0.25">
      <c r="A124" s="202">
        <v>3</v>
      </c>
      <c r="B124" s="204" t="s">
        <v>231</v>
      </c>
      <c r="C124" s="206" t="s">
        <v>404</v>
      </c>
      <c r="D124" s="207" t="s">
        <v>408</v>
      </c>
      <c r="E124" s="208" t="s">
        <v>526</v>
      </c>
      <c r="F124" s="16"/>
      <c r="G124" s="205" t="s">
        <v>349</v>
      </c>
      <c r="H124" s="13"/>
      <c r="I124" s="13"/>
      <c r="J124" s="50"/>
      <c r="K124" s="13"/>
      <c r="L124" s="13"/>
      <c r="M124" s="14"/>
      <c r="N124" s="13"/>
      <c r="O124" s="13"/>
      <c r="P124" s="13"/>
      <c r="Q124" s="13"/>
      <c r="R124" s="13"/>
      <c r="S124" s="13"/>
      <c r="T124" s="13"/>
      <c r="U124" s="63"/>
      <c r="V124" s="13"/>
      <c r="W124" s="13"/>
      <c r="X124" s="13"/>
      <c r="Y124" s="13"/>
      <c r="Z124" s="13"/>
      <c r="AA124" s="13"/>
      <c r="AB124" s="13"/>
      <c r="AC124" s="48"/>
      <c r="AD124" s="13"/>
      <c r="AE124" s="13"/>
      <c r="AF124" s="13"/>
      <c r="AG124" s="13"/>
      <c r="AH124" s="13"/>
    </row>
    <row r="125" spans="1:34" x14ac:dyDescent="0.25">
      <c r="A125" s="202">
        <v>4</v>
      </c>
      <c r="B125" s="204" t="s">
        <v>231</v>
      </c>
      <c r="C125" s="206" t="s">
        <v>404</v>
      </c>
      <c r="D125" s="207" t="s">
        <v>408</v>
      </c>
      <c r="E125" s="208" t="s">
        <v>527</v>
      </c>
      <c r="F125" s="16"/>
      <c r="G125" s="205" t="s">
        <v>350</v>
      </c>
      <c r="H125" s="13"/>
      <c r="I125" s="13"/>
      <c r="J125" s="50"/>
      <c r="K125" s="13"/>
      <c r="L125" s="13"/>
      <c r="M125" s="14"/>
      <c r="N125" s="13"/>
      <c r="O125" s="13"/>
      <c r="P125" s="13"/>
      <c r="Q125" s="13"/>
      <c r="R125" s="13"/>
      <c r="S125" s="13"/>
      <c r="T125" s="13"/>
      <c r="U125" s="63"/>
      <c r="V125" s="13"/>
      <c r="W125" s="13"/>
      <c r="X125" s="13"/>
      <c r="Y125" s="13"/>
      <c r="Z125" s="13"/>
      <c r="AA125" s="13"/>
      <c r="AB125" s="13"/>
      <c r="AC125" s="48"/>
      <c r="AD125" s="64"/>
      <c r="AE125" s="13"/>
      <c r="AF125" s="13"/>
      <c r="AG125" s="13"/>
      <c r="AH125" s="13"/>
    </row>
    <row r="126" spans="1:34" x14ac:dyDescent="0.25">
      <c r="A126" s="202">
        <v>5</v>
      </c>
      <c r="B126" s="204" t="s">
        <v>231</v>
      </c>
      <c r="C126" s="206" t="s">
        <v>404</v>
      </c>
      <c r="D126" s="207" t="s">
        <v>408</v>
      </c>
      <c r="E126" s="208" t="s">
        <v>528</v>
      </c>
      <c r="F126" s="16"/>
      <c r="G126" s="205" t="s">
        <v>351</v>
      </c>
      <c r="H126" s="13"/>
      <c r="I126" s="13"/>
      <c r="J126" s="50"/>
      <c r="K126" s="13"/>
      <c r="L126" s="13"/>
      <c r="M126" s="14"/>
      <c r="N126" s="13"/>
      <c r="O126" s="13"/>
      <c r="P126" s="13"/>
      <c r="Q126" s="13"/>
      <c r="R126" s="13"/>
      <c r="S126" s="13"/>
      <c r="T126" s="13"/>
      <c r="U126" s="63"/>
      <c r="V126" s="13"/>
      <c r="W126" s="13"/>
      <c r="X126" s="13"/>
      <c r="Y126" s="13"/>
      <c r="Z126" s="13"/>
      <c r="AA126" s="13"/>
      <c r="AB126" s="13"/>
      <c r="AC126" s="48"/>
      <c r="AD126" s="13"/>
      <c r="AE126" s="13"/>
      <c r="AF126" s="13"/>
      <c r="AG126" s="13"/>
      <c r="AH126" s="13"/>
    </row>
    <row r="127" spans="1:34" x14ac:dyDescent="0.25">
      <c r="A127" s="202">
        <v>6</v>
      </c>
      <c r="B127" s="204" t="s">
        <v>231</v>
      </c>
      <c r="C127" s="206" t="s">
        <v>404</v>
      </c>
      <c r="D127" s="207" t="s">
        <v>408</v>
      </c>
      <c r="E127" s="208" t="s">
        <v>529</v>
      </c>
      <c r="F127" s="16"/>
      <c r="G127" s="205" t="s">
        <v>352</v>
      </c>
      <c r="H127" s="13"/>
      <c r="I127" s="13"/>
      <c r="J127" s="50"/>
      <c r="K127" s="13"/>
      <c r="L127" s="13"/>
      <c r="M127" s="14"/>
      <c r="N127" s="13"/>
      <c r="O127" s="13"/>
      <c r="P127" s="13"/>
      <c r="Q127" s="13"/>
      <c r="R127" s="13"/>
      <c r="S127" s="13"/>
      <c r="T127" s="13"/>
      <c r="U127" s="63"/>
      <c r="V127" s="13"/>
      <c r="W127" s="13"/>
      <c r="X127" s="13"/>
      <c r="Y127" s="13"/>
      <c r="Z127" s="13"/>
      <c r="AA127" s="13"/>
      <c r="AB127" s="13"/>
      <c r="AC127" s="48"/>
      <c r="AD127" s="64"/>
      <c r="AE127" s="13"/>
      <c r="AF127" s="13"/>
      <c r="AG127" s="13"/>
      <c r="AH127" s="13"/>
    </row>
    <row r="128" spans="1:34" x14ac:dyDescent="0.25">
      <c r="A128" s="202">
        <v>7</v>
      </c>
      <c r="B128" s="204" t="s">
        <v>231</v>
      </c>
      <c r="C128" s="206" t="s">
        <v>404</v>
      </c>
      <c r="D128" s="207" t="s">
        <v>408</v>
      </c>
      <c r="E128" s="208" t="s">
        <v>530</v>
      </c>
      <c r="F128" s="16"/>
      <c r="G128" s="205" t="s">
        <v>353</v>
      </c>
      <c r="H128" s="13"/>
      <c r="I128" s="13"/>
      <c r="J128" s="50"/>
      <c r="K128" s="13"/>
      <c r="L128" s="13"/>
      <c r="M128" s="14"/>
      <c r="N128" s="13"/>
      <c r="O128" s="13"/>
      <c r="P128" s="13"/>
      <c r="Q128" s="13"/>
      <c r="R128" s="13"/>
      <c r="S128" s="13"/>
      <c r="T128" s="13"/>
      <c r="U128" s="63"/>
      <c r="V128" s="64"/>
      <c r="W128" s="13"/>
      <c r="X128" s="13"/>
      <c r="Y128" s="13"/>
      <c r="Z128" s="13"/>
      <c r="AA128" s="13"/>
      <c r="AB128" s="13"/>
      <c r="AC128" s="48"/>
      <c r="AD128" s="13"/>
      <c r="AE128" s="13"/>
      <c r="AF128" s="13"/>
      <c r="AG128" s="13"/>
      <c r="AH128" s="13"/>
    </row>
    <row r="129" spans="1:41" x14ac:dyDescent="0.25">
      <c r="A129" s="202">
        <v>8</v>
      </c>
      <c r="B129" s="204" t="s">
        <v>231</v>
      </c>
      <c r="C129" s="206" t="s">
        <v>404</v>
      </c>
      <c r="D129" s="207" t="s">
        <v>408</v>
      </c>
      <c r="E129" s="208" t="s">
        <v>531</v>
      </c>
      <c r="F129" s="16"/>
      <c r="G129" s="205" t="s">
        <v>354</v>
      </c>
      <c r="H129" s="13"/>
      <c r="I129" s="13"/>
      <c r="J129" s="50"/>
      <c r="K129" s="13"/>
      <c r="L129" s="13"/>
      <c r="M129" s="14"/>
      <c r="N129" s="13"/>
      <c r="O129" s="13"/>
      <c r="P129" s="13"/>
      <c r="Q129" s="13"/>
      <c r="R129" s="13"/>
      <c r="S129" s="13"/>
      <c r="T129" s="13"/>
      <c r="U129" s="63"/>
      <c r="V129" s="13"/>
      <c r="W129" s="13"/>
      <c r="X129" s="13"/>
      <c r="Y129" s="13"/>
      <c r="Z129" s="13"/>
      <c r="AA129" s="13"/>
      <c r="AB129" s="13"/>
      <c r="AC129" s="48"/>
      <c r="AD129" s="13"/>
      <c r="AE129" s="13"/>
      <c r="AF129" s="13"/>
      <c r="AG129" s="13"/>
      <c r="AH129" s="13"/>
    </row>
    <row r="130" spans="1:41" x14ac:dyDescent="0.25">
      <c r="A130" s="202">
        <v>9</v>
      </c>
      <c r="B130" s="204" t="s">
        <v>231</v>
      </c>
      <c r="C130" s="206" t="s">
        <v>404</v>
      </c>
      <c r="D130" s="207" t="s">
        <v>408</v>
      </c>
      <c r="E130" s="208" t="s">
        <v>532</v>
      </c>
      <c r="F130" s="16"/>
      <c r="G130" s="205" t="s">
        <v>355</v>
      </c>
      <c r="H130" s="13"/>
      <c r="I130" s="13"/>
      <c r="J130" s="50"/>
      <c r="K130" s="13"/>
      <c r="L130" s="13"/>
      <c r="M130" s="14"/>
      <c r="N130" s="13"/>
      <c r="O130" s="13"/>
      <c r="P130" s="13"/>
      <c r="Q130" s="13"/>
      <c r="R130" s="13"/>
      <c r="S130" s="13"/>
      <c r="T130" s="13"/>
      <c r="U130" s="63"/>
      <c r="V130" s="13"/>
      <c r="W130" s="13"/>
      <c r="X130" s="13"/>
      <c r="Y130" s="13"/>
      <c r="Z130" s="13"/>
      <c r="AA130" s="13"/>
      <c r="AB130" s="13"/>
      <c r="AC130" s="48"/>
      <c r="AD130" s="64"/>
      <c r="AE130" s="13"/>
      <c r="AF130" s="13"/>
      <c r="AG130" s="13"/>
      <c r="AH130" s="13"/>
    </row>
    <row r="131" spans="1:41" x14ac:dyDescent="0.25">
      <c r="A131" s="202">
        <v>10</v>
      </c>
      <c r="B131" s="204" t="s">
        <v>231</v>
      </c>
      <c r="C131" s="206" t="s">
        <v>404</v>
      </c>
      <c r="D131" s="207" t="s">
        <v>408</v>
      </c>
      <c r="E131" s="208" t="s">
        <v>533</v>
      </c>
      <c r="F131" s="16"/>
      <c r="G131" s="205" t="s">
        <v>356</v>
      </c>
      <c r="H131" s="13"/>
      <c r="I131" s="13"/>
      <c r="J131" s="50"/>
      <c r="K131" s="13"/>
      <c r="L131" s="13"/>
      <c r="M131" s="14"/>
      <c r="N131" s="13"/>
      <c r="O131" s="13"/>
      <c r="P131" s="13"/>
      <c r="Q131" s="13"/>
      <c r="R131" s="13"/>
      <c r="S131" s="13"/>
      <c r="T131" s="13"/>
      <c r="U131" s="63"/>
      <c r="V131" s="13"/>
      <c r="W131" s="13"/>
      <c r="X131" s="13"/>
      <c r="Y131" s="13"/>
      <c r="Z131" s="13"/>
      <c r="AA131" s="13"/>
      <c r="AB131" s="13"/>
      <c r="AC131" s="48"/>
      <c r="AD131" s="13"/>
      <c r="AE131" s="13"/>
      <c r="AF131" s="13"/>
      <c r="AG131" s="13"/>
      <c r="AH131" s="13"/>
    </row>
    <row r="132" spans="1:41" x14ac:dyDescent="0.25">
      <c r="A132" s="202">
        <v>11</v>
      </c>
      <c r="B132" s="204" t="s">
        <v>231</v>
      </c>
      <c r="C132" s="206" t="s">
        <v>404</v>
      </c>
      <c r="D132" s="207" t="s">
        <v>408</v>
      </c>
      <c r="E132" s="208" t="s">
        <v>534</v>
      </c>
      <c r="F132" s="16"/>
      <c r="G132" s="205" t="s">
        <v>357</v>
      </c>
      <c r="H132" s="13"/>
      <c r="I132" s="13"/>
      <c r="J132" s="50"/>
      <c r="K132" s="13"/>
      <c r="L132" s="13"/>
      <c r="M132" s="14"/>
      <c r="N132" s="13"/>
      <c r="O132" s="13"/>
      <c r="P132" s="13"/>
      <c r="Q132" s="13"/>
      <c r="R132" s="13"/>
      <c r="S132" s="13"/>
      <c r="T132" s="13"/>
      <c r="U132" s="63"/>
      <c r="V132" s="64"/>
      <c r="W132" s="13"/>
      <c r="X132" s="13"/>
      <c r="Y132" s="13"/>
      <c r="Z132" s="13"/>
      <c r="AA132" s="13"/>
      <c r="AB132" s="13"/>
      <c r="AC132" s="48"/>
      <c r="AD132" s="64"/>
      <c r="AE132" s="13"/>
      <c r="AF132" s="13"/>
      <c r="AG132" s="13"/>
      <c r="AH132" s="13"/>
    </row>
    <row r="133" spans="1:41" x14ac:dyDescent="0.25">
      <c r="A133" s="202">
        <v>12</v>
      </c>
      <c r="B133" s="204" t="s">
        <v>231</v>
      </c>
      <c r="C133" s="206" t="s">
        <v>404</v>
      </c>
      <c r="D133" s="207" t="s">
        <v>408</v>
      </c>
      <c r="E133" s="208" t="s">
        <v>535</v>
      </c>
      <c r="F133" s="16"/>
      <c r="G133" s="205" t="s">
        <v>358</v>
      </c>
      <c r="H133" s="13"/>
      <c r="I133" s="13"/>
      <c r="J133" s="50"/>
      <c r="K133" s="13"/>
      <c r="L133" s="13"/>
      <c r="M133" s="14"/>
      <c r="N133" s="13"/>
      <c r="O133" s="13"/>
      <c r="P133" s="13"/>
      <c r="Q133" s="13"/>
      <c r="R133" s="13"/>
      <c r="S133" s="13"/>
      <c r="T133" s="13"/>
      <c r="U133" s="63"/>
      <c r="V133" s="64"/>
      <c r="W133" s="13"/>
      <c r="X133" s="13"/>
      <c r="Y133" s="13"/>
      <c r="Z133" s="13"/>
      <c r="AA133" s="13"/>
      <c r="AB133" s="13"/>
      <c r="AC133" s="48"/>
      <c r="AD133" s="13"/>
      <c r="AE133" s="13"/>
      <c r="AF133" s="13"/>
      <c r="AG133" s="13"/>
      <c r="AH133" s="13"/>
    </row>
    <row r="134" spans="1:41" x14ac:dyDescent="0.25">
      <c r="A134" s="202">
        <v>13</v>
      </c>
      <c r="B134" s="204" t="s">
        <v>231</v>
      </c>
      <c r="C134" s="206" t="s">
        <v>404</v>
      </c>
      <c r="D134" s="207" t="s">
        <v>408</v>
      </c>
      <c r="E134" s="208" t="s">
        <v>536</v>
      </c>
      <c r="F134" s="16"/>
      <c r="G134" s="205" t="s">
        <v>359</v>
      </c>
      <c r="H134" s="13"/>
      <c r="I134" s="13"/>
      <c r="J134" s="50"/>
      <c r="K134" s="13"/>
      <c r="L134" s="13"/>
      <c r="M134" s="14"/>
      <c r="N134" s="13"/>
      <c r="O134" s="13"/>
      <c r="P134" s="13"/>
      <c r="Q134" s="13"/>
      <c r="R134" s="13"/>
      <c r="S134" s="13"/>
      <c r="T134" s="13"/>
      <c r="U134" s="63"/>
      <c r="V134" s="13"/>
      <c r="W134" s="13"/>
      <c r="X134" s="13"/>
      <c r="Y134" s="13"/>
      <c r="Z134" s="13"/>
      <c r="AA134" s="13"/>
      <c r="AB134" s="13"/>
      <c r="AC134" s="48"/>
      <c r="AD134" s="64"/>
      <c r="AE134" s="13"/>
      <c r="AF134" s="13"/>
      <c r="AG134" s="13"/>
      <c r="AH134" s="13"/>
    </row>
    <row r="135" spans="1:41" x14ac:dyDescent="0.25">
      <c r="A135" s="202">
        <v>14</v>
      </c>
      <c r="B135" s="204" t="s">
        <v>231</v>
      </c>
      <c r="C135" s="206" t="s">
        <v>404</v>
      </c>
      <c r="D135" s="207" t="s">
        <v>408</v>
      </c>
      <c r="E135" s="208" t="s">
        <v>537</v>
      </c>
      <c r="F135" s="16"/>
      <c r="G135" s="205" t="s">
        <v>360</v>
      </c>
      <c r="H135" s="13"/>
      <c r="I135" s="13"/>
      <c r="J135" s="50"/>
      <c r="K135" s="13"/>
      <c r="L135" s="13"/>
      <c r="M135" s="14"/>
      <c r="N135" s="13"/>
      <c r="O135" s="13"/>
      <c r="P135" s="13"/>
      <c r="Q135" s="13"/>
      <c r="R135" s="13"/>
      <c r="S135" s="13"/>
      <c r="T135" s="13"/>
      <c r="U135" s="63"/>
      <c r="V135" s="13"/>
      <c r="W135" s="13"/>
      <c r="X135" s="13"/>
      <c r="Y135" s="13"/>
      <c r="Z135" s="13"/>
      <c r="AA135" s="13"/>
      <c r="AB135" s="13"/>
      <c r="AC135" s="48"/>
      <c r="AD135" s="13"/>
      <c r="AE135" s="13"/>
      <c r="AF135" s="13"/>
      <c r="AG135" s="13"/>
      <c r="AH135" s="13"/>
    </row>
    <row r="136" spans="1:41" x14ac:dyDescent="0.25">
      <c r="A136" s="202">
        <v>15</v>
      </c>
      <c r="B136" s="204" t="s">
        <v>231</v>
      </c>
      <c r="C136" s="206" t="s">
        <v>404</v>
      </c>
      <c r="D136" s="207" t="s">
        <v>408</v>
      </c>
      <c r="E136" s="208" t="s">
        <v>538</v>
      </c>
      <c r="F136" s="16"/>
      <c r="G136" s="205" t="s">
        <v>361</v>
      </c>
      <c r="H136" s="13"/>
      <c r="I136" s="13"/>
      <c r="J136" s="50"/>
      <c r="K136" s="13"/>
      <c r="L136" s="13"/>
      <c r="M136" s="14"/>
      <c r="N136" s="13"/>
      <c r="O136" s="13"/>
      <c r="P136" s="13"/>
      <c r="Q136" s="13"/>
      <c r="R136" s="13"/>
      <c r="S136" s="13"/>
      <c r="T136" s="13"/>
      <c r="U136" s="63"/>
      <c r="V136" s="13"/>
      <c r="W136" s="13"/>
      <c r="X136" s="13"/>
      <c r="Y136" s="13"/>
      <c r="Z136" s="13"/>
      <c r="AA136" s="13"/>
      <c r="AB136" s="13"/>
      <c r="AC136" s="48"/>
      <c r="AD136" s="64"/>
      <c r="AE136" s="13"/>
      <c r="AF136" s="13"/>
      <c r="AG136" s="13"/>
      <c r="AH136" s="13"/>
    </row>
    <row r="137" spans="1:41" x14ac:dyDescent="0.25">
      <c r="A137" s="202">
        <v>16</v>
      </c>
      <c r="B137" s="204" t="s">
        <v>231</v>
      </c>
      <c r="C137" s="206" t="s">
        <v>404</v>
      </c>
      <c r="D137" s="207" t="s">
        <v>408</v>
      </c>
      <c r="E137" s="208" t="s">
        <v>539</v>
      </c>
      <c r="F137" s="16"/>
      <c r="G137" s="205" t="s">
        <v>362</v>
      </c>
      <c r="H137" s="13"/>
      <c r="I137" s="13"/>
      <c r="J137" s="50"/>
      <c r="K137" s="13"/>
      <c r="L137" s="13"/>
      <c r="M137" s="14"/>
      <c r="N137" s="13"/>
      <c r="O137" s="13"/>
      <c r="P137" s="13"/>
      <c r="Q137" s="13"/>
      <c r="R137" s="13"/>
      <c r="S137" s="13"/>
      <c r="T137" s="13"/>
      <c r="U137" s="63"/>
      <c r="V137" s="13"/>
      <c r="W137" s="13"/>
      <c r="X137" s="13"/>
      <c r="Y137" s="13"/>
      <c r="Z137" s="13"/>
      <c r="AA137" s="13"/>
      <c r="AB137" s="13"/>
      <c r="AC137" s="48"/>
      <c r="AD137" s="13"/>
      <c r="AE137" s="13"/>
      <c r="AF137" s="13"/>
      <c r="AG137" s="13"/>
      <c r="AH137" s="13"/>
      <c r="AO137" s="8"/>
    </row>
    <row r="138" spans="1:41" x14ac:dyDescent="0.25">
      <c r="A138" s="202">
        <v>17</v>
      </c>
      <c r="B138" s="204" t="s">
        <v>231</v>
      </c>
      <c r="C138" s="206" t="s">
        <v>404</v>
      </c>
      <c r="D138" s="207" t="s">
        <v>408</v>
      </c>
      <c r="E138" s="208" t="s">
        <v>540</v>
      </c>
      <c r="F138" s="16"/>
      <c r="G138" s="205" t="s">
        <v>363</v>
      </c>
      <c r="H138" s="13"/>
      <c r="I138" s="13"/>
      <c r="J138" s="50"/>
      <c r="K138" s="13"/>
      <c r="L138" s="13"/>
      <c r="M138" s="14"/>
      <c r="N138" s="13"/>
      <c r="O138" s="13"/>
      <c r="P138" s="13"/>
      <c r="Q138" s="13"/>
      <c r="R138" s="13"/>
      <c r="S138" s="13"/>
      <c r="T138" s="13"/>
      <c r="U138" s="63"/>
      <c r="V138" s="64"/>
      <c r="W138" s="13"/>
      <c r="X138" s="13"/>
      <c r="Y138" s="13"/>
      <c r="Z138" s="13"/>
      <c r="AA138" s="13"/>
      <c r="AB138" s="13"/>
      <c r="AC138" s="48"/>
      <c r="AD138" s="13"/>
      <c r="AE138" s="13"/>
      <c r="AF138" s="13"/>
      <c r="AG138" s="13"/>
      <c r="AH138" s="13"/>
    </row>
    <row r="139" spans="1:41" x14ac:dyDescent="0.25">
      <c r="A139" s="202">
        <v>18</v>
      </c>
      <c r="B139" s="204" t="s">
        <v>231</v>
      </c>
      <c r="C139" s="206" t="s">
        <v>404</v>
      </c>
      <c r="D139" s="207" t="s">
        <v>408</v>
      </c>
      <c r="E139" s="208" t="s">
        <v>541</v>
      </c>
      <c r="F139" s="16"/>
      <c r="G139" s="205" t="s">
        <v>364</v>
      </c>
      <c r="H139" s="13"/>
      <c r="I139" s="13"/>
      <c r="J139" s="50"/>
      <c r="K139" s="13"/>
      <c r="L139" s="13"/>
      <c r="M139" s="14"/>
      <c r="N139" s="13"/>
      <c r="O139" s="13"/>
      <c r="P139" s="13"/>
      <c r="Q139" s="13"/>
      <c r="R139" s="13"/>
      <c r="S139" s="13"/>
      <c r="T139" s="13"/>
      <c r="U139" s="63"/>
      <c r="V139" s="13"/>
      <c r="W139" s="13"/>
      <c r="X139" s="13"/>
      <c r="Y139" s="13"/>
      <c r="Z139" s="13"/>
      <c r="AA139" s="13"/>
      <c r="AB139" s="13"/>
      <c r="AC139" s="48"/>
      <c r="AD139" s="64"/>
      <c r="AE139" s="13"/>
      <c r="AF139" s="13"/>
      <c r="AG139" s="13"/>
      <c r="AH139" s="13"/>
    </row>
    <row r="140" spans="1:41" x14ac:dyDescent="0.25">
      <c r="A140" s="202">
        <v>19</v>
      </c>
      <c r="B140" s="204" t="s">
        <v>231</v>
      </c>
      <c r="C140" s="206" t="s">
        <v>404</v>
      </c>
      <c r="D140" s="207" t="s">
        <v>408</v>
      </c>
      <c r="E140" s="208" t="s">
        <v>542</v>
      </c>
      <c r="F140" s="16"/>
      <c r="G140" s="205" t="s">
        <v>365</v>
      </c>
      <c r="H140" s="13"/>
      <c r="I140" s="13"/>
      <c r="J140" s="50"/>
      <c r="K140" s="13"/>
      <c r="L140" s="13"/>
      <c r="M140" s="14"/>
      <c r="N140" s="13"/>
      <c r="O140" s="13"/>
      <c r="P140" s="13"/>
      <c r="Q140" s="13"/>
      <c r="R140" s="13"/>
      <c r="S140" s="13"/>
      <c r="T140" s="13"/>
      <c r="U140" s="63"/>
      <c r="V140" s="13"/>
      <c r="W140" s="13"/>
      <c r="X140" s="13"/>
      <c r="Y140" s="13"/>
      <c r="Z140" s="13"/>
      <c r="AA140" s="13"/>
      <c r="AB140" s="13"/>
      <c r="AC140" s="48"/>
      <c r="AD140" s="13"/>
      <c r="AE140" s="13"/>
      <c r="AF140" s="13"/>
      <c r="AG140" s="13"/>
      <c r="AH140" s="13"/>
    </row>
    <row r="141" spans="1:41" x14ac:dyDescent="0.25">
      <c r="A141" s="202">
        <v>20</v>
      </c>
      <c r="B141" s="204" t="s">
        <v>231</v>
      </c>
      <c r="C141" s="206" t="s">
        <v>404</v>
      </c>
      <c r="D141" s="207" t="s">
        <v>408</v>
      </c>
      <c r="E141" s="208" t="s">
        <v>543</v>
      </c>
      <c r="F141" s="16"/>
      <c r="G141" s="205" t="s">
        <v>366</v>
      </c>
      <c r="H141" s="13"/>
      <c r="I141" s="13"/>
      <c r="J141" s="50"/>
      <c r="K141" s="65"/>
      <c r="L141" s="13"/>
      <c r="M141" s="13"/>
      <c r="N141" s="13"/>
      <c r="O141" s="13"/>
      <c r="P141" s="13"/>
      <c r="Q141" s="13"/>
      <c r="R141" s="65"/>
      <c r="S141" s="13"/>
      <c r="T141" s="13"/>
      <c r="U141" s="63"/>
      <c r="V141" s="13"/>
      <c r="W141" s="13"/>
      <c r="X141" s="13"/>
      <c r="Y141" s="13"/>
      <c r="Z141" s="13"/>
      <c r="AA141" s="13"/>
      <c r="AB141" s="13"/>
      <c r="AC141" s="48"/>
      <c r="AD141" s="13"/>
      <c r="AE141" s="13"/>
      <c r="AF141" s="13"/>
      <c r="AG141" s="13"/>
      <c r="AH141" s="13"/>
    </row>
    <row r="142" spans="1:41" x14ac:dyDescent="0.25">
      <c r="A142" s="202">
        <v>21</v>
      </c>
      <c r="B142" s="204" t="s">
        <v>231</v>
      </c>
      <c r="C142" s="206" t="s">
        <v>404</v>
      </c>
      <c r="D142" s="207" t="s">
        <v>408</v>
      </c>
      <c r="E142" s="208" t="s">
        <v>544</v>
      </c>
      <c r="F142" s="16"/>
      <c r="G142" s="205" t="s">
        <v>367</v>
      </c>
      <c r="H142" s="13"/>
      <c r="I142" s="13"/>
      <c r="J142" s="50"/>
      <c r="K142" s="13"/>
      <c r="L142" s="13"/>
      <c r="M142" s="14"/>
      <c r="N142" s="13"/>
      <c r="O142" s="13"/>
      <c r="P142" s="13"/>
      <c r="Q142" s="13"/>
      <c r="R142" s="13"/>
      <c r="S142" s="13"/>
      <c r="T142" s="13"/>
      <c r="U142" s="63"/>
      <c r="V142" s="13"/>
      <c r="W142" s="13"/>
      <c r="X142" s="13"/>
      <c r="Y142" s="13"/>
      <c r="Z142" s="13"/>
      <c r="AA142" s="13"/>
      <c r="AB142" s="13"/>
      <c r="AC142" s="48"/>
      <c r="AD142" s="13"/>
      <c r="AE142" s="13"/>
      <c r="AF142" s="13"/>
      <c r="AG142" s="13"/>
      <c r="AH142" s="13"/>
    </row>
    <row r="143" spans="1:41" x14ac:dyDescent="0.25">
      <c r="A143" s="202">
        <v>22</v>
      </c>
      <c r="B143" s="204" t="s">
        <v>231</v>
      </c>
      <c r="C143" s="206" t="s">
        <v>404</v>
      </c>
      <c r="D143" s="207" t="s">
        <v>408</v>
      </c>
      <c r="E143" s="208" t="s">
        <v>545</v>
      </c>
      <c r="F143" s="16"/>
      <c r="G143" s="205" t="s">
        <v>368</v>
      </c>
      <c r="H143" s="13"/>
      <c r="I143" s="13"/>
      <c r="J143" s="50"/>
      <c r="K143" s="13"/>
      <c r="L143" s="13"/>
      <c r="M143" s="14"/>
      <c r="N143" s="13"/>
      <c r="O143" s="13"/>
      <c r="P143" s="13"/>
      <c r="Q143" s="13"/>
      <c r="R143" s="13"/>
      <c r="S143" s="13"/>
      <c r="T143" s="13"/>
      <c r="U143" s="63"/>
      <c r="V143" s="13"/>
      <c r="W143" s="13"/>
      <c r="X143" s="13"/>
      <c r="Y143" s="13"/>
      <c r="Z143" s="13"/>
      <c r="AA143" s="13"/>
      <c r="AB143" s="13"/>
      <c r="AC143" s="48"/>
      <c r="AD143" s="64"/>
      <c r="AE143" s="13"/>
      <c r="AF143" s="13"/>
      <c r="AG143" s="13"/>
      <c r="AH143" s="13"/>
    </row>
    <row r="144" spans="1:41" x14ac:dyDescent="0.25">
      <c r="A144" s="202">
        <v>23</v>
      </c>
      <c r="B144" s="204" t="s">
        <v>231</v>
      </c>
      <c r="C144" s="206" t="s">
        <v>404</v>
      </c>
      <c r="D144" s="207" t="s">
        <v>408</v>
      </c>
      <c r="E144" s="208" t="s">
        <v>546</v>
      </c>
      <c r="F144" s="16"/>
      <c r="G144" s="205" t="s">
        <v>369</v>
      </c>
      <c r="H144" s="13"/>
      <c r="I144" s="13"/>
      <c r="J144" s="50"/>
      <c r="K144" s="13"/>
      <c r="L144" s="13"/>
      <c r="M144" s="14"/>
      <c r="N144" s="13"/>
      <c r="O144" s="13"/>
      <c r="P144" s="13"/>
      <c r="Q144" s="13"/>
      <c r="R144" s="13"/>
      <c r="S144" s="13"/>
      <c r="T144" s="13"/>
      <c r="U144" s="63"/>
      <c r="V144" s="13"/>
      <c r="W144" s="13"/>
      <c r="X144" s="13"/>
      <c r="Y144" s="13"/>
      <c r="Z144" s="13"/>
      <c r="AA144" s="13"/>
      <c r="AB144" s="13"/>
      <c r="AC144" s="48"/>
      <c r="AD144" s="13"/>
      <c r="AE144" s="13"/>
      <c r="AF144" s="13"/>
      <c r="AG144" s="13"/>
      <c r="AH144" s="13"/>
    </row>
    <row r="145" spans="1:34" x14ac:dyDescent="0.25">
      <c r="A145" s="202">
        <v>24</v>
      </c>
      <c r="B145" s="204" t="s">
        <v>232</v>
      </c>
      <c r="C145" s="206" t="s">
        <v>405</v>
      </c>
      <c r="D145" s="207" t="s">
        <v>409</v>
      </c>
      <c r="E145" s="208" t="s">
        <v>547</v>
      </c>
      <c r="F145" s="16"/>
      <c r="G145" s="205" t="s">
        <v>370</v>
      </c>
      <c r="H145" s="13"/>
      <c r="I145" s="13"/>
      <c r="J145" s="50"/>
      <c r="K145" s="13"/>
      <c r="L145" s="13"/>
      <c r="M145" s="14"/>
      <c r="N145" s="13"/>
      <c r="O145" s="13"/>
      <c r="P145" s="13"/>
      <c r="Q145" s="13"/>
      <c r="R145" s="13"/>
      <c r="S145" s="13"/>
      <c r="T145" s="13"/>
      <c r="U145" s="63"/>
      <c r="V145" s="13"/>
      <c r="W145" s="13"/>
      <c r="X145" s="13"/>
      <c r="Y145" s="13"/>
      <c r="Z145" s="13"/>
      <c r="AA145" s="13"/>
      <c r="AB145" s="13"/>
      <c r="AC145" s="48"/>
      <c r="AD145" s="64"/>
      <c r="AE145" s="13"/>
      <c r="AF145" s="13"/>
      <c r="AG145" s="13"/>
      <c r="AH145" s="13"/>
    </row>
    <row r="146" spans="1:34" x14ac:dyDescent="0.25">
      <c r="A146" s="202">
        <v>25</v>
      </c>
      <c r="B146" s="204" t="s">
        <v>232</v>
      </c>
      <c r="C146" s="206" t="s">
        <v>405</v>
      </c>
      <c r="D146" s="207" t="s">
        <v>409</v>
      </c>
      <c r="E146" s="208" t="s">
        <v>548</v>
      </c>
      <c r="F146" s="16"/>
      <c r="G146" s="205" t="s">
        <v>371</v>
      </c>
      <c r="H146" s="13"/>
      <c r="I146" s="13"/>
      <c r="J146" s="50"/>
      <c r="K146" s="13"/>
      <c r="L146" s="13"/>
      <c r="M146" s="14"/>
      <c r="N146" s="13"/>
      <c r="O146" s="13"/>
      <c r="P146" s="13"/>
      <c r="Q146" s="13"/>
      <c r="R146" s="13"/>
      <c r="S146" s="13"/>
      <c r="T146" s="13"/>
      <c r="U146" s="63"/>
      <c r="V146" s="64"/>
      <c r="W146" s="13"/>
      <c r="X146" s="13"/>
      <c r="Y146" s="13"/>
      <c r="Z146" s="13"/>
      <c r="AA146" s="13"/>
      <c r="AB146" s="13"/>
      <c r="AC146" s="48"/>
      <c r="AD146" s="64"/>
      <c r="AE146" s="13"/>
      <c r="AF146" s="13"/>
      <c r="AG146" s="13"/>
      <c r="AH146" s="13"/>
    </row>
    <row r="147" spans="1:34" x14ac:dyDescent="0.25">
      <c r="A147" s="202">
        <v>26</v>
      </c>
      <c r="B147" s="204" t="s">
        <v>232</v>
      </c>
      <c r="C147" s="206" t="s">
        <v>405</v>
      </c>
      <c r="D147" s="207" t="s">
        <v>409</v>
      </c>
      <c r="E147" s="208" t="s">
        <v>549</v>
      </c>
      <c r="F147" s="16"/>
      <c r="G147" s="205" t="s">
        <v>372</v>
      </c>
      <c r="H147" s="13"/>
      <c r="I147" s="13"/>
      <c r="J147" s="50"/>
      <c r="K147" s="13"/>
      <c r="L147" s="13"/>
      <c r="M147" s="14"/>
      <c r="N147" s="13"/>
      <c r="O147" s="13"/>
      <c r="P147" s="13"/>
      <c r="Q147" s="13"/>
      <c r="R147" s="13"/>
      <c r="S147" s="13"/>
      <c r="T147" s="13"/>
      <c r="U147" s="63"/>
      <c r="V147" s="13"/>
      <c r="W147" s="13"/>
      <c r="X147" s="13"/>
      <c r="Y147" s="13"/>
      <c r="Z147" s="13"/>
      <c r="AA147" s="13"/>
      <c r="AB147" s="13"/>
      <c r="AC147" s="48"/>
      <c r="AD147" s="64"/>
      <c r="AE147" s="13"/>
      <c r="AF147" s="13"/>
      <c r="AG147" s="13"/>
      <c r="AH147" s="13"/>
    </row>
    <row r="148" spans="1:34" x14ac:dyDescent="0.25">
      <c r="A148" s="202">
        <v>27</v>
      </c>
      <c r="B148" s="204" t="s">
        <v>232</v>
      </c>
      <c r="C148" s="206" t="s">
        <v>405</v>
      </c>
      <c r="D148" s="207" t="s">
        <v>409</v>
      </c>
      <c r="E148" s="208" t="s">
        <v>550</v>
      </c>
      <c r="F148" s="16"/>
      <c r="G148" s="205" t="s">
        <v>373</v>
      </c>
      <c r="H148" s="13"/>
      <c r="I148" s="13"/>
      <c r="J148" s="50"/>
      <c r="K148" s="13"/>
      <c r="L148" s="13"/>
      <c r="M148" s="14"/>
      <c r="N148" s="13"/>
      <c r="O148" s="13"/>
      <c r="P148" s="13"/>
      <c r="Q148" s="13"/>
      <c r="R148" s="13"/>
      <c r="S148" s="13"/>
      <c r="T148" s="13"/>
      <c r="U148" s="63"/>
      <c r="V148" s="64"/>
      <c r="W148" s="13"/>
      <c r="X148" s="13"/>
      <c r="Y148" s="13"/>
      <c r="Z148" s="13"/>
      <c r="AA148" s="13"/>
      <c r="AB148" s="13"/>
      <c r="AC148" s="48"/>
      <c r="AD148" s="64"/>
      <c r="AE148" s="13"/>
      <c r="AF148" s="13"/>
      <c r="AG148" s="13"/>
      <c r="AH148" s="13"/>
    </row>
    <row r="149" spans="1:34" x14ac:dyDescent="0.25">
      <c r="A149" s="202">
        <v>28</v>
      </c>
      <c r="B149" s="204" t="s">
        <v>232</v>
      </c>
      <c r="C149" s="206" t="s">
        <v>405</v>
      </c>
      <c r="D149" s="207" t="s">
        <v>409</v>
      </c>
      <c r="E149" s="208" t="s">
        <v>551</v>
      </c>
      <c r="F149" s="186"/>
      <c r="G149" s="205" t="s">
        <v>374</v>
      </c>
      <c r="H149" s="187"/>
      <c r="I149" s="187"/>
      <c r="J149" s="184"/>
      <c r="K149" s="187"/>
      <c r="L149" s="187"/>
      <c r="M149" s="181"/>
      <c r="N149" s="187"/>
      <c r="O149" s="187"/>
      <c r="P149" s="187"/>
      <c r="Q149" s="187"/>
      <c r="R149" s="187"/>
      <c r="S149" s="187"/>
      <c r="T149" s="187"/>
      <c r="U149" s="188"/>
      <c r="V149" s="187"/>
      <c r="W149" s="187"/>
      <c r="X149" s="187"/>
      <c r="Y149" s="187"/>
      <c r="Z149" s="187"/>
      <c r="AA149" s="187"/>
      <c r="AB149" s="187"/>
      <c r="AC149" s="185"/>
      <c r="AD149" s="189"/>
      <c r="AE149" s="187"/>
      <c r="AF149" s="187"/>
      <c r="AG149" s="187"/>
      <c r="AH149" s="187"/>
    </row>
    <row r="150" spans="1:34" x14ac:dyDescent="0.25">
      <c r="A150" s="202">
        <v>1</v>
      </c>
      <c r="B150" s="204" t="s">
        <v>232</v>
      </c>
      <c r="C150" s="206" t="s">
        <v>405</v>
      </c>
      <c r="D150" s="207" t="s">
        <v>409</v>
      </c>
      <c r="E150" s="208" t="s">
        <v>552</v>
      </c>
      <c r="F150" s="186"/>
      <c r="G150" s="205" t="s">
        <v>375</v>
      </c>
      <c r="H150" s="187"/>
      <c r="I150" s="187"/>
      <c r="J150" s="184"/>
      <c r="K150" s="187"/>
      <c r="L150" s="187"/>
      <c r="M150" s="181"/>
      <c r="N150" s="187"/>
      <c r="O150" s="187"/>
      <c r="P150" s="187"/>
      <c r="Q150" s="187"/>
      <c r="R150" s="187"/>
      <c r="S150" s="187"/>
      <c r="T150" s="187"/>
      <c r="U150" s="188"/>
      <c r="V150" s="187"/>
      <c r="W150" s="187"/>
      <c r="X150" s="187"/>
      <c r="Y150" s="187"/>
      <c r="Z150" s="187"/>
      <c r="AA150" s="187"/>
      <c r="AB150" s="187"/>
      <c r="AC150" s="185"/>
      <c r="AD150" s="187"/>
      <c r="AE150" s="187"/>
      <c r="AF150" s="187"/>
      <c r="AG150" s="187"/>
      <c r="AH150" s="187"/>
    </row>
    <row r="151" spans="1:34" x14ac:dyDescent="0.25">
      <c r="A151" s="202">
        <v>2</v>
      </c>
      <c r="B151" s="204" t="s">
        <v>232</v>
      </c>
      <c r="C151" s="206" t="s">
        <v>405</v>
      </c>
      <c r="D151" s="207" t="s">
        <v>409</v>
      </c>
      <c r="E151" s="208" t="s">
        <v>553</v>
      </c>
      <c r="F151" s="186"/>
      <c r="G151" s="205" t="s">
        <v>376</v>
      </c>
      <c r="H151" s="187"/>
      <c r="I151" s="187"/>
      <c r="J151" s="184"/>
      <c r="K151" s="187"/>
      <c r="L151" s="187"/>
      <c r="M151" s="181"/>
      <c r="N151" s="187"/>
      <c r="O151" s="187"/>
      <c r="P151" s="187"/>
      <c r="Q151" s="187"/>
      <c r="R151" s="187"/>
      <c r="S151" s="187"/>
      <c r="T151" s="187"/>
      <c r="U151" s="188"/>
      <c r="V151" s="187"/>
      <c r="W151" s="187"/>
      <c r="X151" s="187"/>
      <c r="Y151" s="187"/>
      <c r="Z151" s="187"/>
      <c r="AA151" s="187"/>
      <c r="AB151" s="187"/>
      <c r="AC151" s="185"/>
      <c r="AD151" s="187"/>
      <c r="AE151" s="187"/>
      <c r="AF151" s="187"/>
      <c r="AG151" s="187"/>
      <c r="AH151" s="187"/>
    </row>
    <row r="152" spans="1:34" x14ac:dyDescent="0.25">
      <c r="A152" s="202">
        <v>3</v>
      </c>
      <c r="B152" s="204" t="s">
        <v>232</v>
      </c>
      <c r="C152" s="206" t="s">
        <v>405</v>
      </c>
      <c r="D152" s="207" t="s">
        <v>409</v>
      </c>
      <c r="E152" s="208" t="s">
        <v>554</v>
      </c>
      <c r="F152" s="186"/>
      <c r="G152" s="205" t="s">
        <v>377</v>
      </c>
      <c r="H152" s="187"/>
      <c r="I152" s="187"/>
      <c r="J152" s="184"/>
      <c r="K152" s="187"/>
      <c r="L152" s="187"/>
      <c r="M152" s="181"/>
      <c r="N152" s="187"/>
      <c r="O152" s="187"/>
      <c r="P152" s="187"/>
      <c r="Q152" s="187"/>
      <c r="R152" s="187"/>
      <c r="S152" s="187"/>
      <c r="T152" s="187"/>
      <c r="U152" s="188"/>
      <c r="V152" s="187"/>
      <c r="W152" s="187"/>
      <c r="X152" s="187"/>
      <c r="Y152" s="187"/>
      <c r="Z152" s="187"/>
      <c r="AA152" s="187"/>
      <c r="AB152" s="187"/>
      <c r="AC152" s="185"/>
      <c r="AD152" s="187"/>
      <c r="AE152" s="187"/>
      <c r="AF152" s="187"/>
      <c r="AG152" s="187"/>
      <c r="AH152" s="187"/>
    </row>
    <row r="153" spans="1:34" x14ac:dyDescent="0.25">
      <c r="A153" s="202">
        <v>4</v>
      </c>
      <c r="B153" s="204" t="s">
        <v>232</v>
      </c>
      <c r="C153" s="206" t="s">
        <v>405</v>
      </c>
      <c r="D153" s="207" t="s">
        <v>409</v>
      </c>
      <c r="E153" s="208" t="s">
        <v>555</v>
      </c>
      <c r="F153" s="186"/>
      <c r="G153" s="205" t="s">
        <v>378</v>
      </c>
      <c r="H153" s="187"/>
      <c r="I153" s="187"/>
      <c r="J153" s="184"/>
      <c r="K153" s="187"/>
      <c r="L153" s="187"/>
      <c r="M153" s="181"/>
      <c r="N153" s="187"/>
      <c r="O153" s="187"/>
      <c r="P153" s="187"/>
      <c r="Q153" s="187"/>
      <c r="R153" s="187"/>
      <c r="S153" s="187"/>
      <c r="T153" s="187"/>
      <c r="U153" s="188"/>
      <c r="V153" s="187"/>
      <c r="W153" s="187"/>
      <c r="X153" s="187"/>
      <c r="Y153" s="187"/>
      <c r="Z153" s="187"/>
      <c r="AA153" s="187"/>
      <c r="AB153" s="187"/>
      <c r="AC153" s="185"/>
      <c r="AD153" s="187"/>
      <c r="AE153" s="187"/>
      <c r="AF153" s="187"/>
      <c r="AG153" s="187"/>
      <c r="AH153" s="187"/>
    </row>
    <row r="154" spans="1:34" x14ac:dyDescent="0.25">
      <c r="A154" s="202">
        <v>5</v>
      </c>
      <c r="B154" s="204" t="s">
        <v>232</v>
      </c>
      <c r="C154" s="206" t="s">
        <v>405</v>
      </c>
      <c r="D154" s="207" t="s">
        <v>409</v>
      </c>
      <c r="E154" s="208" t="s">
        <v>556</v>
      </c>
      <c r="F154" s="186"/>
      <c r="G154" s="205" t="s">
        <v>379</v>
      </c>
      <c r="H154" s="187"/>
      <c r="I154" s="187"/>
      <c r="J154" s="184"/>
      <c r="K154" s="187"/>
      <c r="L154" s="187"/>
      <c r="M154" s="181"/>
      <c r="N154" s="187"/>
      <c r="O154" s="187"/>
      <c r="P154" s="187"/>
      <c r="Q154" s="187"/>
      <c r="R154" s="187"/>
      <c r="S154" s="187"/>
      <c r="T154" s="187"/>
      <c r="U154" s="188"/>
      <c r="V154" s="187"/>
      <c r="W154" s="187"/>
      <c r="X154" s="187"/>
      <c r="Y154" s="187"/>
      <c r="Z154" s="187"/>
      <c r="AA154" s="187"/>
      <c r="AB154" s="187"/>
      <c r="AC154" s="185"/>
      <c r="AD154" s="187"/>
      <c r="AE154" s="187"/>
      <c r="AF154" s="187"/>
      <c r="AG154" s="187"/>
      <c r="AH154" s="187"/>
    </row>
    <row r="155" spans="1:34" x14ac:dyDescent="0.25">
      <c r="A155" s="202">
        <v>6</v>
      </c>
      <c r="B155" s="204" t="s">
        <v>232</v>
      </c>
      <c r="C155" s="206" t="s">
        <v>405</v>
      </c>
      <c r="D155" s="207" t="s">
        <v>409</v>
      </c>
      <c r="E155" s="208" t="s">
        <v>557</v>
      </c>
      <c r="F155" s="186"/>
      <c r="G155" s="205" t="s">
        <v>380</v>
      </c>
      <c r="H155" s="187"/>
      <c r="I155" s="187"/>
      <c r="J155" s="184"/>
      <c r="K155" s="187"/>
      <c r="L155" s="187"/>
      <c r="M155" s="181"/>
      <c r="N155" s="187"/>
      <c r="O155" s="187"/>
      <c r="P155" s="187"/>
      <c r="Q155" s="187"/>
      <c r="R155" s="187"/>
      <c r="S155" s="187"/>
      <c r="T155" s="187"/>
      <c r="U155" s="188"/>
      <c r="V155" s="187"/>
      <c r="W155" s="187"/>
      <c r="X155" s="187"/>
      <c r="Y155" s="187"/>
      <c r="Z155" s="187"/>
      <c r="AA155" s="187"/>
      <c r="AB155" s="187"/>
      <c r="AC155" s="185"/>
      <c r="AD155" s="187"/>
      <c r="AE155" s="187"/>
      <c r="AF155" s="187"/>
      <c r="AG155" s="187"/>
      <c r="AH155" s="187"/>
    </row>
    <row r="156" spans="1:34" x14ac:dyDescent="0.25">
      <c r="A156" s="202">
        <v>7</v>
      </c>
      <c r="B156" s="204" t="s">
        <v>232</v>
      </c>
      <c r="C156" s="206" t="s">
        <v>405</v>
      </c>
      <c r="D156" s="207" t="s">
        <v>409</v>
      </c>
      <c r="E156" s="208" t="s">
        <v>558</v>
      </c>
      <c r="F156" s="186"/>
      <c r="G156" s="205" t="s">
        <v>381</v>
      </c>
      <c r="H156" s="187"/>
      <c r="I156" s="187"/>
      <c r="J156" s="184"/>
      <c r="K156" s="187"/>
      <c r="L156" s="187"/>
      <c r="M156" s="181"/>
      <c r="N156" s="187"/>
      <c r="O156" s="187"/>
      <c r="P156" s="187"/>
      <c r="Q156" s="187"/>
      <c r="R156" s="187"/>
      <c r="S156" s="187"/>
      <c r="T156" s="187"/>
      <c r="U156" s="188"/>
      <c r="V156" s="187"/>
      <c r="W156" s="187"/>
      <c r="X156" s="187"/>
      <c r="Y156" s="187"/>
      <c r="Z156" s="187"/>
      <c r="AA156" s="187"/>
      <c r="AB156" s="187"/>
      <c r="AC156" s="185"/>
      <c r="AD156" s="187"/>
      <c r="AE156" s="187"/>
      <c r="AF156" s="187"/>
      <c r="AG156" s="187"/>
      <c r="AH156" s="187"/>
    </row>
    <row r="157" spans="1:34" x14ac:dyDescent="0.25">
      <c r="A157" s="202">
        <v>8</v>
      </c>
      <c r="B157" s="204" t="s">
        <v>232</v>
      </c>
      <c r="C157" s="206" t="s">
        <v>405</v>
      </c>
      <c r="D157" s="207" t="s">
        <v>409</v>
      </c>
      <c r="E157" s="208" t="s">
        <v>559</v>
      </c>
      <c r="F157" s="186"/>
      <c r="G157" s="205" t="s">
        <v>382</v>
      </c>
      <c r="H157" s="187"/>
      <c r="I157" s="187"/>
      <c r="J157" s="184"/>
      <c r="K157" s="187"/>
      <c r="L157" s="187"/>
      <c r="M157" s="181"/>
      <c r="N157" s="187"/>
      <c r="O157" s="187"/>
      <c r="P157" s="187"/>
      <c r="Q157" s="187"/>
      <c r="R157" s="187"/>
      <c r="S157" s="187"/>
      <c r="T157" s="187"/>
      <c r="U157" s="188"/>
      <c r="V157" s="187"/>
      <c r="W157" s="187"/>
      <c r="X157" s="187"/>
      <c r="Y157" s="187"/>
      <c r="Z157" s="187"/>
      <c r="AA157" s="187"/>
      <c r="AB157" s="187"/>
      <c r="AC157" s="185"/>
      <c r="AD157" s="187"/>
      <c r="AE157" s="187"/>
      <c r="AF157" s="187"/>
      <c r="AG157" s="187"/>
      <c r="AH157" s="187"/>
    </row>
    <row r="158" spans="1:34" x14ac:dyDescent="0.25">
      <c r="A158" s="202">
        <v>9</v>
      </c>
      <c r="B158" s="204" t="s">
        <v>232</v>
      </c>
      <c r="C158" s="206" t="s">
        <v>405</v>
      </c>
      <c r="D158" s="207" t="s">
        <v>409</v>
      </c>
      <c r="E158" s="208" t="s">
        <v>560</v>
      </c>
      <c r="F158" s="186"/>
      <c r="G158" s="205" t="s">
        <v>383</v>
      </c>
      <c r="H158" s="187"/>
      <c r="I158" s="187"/>
      <c r="J158" s="184"/>
      <c r="K158" s="187"/>
      <c r="L158" s="187"/>
      <c r="M158" s="181"/>
      <c r="N158" s="187"/>
      <c r="O158" s="187"/>
      <c r="P158" s="187"/>
      <c r="Q158" s="187"/>
      <c r="R158" s="187"/>
      <c r="S158" s="187"/>
      <c r="T158" s="187"/>
      <c r="U158" s="188"/>
      <c r="V158" s="187"/>
      <c r="W158" s="187"/>
      <c r="X158" s="187"/>
      <c r="Y158" s="187"/>
      <c r="Z158" s="187"/>
      <c r="AA158" s="187"/>
      <c r="AB158" s="187"/>
      <c r="AC158" s="185"/>
      <c r="AD158" s="187"/>
      <c r="AE158" s="187"/>
      <c r="AF158" s="187"/>
      <c r="AG158" s="187"/>
      <c r="AH158" s="187"/>
    </row>
    <row r="159" spans="1:34" x14ac:dyDescent="0.25">
      <c r="A159" s="202">
        <v>10</v>
      </c>
      <c r="B159" s="204" t="s">
        <v>232</v>
      </c>
      <c r="C159" s="206" t="s">
        <v>405</v>
      </c>
      <c r="D159" s="207" t="s">
        <v>409</v>
      </c>
      <c r="E159" s="208" t="s">
        <v>561</v>
      </c>
      <c r="F159" s="186"/>
      <c r="G159" s="205" t="s">
        <v>384</v>
      </c>
      <c r="H159" s="187"/>
      <c r="I159" s="187"/>
      <c r="J159" s="184"/>
      <c r="K159" s="187"/>
      <c r="L159" s="187"/>
      <c r="M159" s="181"/>
      <c r="N159" s="187"/>
      <c r="O159" s="187"/>
      <c r="P159" s="187"/>
      <c r="Q159" s="187"/>
      <c r="R159" s="187"/>
      <c r="S159" s="187"/>
      <c r="T159" s="187"/>
      <c r="U159" s="188"/>
      <c r="V159" s="187"/>
      <c r="W159" s="187"/>
      <c r="X159" s="187"/>
      <c r="Y159" s="187"/>
      <c r="Z159" s="187"/>
      <c r="AA159" s="187"/>
      <c r="AB159" s="187"/>
      <c r="AC159" s="185"/>
      <c r="AD159" s="187"/>
      <c r="AE159" s="187"/>
      <c r="AF159" s="187"/>
      <c r="AG159" s="187"/>
      <c r="AH159" s="187"/>
    </row>
    <row r="160" spans="1:34" x14ac:dyDescent="0.25">
      <c r="A160" s="202">
        <v>11</v>
      </c>
      <c r="B160" s="204" t="s">
        <v>232</v>
      </c>
      <c r="C160" s="206" t="s">
        <v>405</v>
      </c>
      <c r="D160" s="207" t="s">
        <v>409</v>
      </c>
      <c r="E160" s="208" t="s">
        <v>562</v>
      </c>
      <c r="F160" s="186"/>
      <c r="G160" s="205" t="s">
        <v>385</v>
      </c>
      <c r="H160" s="187"/>
      <c r="I160" s="187"/>
      <c r="J160" s="184"/>
      <c r="K160" s="187"/>
      <c r="L160" s="187"/>
      <c r="M160" s="181"/>
      <c r="N160" s="187"/>
      <c r="O160" s="187"/>
      <c r="P160" s="187"/>
      <c r="Q160" s="187"/>
      <c r="R160" s="187"/>
      <c r="S160" s="187"/>
      <c r="T160" s="187"/>
      <c r="U160" s="188"/>
      <c r="V160" s="187"/>
      <c r="W160" s="187"/>
      <c r="X160" s="187"/>
      <c r="Y160" s="187"/>
      <c r="Z160" s="187"/>
      <c r="AA160" s="187"/>
      <c r="AB160" s="187"/>
      <c r="AC160" s="185"/>
      <c r="AD160" s="187"/>
      <c r="AE160" s="187"/>
      <c r="AF160" s="187"/>
      <c r="AG160" s="187"/>
      <c r="AH160" s="187"/>
    </row>
    <row r="161" spans="1:34" x14ac:dyDescent="0.25">
      <c r="A161" s="202">
        <v>12</v>
      </c>
      <c r="B161" s="204" t="s">
        <v>232</v>
      </c>
      <c r="C161" s="206" t="s">
        <v>405</v>
      </c>
      <c r="D161" s="207" t="s">
        <v>409</v>
      </c>
      <c r="E161" s="208" t="s">
        <v>563</v>
      </c>
      <c r="F161" s="186"/>
      <c r="G161" s="205" t="s">
        <v>386</v>
      </c>
      <c r="H161" s="187"/>
      <c r="I161" s="187"/>
      <c r="J161" s="184"/>
      <c r="K161" s="187"/>
      <c r="L161" s="187"/>
      <c r="M161" s="181"/>
      <c r="N161" s="187"/>
      <c r="O161" s="187"/>
      <c r="P161" s="187"/>
      <c r="Q161" s="187"/>
      <c r="R161" s="187"/>
      <c r="S161" s="187"/>
      <c r="T161" s="187"/>
      <c r="U161" s="188"/>
      <c r="V161" s="187"/>
      <c r="W161" s="187"/>
      <c r="X161" s="187"/>
      <c r="Y161" s="187"/>
      <c r="Z161" s="187"/>
      <c r="AA161" s="187"/>
      <c r="AB161" s="187"/>
      <c r="AC161" s="185"/>
      <c r="AD161" s="187"/>
      <c r="AE161" s="187"/>
      <c r="AF161" s="187"/>
      <c r="AG161" s="187"/>
      <c r="AH161" s="187"/>
    </row>
    <row r="162" spans="1:34" x14ac:dyDescent="0.25">
      <c r="A162" s="202">
        <v>13</v>
      </c>
      <c r="B162" s="204" t="s">
        <v>232</v>
      </c>
      <c r="C162" s="206" t="s">
        <v>405</v>
      </c>
      <c r="D162" s="207" t="s">
        <v>409</v>
      </c>
      <c r="E162" s="208" t="s">
        <v>564</v>
      </c>
      <c r="F162" s="186"/>
      <c r="G162" s="205" t="s">
        <v>387</v>
      </c>
      <c r="H162" s="187"/>
      <c r="I162" s="187"/>
      <c r="J162" s="184"/>
      <c r="K162" s="187"/>
      <c r="L162" s="187"/>
      <c r="M162" s="181"/>
      <c r="N162" s="187"/>
      <c r="O162" s="187"/>
      <c r="P162" s="187"/>
      <c r="Q162" s="187"/>
      <c r="R162" s="187"/>
      <c r="S162" s="187"/>
      <c r="T162" s="187"/>
      <c r="U162" s="188"/>
      <c r="V162" s="187"/>
      <c r="W162" s="187"/>
      <c r="X162" s="187"/>
      <c r="Y162" s="187"/>
      <c r="Z162" s="187"/>
      <c r="AA162" s="187"/>
      <c r="AB162" s="187"/>
      <c r="AC162" s="185"/>
      <c r="AD162" s="187"/>
      <c r="AE162" s="187"/>
      <c r="AF162" s="187"/>
      <c r="AG162" s="187"/>
      <c r="AH162" s="187"/>
    </row>
    <row r="163" spans="1:34" x14ac:dyDescent="0.25">
      <c r="A163" s="202">
        <v>14</v>
      </c>
      <c r="B163" s="204" t="s">
        <v>232</v>
      </c>
      <c r="C163" s="206" t="s">
        <v>405</v>
      </c>
      <c r="D163" s="207" t="s">
        <v>409</v>
      </c>
      <c r="E163" s="208" t="s">
        <v>565</v>
      </c>
      <c r="F163" s="186"/>
      <c r="G163" s="205" t="s">
        <v>388</v>
      </c>
      <c r="H163" s="187"/>
      <c r="I163" s="187"/>
      <c r="J163" s="184"/>
      <c r="K163" s="187"/>
      <c r="L163" s="187"/>
      <c r="M163" s="181"/>
      <c r="N163" s="187"/>
      <c r="O163" s="187"/>
      <c r="P163" s="187"/>
      <c r="Q163" s="187"/>
      <c r="R163" s="187"/>
      <c r="S163" s="187"/>
      <c r="T163" s="187"/>
      <c r="U163" s="188"/>
      <c r="V163" s="187"/>
      <c r="W163" s="187"/>
      <c r="X163" s="187"/>
      <c r="Y163" s="187"/>
      <c r="Z163" s="187"/>
      <c r="AA163" s="187"/>
      <c r="AB163" s="187"/>
      <c r="AC163" s="185"/>
      <c r="AD163" s="187"/>
      <c r="AE163" s="187"/>
      <c r="AF163" s="187"/>
      <c r="AG163" s="187"/>
      <c r="AH163" s="187"/>
    </row>
    <row r="164" spans="1:34" x14ac:dyDescent="0.25">
      <c r="A164" s="202">
        <v>15</v>
      </c>
      <c r="B164" s="204" t="s">
        <v>232</v>
      </c>
      <c r="C164" s="206" t="s">
        <v>405</v>
      </c>
      <c r="D164" s="207" t="s">
        <v>409</v>
      </c>
      <c r="E164" s="208" t="s">
        <v>566</v>
      </c>
      <c r="F164" s="186"/>
      <c r="G164" s="205" t="s">
        <v>389</v>
      </c>
      <c r="H164" s="187"/>
      <c r="I164" s="187"/>
      <c r="J164" s="184"/>
      <c r="K164" s="187"/>
      <c r="L164" s="187"/>
      <c r="M164" s="181"/>
      <c r="N164" s="187"/>
      <c r="O164" s="187"/>
      <c r="P164" s="187"/>
      <c r="Q164" s="187"/>
      <c r="R164" s="187"/>
      <c r="S164" s="187"/>
      <c r="T164" s="187"/>
      <c r="U164" s="188"/>
      <c r="V164" s="187"/>
      <c r="W164" s="187"/>
      <c r="X164" s="187"/>
      <c r="Y164" s="187"/>
      <c r="Z164" s="187"/>
      <c r="AA164" s="187"/>
      <c r="AB164" s="187"/>
      <c r="AC164" s="185"/>
      <c r="AD164" s="187"/>
      <c r="AE164" s="187"/>
      <c r="AF164" s="187"/>
      <c r="AG164" s="187"/>
      <c r="AH164" s="187"/>
    </row>
    <row r="165" spans="1:34" x14ac:dyDescent="0.25">
      <c r="A165" s="202">
        <v>16</v>
      </c>
      <c r="B165" s="204" t="s">
        <v>232</v>
      </c>
      <c r="C165" s="206" t="s">
        <v>405</v>
      </c>
      <c r="D165" s="207" t="s">
        <v>409</v>
      </c>
      <c r="E165" s="208" t="s">
        <v>567</v>
      </c>
      <c r="F165" s="186"/>
      <c r="G165" s="205" t="s">
        <v>390</v>
      </c>
      <c r="H165" s="187"/>
      <c r="I165" s="187"/>
      <c r="J165" s="184"/>
      <c r="K165" s="187"/>
      <c r="L165" s="187"/>
      <c r="M165" s="181"/>
      <c r="N165" s="187"/>
      <c r="O165" s="187"/>
      <c r="P165" s="187"/>
      <c r="Q165" s="187"/>
      <c r="R165" s="187"/>
      <c r="S165" s="187"/>
      <c r="T165" s="187"/>
      <c r="U165" s="188"/>
      <c r="V165" s="187"/>
      <c r="W165" s="187"/>
      <c r="X165" s="187"/>
      <c r="Y165" s="187"/>
      <c r="Z165" s="187"/>
      <c r="AA165" s="187"/>
      <c r="AB165" s="187"/>
      <c r="AC165" s="185"/>
      <c r="AD165" s="187"/>
      <c r="AE165" s="187"/>
      <c r="AF165" s="187"/>
      <c r="AG165" s="187"/>
      <c r="AH165" s="187"/>
    </row>
    <row r="166" spans="1:34" x14ac:dyDescent="0.25">
      <c r="A166" s="202">
        <v>17</v>
      </c>
      <c r="B166" s="204" t="s">
        <v>232</v>
      </c>
      <c r="C166" s="206" t="s">
        <v>405</v>
      </c>
      <c r="D166" s="207" t="s">
        <v>409</v>
      </c>
      <c r="E166" s="208" t="s">
        <v>568</v>
      </c>
      <c r="F166" s="186"/>
      <c r="G166" s="205" t="s">
        <v>391</v>
      </c>
      <c r="H166" s="187"/>
      <c r="I166" s="187"/>
      <c r="J166" s="184"/>
      <c r="K166" s="187"/>
      <c r="L166" s="187"/>
      <c r="M166" s="181"/>
      <c r="N166" s="187"/>
      <c r="O166" s="187"/>
      <c r="P166" s="187"/>
      <c r="Q166" s="187"/>
      <c r="R166" s="187"/>
      <c r="S166" s="187"/>
      <c r="T166" s="187"/>
      <c r="U166" s="188"/>
      <c r="V166" s="187"/>
      <c r="W166" s="187"/>
      <c r="X166" s="187"/>
      <c r="Y166" s="187"/>
      <c r="Z166" s="187"/>
      <c r="AA166" s="187"/>
      <c r="AB166" s="187"/>
      <c r="AC166" s="185"/>
      <c r="AD166" s="187"/>
      <c r="AE166" s="187"/>
      <c r="AF166" s="187"/>
      <c r="AG166" s="187"/>
      <c r="AH166" s="187"/>
    </row>
    <row r="167" spans="1:34" x14ac:dyDescent="0.25">
      <c r="A167" s="202">
        <v>18</v>
      </c>
      <c r="B167" s="204" t="s">
        <v>232</v>
      </c>
      <c r="C167" s="206" t="s">
        <v>405</v>
      </c>
      <c r="D167" s="207" t="s">
        <v>409</v>
      </c>
      <c r="E167" s="208" t="s">
        <v>569</v>
      </c>
      <c r="F167" s="186"/>
      <c r="G167" s="205" t="s">
        <v>392</v>
      </c>
      <c r="H167" s="187"/>
      <c r="I167" s="187"/>
      <c r="J167" s="184"/>
      <c r="K167" s="187"/>
      <c r="L167" s="187"/>
      <c r="M167" s="181"/>
      <c r="N167" s="187"/>
      <c r="O167" s="187"/>
      <c r="P167" s="187"/>
      <c r="Q167" s="187"/>
      <c r="R167" s="187"/>
      <c r="S167" s="187"/>
      <c r="T167" s="187"/>
      <c r="U167" s="188"/>
      <c r="V167" s="187"/>
      <c r="W167" s="187"/>
      <c r="X167" s="187"/>
      <c r="Y167" s="187"/>
      <c r="Z167" s="187"/>
      <c r="AA167" s="187"/>
      <c r="AB167" s="187"/>
      <c r="AC167" s="185"/>
      <c r="AD167" s="187"/>
      <c r="AE167" s="187"/>
      <c r="AF167" s="187"/>
      <c r="AG167" s="187"/>
      <c r="AH167" s="187"/>
    </row>
    <row r="168" spans="1:34" s="35" customFormat="1" x14ac:dyDescent="0.25">
      <c r="A168" s="202">
        <v>19</v>
      </c>
      <c r="B168" s="204" t="s">
        <v>232</v>
      </c>
      <c r="C168" s="206" t="s">
        <v>405</v>
      </c>
      <c r="D168" s="207" t="s">
        <v>409</v>
      </c>
      <c r="E168" s="208" t="s">
        <v>570</v>
      </c>
      <c r="F168" s="186"/>
      <c r="G168" s="205" t="s">
        <v>393</v>
      </c>
      <c r="H168" s="187"/>
      <c r="I168" s="187"/>
      <c r="J168" s="184"/>
      <c r="K168" s="199"/>
      <c r="L168" s="187"/>
      <c r="M168" s="187"/>
      <c r="N168" s="187"/>
      <c r="O168" s="187"/>
      <c r="P168" s="187"/>
      <c r="Q168" s="187"/>
      <c r="R168" s="199"/>
      <c r="S168" s="187"/>
      <c r="T168" s="187"/>
      <c r="U168" s="188"/>
      <c r="V168" s="187"/>
      <c r="W168" s="187"/>
      <c r="X168" s="187"/>
      <c r="Y168" s="187"/>
      <c r="Z168" s="187"/>
      <c r="AA168" s="187"/>
      <c r="AB168" s="187"/>
      <c r="AC168" s="185"/>
      <c r="AD168" s="187"/>
      <c r="AE168" s="187"/>
      <c r="AF168" s="187"/>
      <c r="AG168" s="187"/>
      <c r="AH168" s="187"/>
    </row>
    <row r="169" spans="1:34" s="35" customFormat="1" x14ac:dyDescent="0.25">
      <c r="A169" s="202">
        <v>20</v>
      </c>
      <c r="B169" s="204" t="s">
        <v>232</v>
      </c>
      <c r="C169" s="206" t="s">
        <v>405</v>
      </c>
      <c r="D169" s="207" t="s">
        <v>409</v>
      </c>
      <c r="E169" s="208" t="s">
        <v>571</v>
      </c>
      <c r="F169" s="186"/>
      <c r="G169" s="205" t="s">
        <v>394</v>
      </c>
      <c r="H169" s="187"/>
      <c r="I169" s="187"/>
      <c r="J169" s="184"/>
      <c r="K169" s="199"/>
      <c r="L169" s="187"/>
      <c r="M169" s="187"/>
      <c r="N169" s="187"/>
      <c r="O169" s="187"/>
      <c r="P169" s="187"/>
      <c r="Q169" s="187"/>
      <c r="R169" s="199"/>
      <c r="S169" s="187"/>
      <c r="T169" s="187"/>
      <c r="U169" s="188"/>
      <c r="V169" s="187"/>
      <c r="W169" s="187"/>
      <c r="X169" s="187"/>
      <c r="Y169" s="187"/>
      <c r="Z169" s="187"/>
      <c r="AA169" s="187"/>
      <c r="AB169" s="187"/>
      <c r="AC169" s="185"/>
      <c r="AD169" s="187"/>
      <c r="AE169" s="187"/>
      <c r="AF169" s="187"/>
      <c r="AG169" s="187"/>
      <c r="AH169" s="187"/>
    </row>
    <row r="170" spans="1:34" s="35" customFormat="1" x14ac:dyDescent="0.25">
      <c r="A170" s="202">
        <v>21</v>
      </c>
      <c r="B170" s="204" t="s">
        <v>232</v>
      </c>
      <c r="C170" s="206" t="s">
        <v>405</v>
      </c>
      <c r="D170" s="207" t="s">
        <v>409</v>
      </c>
      <c r="E170" s="208" t="s">
        <v>572</v>
      </c>
      <c r="F170" s="186"/>
      <c r="G170" s="205" t="s">
        <v>395</v>
      </c>
      <c r="H170" s="187"/>
      <c r="I170" s="187"/>
      <c r="J170" s="184"/>
      <c r="K170" s="199"/>
      <c r="L170" s="187"/>
      <c r="M170" s="187"/>
      <c r="N170" s="187"/>
      <c r="O170" s="187"/>
      <c r="P170" s="187"/>
      <c r="Q170" s="187"/>
      <c r="R170" s="199"/>
      <c r="S170" s="187"/>
      <c r="T170" s="187"/>
      <c r="U170" s="188"/>
      <c r="V170" s="187"/>
      <c r="W170" s="187"/>
      <c r="X170" s="187"/>
      <c r="Y170" s="187"/>
      <c r="Z170" s="187"/>
      <c r="AA170" s="187"/>
      <c r="AB170" s="187"/>
      <c r="AC170" s="185"/>
      <c r="AD170" s="187"/>
      <c r="AE170" s="187"/>
      <c r="AF170" s="187"/>
      <c r="AG170" s="187"/>
      <c r="AH170" s="187"/>
    </row>
    <row r="171" spans="1:34" s="35" customFormat="1" x14ac:dyDescent="0.25">
      <c r="A171" s="202">
        <v>22</v>
      </c>
      <c r="B171" s="204" t="s">
        <v>232</v>
      </c>
      <c r="C171" s="206" t="s">
        <v>405</v>
      </c>
      <c r="D171" s="207" t="s">
        <v>409</v>
      </c>
      <c r="E171" s="208" t="s">
        <v>573</v>
      </c>
      <c r="F171" s="186"/>
      <c r="G171" s="205" t="s">
        <v>396</v>
      </c>
      <c r="H171" s="187"/>
      <c r="I171" s="187"/>
      <c r="J171" s="184"/>
      <c r="K171" s="199"/>
      <c r="L171" s="187"/>
      <c r="M171" s="187"/>
      <c r="N171" s="187"/>
      <c r="O171" s="187"/>
      <c r="P171" s="187"/>
      <c r="Q171" s="187"/>
      <c r="R171" s="199"/>
      <c r="S171" s="187"/>
      <c r="T171" s="187"/>
      <c r="U171" s="188"/>
      <c r="V171" s="187"/>
      <c r="W171" s="187"/>
      <c r="X171" s="187"/>
      <c r="Y171" s="187"/>
      <c r="Z171" s="187"/>
      <c r="AA171" s="187"/>
      <c r="AB171" s="187"/>
      <c r="AC171" s="185"/>
      <c r="AD171" s="187"/>
      <c r="AE171" s="187"/>
      <c r="AF171" s="187"/>
      <c r="AG171" s="187"/>
      <c r="AH171" s="187"/>
    </row>
    <row r="172" spans="1:34" s="35" customFormat="1" x14ac:dyDescent="0.25">
      <c r="A172" s="202">
        <v>23</v>
      </c>
      <c r="B172" s="204" t="s">
        <v>232</v>
      </c>
      <c r="C172" s="206" t="s">
        <v>405</v>
      </c>
      <c r="D172" s="207" t="s">
        <v>409</v>
      </c>
      <c r="E172" s="208" t="s">
        <v>574</v>
      </c>
      <c r="F172" s="186"/>
      <c r="G172" s="205" t="s">
        <v>397</v>
      </c>
      <c r="H172" s="187"/>
      <c r="I172" s="187"/>
      <c r="J172" s="184"/>
      <c r="K172" s="199"/>
      <c r="L172" s="187"/>
      <c r="M172" s="187"/>
      <c r="N172" s="187"/>
      <c r="O172" s="187"/>
      <c r="P172" s="187"/>
      <c r="Q172" s="187"/>
      <c r="R172" s="199"/>
      <c r="S172" s="187"/>
      <c r="T172" s="187"/>
      <c r="U172" s="188"/>
      <c r="V172" s="187"/>
      <c r="W172" s="187"/>
      <c r="X172" s="187"/>
      <c r="Y172" s="187"/>
      <c r="Z172" s="187"/>
      <c r="AA172" s="187"/>
      <c r="AB172" s="187"/>
      <c r="AC172" s="185"/>
      <c r="AD172" s="187"/>
      <c r="AE172" s="187"/>
      <c r="AF172" s="187"/>
      <c r="AG172" s="187"/>
      <c r="AH172" s="187"/>
    </row>
    <row r="173" spans="1:34" s="35" customFormat="1" x14ac:dyDescent="0.25">
      <c r="A173" s="202">
        <v>24</v>
      </c>
      <c r="B173" s="204" t="s">
        <v>232</v>
      </c>
      <c r="C173" s="206" t="s">
        <v>405</v>
      </c>
      <c r="D173" s="207" t="s">
        <v>409</v>
      </c>
      <c r="E173" s="208" t="s">
        <v>575</v>
      </c>
      <c r="F173" s="186"/>
      <c r="G173" s="205" t="s">
        <v>398</v>
      </c>
      <c r="H173" s="187"/>
      <c r="I173" s="187"/>
      <c r="J173" s="184"/>
      <c r="K173" s="199"/>
      <c r="L173" s="187"/>
      <c r="M173" s="187"/>
      <c r="N173" s="187"/>
      <c r="O173" s="187"/>
      <c r="P173" s="187"/>
      <c r="Q173" s="187"/>
      <c r="R173" s="199"/>
      <c r="S173" s="187"/>
      <c r="T173" s="187"/>
      <c r="U173" s="188"/>
      <c r="V173" s="187"/>
      <c r="W173" s="187"/>
      <c r="X173" s="187"/>
      <c r="Y173" s="187"/>
      <c r="Z173" s="187"/>
      <c r="AA173" s="187"/>
      <c r="AB173" s="187"/>
      <c r="AC173" s="185"/>
      <c r="AD173" s="187"/>
      <c r="AE173" s="187"/>
      <c r="AF173" s="187"/>
      <c r="AG173" s="187"/>
      <c r="AH173" s="187"/>
    </row>
    <row r="174" spans="1:34" s="35" customFormat="1" x14ac:dyDescent="0.25">
      <c r="A174" s="202">
        <v>25</v>
      </c>
      <c r="B174" s="204" t="s">
        <v>232</v>
      </c>
      <c r="C174" s="206" t="s">
        <v>405</v>
      </c>
      <c r="D174" s="207" t="s">
        <v>409</v>
      </c>
      <c r="E174" s="208" t="s">
        <v>576</v>
      </c>
      <c r="F174" s="186"/>
      <c r="G174" s="205" t="s">
        <v>399</v>
      </c>
      <c r="H174" s="187"/>
      <c r="I174" s="187"/>
      <c r="J174" s="184"/>
      <c r="K174" s="199"/>
      <c r="L174" s="187"/>
      <c r="M174" s="187"/>
      <c r="N174" s="187"/>
      <c r="O174" s="187"/>
      <c r="P174" s="187"/>
      <c r="Q174" s="187"/>
      <c r="R174" s="199"/>
      <c r="S174" s="187"/>
      <c r="T174" s="187"/>
      <c r="U174" s="188"/>
      <c r="V174" s="187"/>
      <c r="W174" s="187"/>
      <c r="X174" s="187"/>
      <c r="Y174" s="187"/>
      <c r="Z174" s="187"/>
      <c r="AA174" s="187"/>
      <c r="AB174" s="187"/>
      <c r="AC174" s="185"/>
      <c r="AD174" s="187"/>
      <c r="AE174" s="187"/>
      <c r="AF174" s="187"/>
      <c r="AG174" s="187"/>
      <c r="AH174" s="187"/>
    </row>
    <row r="175" spans="1:34" s="35" customFormat="1" x14ac:dyDescent="0.25">
      <c r="A175" s="202"/>
      <c r="B175" s="202"/>
      <c r="C175" s="203"/>
      <c r="D175" s="203"/>
      <c r="E175" s="203"/>
      <c r="F175" s="186"/>
      <c r="G175" s="203"/>
      <c r="H175" s="187"/>
      <c r="I175" s="187"/>
      <c r="J175" s="184"/>
      <c r="K175" s="199"/>
      <c r="L175" s="187"/>
      <c r="M175" s="187"/>
      <c r="N175" s="187"/>
      <c r="O175" s="187"/>
      <c r="P175" s="187"/>
      <c r="Q175" s="187"/>
      <c r="R175" s="199"/>
      <c r="S175" s="187"/>
      <c r="T175" s="187"/>
      <c r="U175" s="188"/>
      <c r="V175" s="187"/>
      <c r="W175" s="187"/>
      <c r="X175" s="187"/>
      <c r="Y175" s="187"/>
      <c r="Z175" s="187"/>
      <c r="AA175" s="187"/>
      <c r="AB175" s="187"/>
      <c r="AC175" s="185"/>
      <c r="AD175" s="187"/>
      <c r="AE175" s="187"/>
      <c r="AF175" s="187"/>
      <c r="AG175" s="187"/>
      <c r="AH175" s="187"/>
    </row>
    <row r="176" spans="1:34" s="35" customFormat="1" x14ac:dyDescent="0.25">
      <c r="A176" s="202"/>
      <c r="B176" s="202"/>
      <c r="C176" s="203"/>
      <c r="D176" s="203"/>
      <c r="E176" s="203"/>
      <c r="F176" s="186"/>
      <c r="G176" s="203"/>
      <c r="H176" s="187"/>
      <c r="I176" s="187"/>
      <c r="J176" s="184"/>
      <c r="K176" s="199"/>
      <c r="L176" s="187"/>
      <c r="M176" s="187"/>
      <c r="N176" s="187"/>
      <c r="O176" s="187"/>
      <c r="P176" s="187"/>
      <c r="Q176" s="187"/>
      <c r="R176" s="199"/>
      <c r="S176" s="187"/>
      <c r="T176" s="187"/>
      <c r="U176" s="188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</row>
    <row r="177" spans="1:34" s="35" customFormat="1" x14ac:dyDescent="0.25">
      <c r="A177" s="202"/>
      <c r="B177" s="202"/>
      <c r="C177" s="203"/>
      <c r="D177" s="203"/>
      <c r="E177" s="203"/>
      <c r="F177" s="186"/>
      <c r="G177" s="203"/>
      <c r="H177" s="187"/>
      <c r="I177" s="187"/>
      <c r="J177" s="184"/>
      <c r="K177" s="199"/>
      <c r="L177" s="187"/>
      <c r="M177" s="187"/>
      <c r="N177" s="187"/>
      <c r="O177" s="187"/>
      <c r="P177" s="187"/>
      <c r="Q177" s="187"/>
      <c r="R177" s="199"/>
      <c r="S177" s="187"/>
      <c r="T177" s="187"/>
      <c r="U177" s="188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</row>
    <row r="178" spans="1:34" s="35" customFormat="1" x14ac:dyDescent="0.25">
      <c r="A178" s="202"/>
      <c r="B178" s="202"/>
      <c r="C178" s="203"/>
      <c r="D178" s="203"/>
      <c r="E178" s="203"/>
      <c r="F178" s="67"/>
      <c r="G178" s="203"/>
      <c r="J178" s="68"/>
      <c r="K178" s="69"/>
      <c r="R178" s="69"/>
      <c r="U178" s="70"/>
    </row>
    <row r="179" spans="1:34" s="35" customFormat="1" x14ac:dyDescent="0.25">
      <c r="B179" s="66"/>
      <c r="D179" s="66"/>
      <c r="E179" s="66"/>
      <c r="F179" s="67"/>
      <c r="J179" s="68"/>
      <c r="K179" s="69"/>
      <c r="R179" s="69"/>
      <c r="U179" s="70"/>
    </row>
    <row r="180" spans="1:34" s="35" customFormat="1" x14ac:dyDescent="0.25">
      <c r="B180" s="66"/>
      <c r="D180" s="66"/>
      <c r="E180" s="66"/>
      <c r="F180" s="67"/>
      <c r="J180" s="68"/>
      <c r="K180" s="69"/>
      <c r="R180" s="69"/>
      <c r="U180" s="70"/>
    </row>
    <row r="181" spans="1:34" s="35" customFormat="1" x14ac:dyDescent="0.25">
      <c r="B181" s="66"/>
      <c r="D181" s="66"/>
      <c r="E181" s="66"/>
      <c r="F181" s="67"/>
      <c r="J181" s="68"/>
      <c r="K181" s="69"/>
      <c r="R181" s="69"/>
      <c r="U181" s="70"/>
    </row>
  </sheetData>
  <mergeCells count="3">
    <mergeCell ref="B2:E2"/>
    <mergeCell ref="A4:D5"/>
    <mergeCell ref="M1:AH3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68"/>
  <sheetViews>
    <sheetView topLeftCell="A28" zoomScale="70" zoomScaleNormal="70" workbookViewId="0">
      <selection activeCell="H33" sqref="H33"/>
    </sheetView>
  </sheetViews>
  <sheetFormatPr defaultColWidth="12.5703125" defaultRowHeight="15" x14ac:dyDescent="0.25"/>
  <cols>
    <col min="1" max="1" width="3.85546875" style="140" bestFit="1" customWidth="1"/>
    <col min="2" max="2" width="17.42578125" style="138" bestFit="1" customWidth="1"/>
    <col min="3" max="3" width="13.85546875" style="138" bestFit="1" customWidth="1"/>
    <col min="4" max="4" width="2.42578125" style="138" bestFit="1" customWidth="1"/>
    <col min="5" max="5" width="44.7109375" style="138" bestFit="1" customWidth="1"/>
    <col min="6" max="6" width="4" style="138" bestFit="1" customWidth="1"/>
    <col min="7" max="7" width="11.140625" style="168" bestFit="1" customWidth="1"/>
    <col min="8" max="8" width="75.28515625" style="168" bestFit="1" customWidth="1"/>
    <col min="9" max="9" width="63" style="168" bestFit="1" customWidth="1"/>
    <col min="10" max="13" width="11.140625" style="138" bestFit="1" customWidth="1"/>
    <col min="14" max="14" width="95.85546875" style="138" bestFit="1" customWidth="1"/>
    <col min="15" max="21" width="11.140625" style="138" bestFit="1" customWidth="1"/>
    <col min="22" max="27" width="11.140625" style="138" hidden="1" customWidth="1"/>
    <col min="28" max="53" width="11.140625" style="138" bestFit="1" customWidth="1"/>
    <col min="54" max="57" width="11.140625" style="138" customWidth="1"/>
    <col min="58" max="16384" width="12.5703125" style="138"/>
  </cols>
  <sheetData>
    <row r="1" spans="1:82" x14ac:dyDescent="0.25">
      <c r="A1" s="250"/>
      <c r="B1" s="250"/>
      <c r="C1" s="250"/>
      <c r="D1" s="250"/>
      <c r="E1" s="251" t="s">
        <v>82</v>
      </c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</row>
    <row r="2" spans="1:82" x14ac:dyDescent="0.25">
      <c r="A2" s="250"/>
      <c r="B2" s="250"/>
      <c r="C2" s="250"/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</row>
    <row r="3" spans="1:82" x14ac:dyDescent="0.25">
      <c r="A3" s="250"/>
      <c r="B3" s="250"/>
      <c r="C3" s="250"/>
      <c r="D3" s="250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</row>
    <row r="4" spans="1:82" x14ac:dyDescent="0.25">
      <c r="A4" s="250"/>
      <c r="B4" s="250"/>
      <c r="C4" s="250"/>
      <c r="D4" s="250"/>
      <c r="E4" s="252" t="s">
        <v>83</v>
      </c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</row>
    <row r="5" spans="1:82" x14ac:dyDescent="0.25">
      <c r="A5" s="250"/>
      <c r="B5" s="250"/>
      <c r="C5" s="250"/>
      <c r="D5" s="250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</row>
    <row r="6" spans="1:82" ht="15.75" customHeight="1" x14ac:dyDescent="0.25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</row>
    <row r="7" spans="1:82" ht="15.75" customHeight="1" x14ac:dyDescent="0.25">
      <c r="A7" s="139" t="s">
        <v>203</v>
      </c>
      <c r="B7" s="140"/>
      <c r="C7" s="140" t="s">
        <v>579</v>
      </c>
      <c r="D7" s="140"/>
      <c r="E7" s="140"/>
      <c r="F7" s="140"/>
      <c r="G7" s="141"/>
      <c r="H7" s="141"/>
      <c r="I7" s="141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</row>
    <row r="8" spans="1:82" ht="15.75" customHeight="1" x14ac:dyDescent="0.25">
      <c r="A8" s="142"/>
      <c r="B8" s="143"/>
      <c r="C8" s="143"/>
      <c r="D8" s="143"/>
      <c r="E8" s="143"/>
      <c r="F8" s="143"/>
      <c r="G8" s="144"/>
      <c r="H8" s="144"/>
      <c r="I8" s="144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5"/>
    </row>
    <row r="9" spans="1:82" s="146" customFormat="1" ht="18.75" customHeight="1" x14ac:dyDescent="0.25">
      <c r="A9" s="254" t="s">
        <v>0</v>
      </c>
      <c r="B9" s="254" t="s">
        <v>223</v>
      </c>
      <c r="C9" s="254" t="s">
        <v>4</v>
      </c>
      <c r="D9" s="261"/>
      <c r="E9" s="254" t="s">
        <v>2</v>
      </c>
      <c r="F9" s="254" t="s">
        <v>79</v>
      </c>
      <c r="G9" s="258" t="s">
        <v>84</v>
      </c>
      <c r="H9" s="259"/>
      <c r="I9" s="260"/>
      <c r="J9" s="244" t="s">
        <v>85</v>
      </c>
      <c r="K9" s="245"/>
      <c r="L9" s="246"/>
      <c r="M9" s="241" t="s">
        <v>37</v>
      </c>
      <c r="N9" s="242"/>
      <c r="O9" s="243"/>
      <c r="P9" s="229" t="s">
        <v>39</v>
      </c>
      <c r="Q9" s="230"/>
      <c r="R9" s="231"/>
      <c r="S9" s="235" t="s">
        <v>38</v>
      </c>
      <c r="T9" s="236"/>
      <c r="U9" s="237"/>
      <c r="V9" s="223" t="s">
        <v>40</v>
      </c>
      <c r="W9" s="224"/>
      <c r="X9" s="225"/>
      <c r="Y9" s="223" t="s">
        <v>41</v>
      </c>
      <c r="Z9" s="224"/>
      <c r="AA9" s="225"/>
      <c r="AB9" s="229" t="s">
        <v>42</v>
      </c>
      <c r="AC9" s="230"/>
      <c r="AD9" s="231"/>
      <c r="AE9" s="235" t="s">
        <v>43</v>
      </c>
      <c r="AF9" s="236"/>
      <c r="AG9" s="237"/>
      <c r="AH9" s="241" t="s">
        <v>44</v>
      </c>
      <c r="AI9" s="242"/>
      <c r="AJ9" s="243"/>
      <c r="AK9" s="244" t="s">
        <v>45</v>
      </c>
      <c r="AL9" s="245"/>
      <c r="AM9" s="246"/>
      <c r="AN9" s="229" t="s">
        <v>46</v>
      </c>
      <c r="AO9" s="230"/>
      <c r="AP9" s="231"/>
      <c r="AQ9" s="235" t="s">
        <v>86</v>
      </c>
      <c r="AR9" s="236"/>
      <c r="AS9" s="237"/>
      <c r="AT9" s="241" t="s">
        <v>87</v>
      </c>
      <c r="AU9" s="242"/>
      <c r="AV9" s="243"/>
      <c r="AW9" s="229" t="s">
        <v>50</v>
      </c>
      <c r="AX9" s="230"/>
      <c r="AY9" s="231"/>
      <c r="AZ9" s="235" t="s">
        <v>578</v>
      </c>
      <c r="BA9" s="236"/>
      <c r="BB9" s="237"/>
      <c r="BC9" s="241" t="s">
        <v>49</v>
      </c>
      <c r="BD9" s="242"/>
      <c r="BE9" s="243"/>
      <c r="BF9" s="220" t="s">
        <v>205</v>
      </c>
      <c r="BG9" s="220"/>
      <c r="BH9" s="220" t="s">
        <v>205</v>
      </c>
      <c r="BI9" s="220"/>
      <c r="BJ9" s="220" t="s">
        <v>205</v>
      </c>
      <c r="BK9" s="220"/>
      <c r="BL9" s="220" t="s">
        <v>205</v>
      </c>
      <c r="BM9" s="220"/>
      <c r="BN9" s="220" t="s">
        <v>205</v>
      </c>
      <c r="BO9" s="220"/>
      <c r="BP9" s="220" t="s">
        <v>205</v>
      </c>
      <c r="BQ9" s="220"/>
      <c r="BR9" s="221" t="s">
        <v>206</v>
      </c>
      <c r="BS9" s="221"/>
      <c r="BT9" s="221" t="s">
        <v>206</v>
      </c>
      <c r="BU9" s="221"/>
      <c r="BV9" s="221" t="s">
        <v>206</v>
      </c>
      <c r="BW9" s="221"/>
      <c r="BX9" s="221" t="s">
        <v>206</v>
      </c>
      <c r="BY9" s="221"/>
      <c r="BZ9" s="221" t="s">
        <v>206</v>
      </c>
      <c r="CA9" s="221"/>
      <c r="CB9" s="222" t="s">
        <v>207</v>
      </c>
      <c r="CC9" s="222"/>
      <c r="CD9" s="222"/>
    </row>
    <row r="10" spans="1:82" s="140" customFormat="1" ht="15" customHeight="1" x14ac:dyDescent="0.25">
      <c r="A10" s="254"/>
      <c r="B10" s="254"/>
      <c r="C10" s="254"/>
      <c r="D10" s="261"/>
      <c r="E10" s="254"/>
      <c r="F10" s="254"/>
      <c r="G10" s="255" t="s">
        <v>5</v>
      </c>
      <c r="H10" s="255" t="s">
        <v>80</v>
      </c>
      <c r="I10" s="255" t="s">
        <v>81</v>
      </c>
      <c r="J10" s="247" t="s">
        <v>5</v>
      </c>
      <c r="K10" s="247" t="s">
        <v>80</v>
      </c>
      <c r="L10" s="247" t="s">
        <v>81</v>
      </c>
      <c r="M10" s="226" t="s">
        <v>5</v>
      </c>
      <c r="N10" s="226" t="s">
        <v>80</v>
      </c>
      <c r="O10" s="226" t="s">
        <v>81</v>
      </c>
      <c r="P10" s="232" t="s">
        <v>5</v>
      </c>
      <c r="Q10" s="232" t="s">
        <v>80</v>
      </c>
      <c r="R10" s="232" t="s">
        <v>81</v>
      </c>
      <c r="S10" s="238" t="s">
        <v>5</v>
      </c>
      <c r="T10" s="238" t="s">
        <v>80</v>
      </c>
      <c r="U10" s="238" t="s">
        <v>81</v>
      </c>
      <c r="V10" s="226" t="s">
        <v>5</v>
      </c>
      <c r="W10" s="226" t="s">
        <v>80</v>
      </c>
      <c r="X10" s="226" t="s">
        <v>81</v>
      </c>
      <c r="Y10" s="247" t="s">
        <v>5</v>
      </c>
      <c r="Z10" s="247" t="s">
        <v>80</v>
      </c>
      <c r="AA10" s="247" t="s">
        <v>81</v>
      </c>
      <c r="AB10" s="232" t="s">
        <v>5</v>
      </c>
      <c r="AC10" s="232" t="s">
        <v>80</v>
      </c>
      <c r="AD10" s="232" t="s">
        <v>81</v>
      </c>
      <c r="AE10" s="238" t="s">
        <v>5</v>
      </c>
      <c r="AF10" s="238" t="s">
        <v>80</v>
      </c>
      <c r="AG10" s="238" t="s">
        <v>81</v>
      </c>
      <c r="AH10" s="226" t="s">
        <v>5</v>
      </c>
      <c r="AI10" s="226" t="s">
        <v>80</v>
      </c>
      <c r="AJ10" s="226" t="s">
        <v>81</v>
      </c>
      <c r="AK10" s="247" t="s">
        <v>5</v>
      </c>
      <c r="AL10" s="247" t="s">
        <v>80</v>
      </c>
      <c r="AM10" s="247" t="s">
        <v>81</v>
      </c>
      <c r="AN10" s="232" t="s">
        <v>5</v>
      </c>
      <c r="AO10" s="232" t="s">
        <v>80</v>
      </c>
      <c r="AP10" s="232" t="s">
        <v>81</v>
      </c>
      <c r="AQ10" s="238" t="s">
        <v>5</v>
      </c>
      <c r="AR10" s="238" t="s">
        <v>80</v>
      </c>
      <c r="AS10" s="238" t="s">
        <v>81</v>
      </c>
      <c r="AT10" s="226" t="s">
        <v>5</v>
      </c>
      <c r="AU10" s="226" t="s">
        <v>80</v>
      </c>
      <c r="AV10" s="226" t="s">
        <v>81</v>
      </c>
      <c r="AW10" s="232" t="s">
        <v>5</v>
      </c>
      <c r="AX10" s="232" t="s">
        <v>80</v>
      </c>
      <c r="AY10" s="232" t="s">
        <v>81</v>
      </c>
      <c r="AZ10" s="238" t="s">
        <v>5</v>
      </c>
      <c r="BA10" s="238" t="s">
        <v>80</v>
      </c>
      <c r="BB10" s="238" t="s">
        <v>81</v>
      </c>
      <c r="BC10" s="226" t="s">
        <v>5</v>
      </c>
      <c r="BD10" s="226" t="s">
        <v>80</v>
      </c>
      <c r="BE10" s="226" t="s">
        <v>81</v>
      </c>
      <c r="BF10" s="219" t="s">
        <v>208</v>
      </c>
      <c r="BG10" s="219"/>
      <c r="BH10" s="219" t="s">
        <v>209</v>
      </c>
      <c r="BI10" s="219"/>
      <c r="BJ10" s="219" t="s">
        <v>210</v>
      </c>
      <c r="BK10" s="219"/>
      <c r="BL10" s="219">
        <v>1</v>
      </c>
      <c r="BM10" s="219"/>
      <c r="BN10" s="219">
        <v>2</v>
      </c>
      <c r="BO10" s="219"/>
      <c r="BP10" s="219">
        <v>3</v>
      </c>
      <c r="BQ10" s="219"/>
      <c r="BR10" s="217">
        <v>1</v>
      </c>
      <c r="BS10" s="217"/>
      <c r="BT10" s="217">
        <v>2</v>
      </c>
      <c r="BU10" s="217"/>
      <c r="BV10" s="217">
        <v>3</v>
      </c>
      <c r="BW10" s="217"/>
      <c r="BX10" s="217">
        <v>4</v>
      </c>
      <c r="BY10" s="217"/>
      <c r="BZ10" s="217">
        <v>5</v>
      </c>
      <c r="CA10" s="217"/>
      <c r="CB10" s="222"/>
      <c r="CC10" s="222"/>
      <c r="CD10" s="222"/>
    </row>
    <row r="11" spans="1:82" s="140" customFormat="1" x14ac:dyDescent="0.25">
      <c r="A11" s="254"/>
      <c r="B11" s="254"/>
      <c r="C11" s="254"/>
      <c r="D11" s="261"/>
      <c r="E11" s="254"/>
      <c r="F11" s="254"/>
      <c r="G11" s="256"/>
      <c r="H11" s="256"/>
      <c r="I11" s="256"/>
      <c r="J11" s="248"/>
      <c r="K11" s="248"/>
      <c r="L11" s="248"/>
      <c r="M11" s="227"/>
      <c r="N11" s="227"/>
      <c r="O11" s="227"/>
      <c r="P11" s="233"/>
      <c r="Q11" s="233"/>
      <c r="R11" s="233"/>
      <c r="S11" s="239"/>
      <c r="T11" s="239"/>
      <c r="U11" s="239"/>
      <c r="V11" s="227"/>
      <c r="W11" s="227"/>
      <c r="X11" s="227"/>
      <c r="Y11" s="248"/>
      <c r="Z11" s="248"/>
      <c r="AA11" s="248"/>
      <c r="AB11" s="233"/>
      <c r="AC11" s="233"/>
      <c r="AD11" s="233"/>
      <c r="AE11" s="239"/>
      <c r="AF11" s="239"/>
      <c r="AG11" s="239"/>
      <c r="AH11" s="227"/>
      <c r="AI11" s="227"/>
      <c r="AJ11" s="227"/>
      <c r="AK11" s="248"/>
      <c r="AL11" s="248"/>
      <c r="AM11" s="248"/>
      <c r="AN11" s="233"/>
      <c r="AO11" s="233"/>
      <c r="AP11" s="233"/>
      <c r="AQ11" s="239"/>
      <c r="AR11" s="239"/>
      <c r="AS11" s="239"/>
      <c r="AT11" s="227"/>
      <c r="AU11" s="227"/>
      <c r="AV11" s="227"/>
      <c r="AW11" s="233"/>
      <c r="AX11" s="233"/>
      <c r="AY11" s="233"/>
      <c r="AZ11" s="239"/>
      <c r="BA11" s="239"/>
      <c r="BB11" s="239"/>
      <c r="BC11" s="227"/>
      <c r="BD11" s="227"/>
      <c r="BE11" s="227"/>
      <c r="BF11" s="219" t="s">
        <v>211</v>
      </c>
      <c r="BG11" s="219" t="s">
        <v>212</v>
      </c>
      <c r="BH11" s="219" t="s">
        <v>211</v>
      </c>
      <c r="BI11" s="219" t="s">
        <v>212</v>
      </c>
      <c r="BJ11" s="219" t="s">
        <v>211</v>
      </c>
      <c r="BK11" s="219" t="s">
        <v>212</v>
      </c>
      <c r="BL11" s="219" t="s">
        <v>211</v>
      </c>
      <c r="BM11" s="219" t="s">
        <v>212</v>
      </c>
      <c r="BN11" s="219" t="s">
        <v>211</v>
      </c>
      <c r="BO11" s="219" t="s">
        <v>212</v>
      </c>
      <c r="BP11" s="219" t="s">
        <v>211</v>
      </c>
      <c r="BQ11" s="219" t="s">
        <v>212</v>
      </c>
      <c r="BR11" s="217" t="s">
        <v>211</v>
      </c>
      <c r="BS11" s="217" t="s">
        <v>212</v>
      </c>
      <c r="BT11" s="217" t="s">
        <v>211</v>
      </c>
      <c r="BU11" s="217" t="s">
        <v>212</v>
      </c>
      <c r="BV11" s="217" t="s">
        <v>211</v>
      </c>
      <c r="BW11" s="217" t="s">
        <v>212</v>
      </c>
      <c r="BX11" s="217" t="s">
        <v>211</v>
      </c>
      <c r="BY11" s="217" t="s">
        <v>212</v>
      </c>
      <c r="BZ11" s="217" t="s">
        <v>211</v>
      </c>
      <c r="CA11" s="217" t="s">
        <v>212</v>
      </c>
      <c r="CB11" s="218" t="s">
        <v>213</v>
      </c>
      <c r="CC11" s="218" t="s">
        <v>214</v>
      </c>
      <c r="CD11" s="218" t="s">
        <v>215</v>
      </c>
    </row>
    <row r="12" spans="1:82" s="147" customFormat="1" x14ac:dyDescent="0.25">
      <c r="A12" s="254"/>
      <c r="B12" s="254"/>
      <c r="C12" s="254"/>
      <c r="D12" s="261"/>
      <c r="E12" s="254"/>
      <c r="F12" s="254"/>
      <c r="G12" s="257"/>
      <c r="H12" s="257"/>
      <c r="I12" s="257"/>
      <c r="J12" s="249"/>
      <c r="K12" s="249"/>
      <c r="L12" s="249"/>
      <c r="M12" s="228"/>
      <c r="N12" s="228"/>
      <c r="O12" s="228"/>
      <c r="P12" s="234"/>
      <c r="Q12" s="234"/>
      <c r="R12" s="234"/>
      <c r="S12" s="240"/>
      <c r="T12" s="240"/>
      <c r="U12" s="240"/>
      <c r="V12" s="228"/>
      <c r="W12" s="228"/>
      <c r="X12" s="228"/>
      <c r="Y12" s="249"/>
      <c r="Z12" s="249"/>
      <c r="AA12" s="249"/>
      <c r="AB12" s="234"/>
      <c r="AC12" s="234"/>
      <c r="AD12" s="234"/>
      <c r="AE12" s="240"/>
      <c r="AF12" s="240"/>
      <c r="AG12" s="240"/>
      <c r="AH12" s="228"/>
      <c r="AI12" s="228"/>
      <c r="AJ12" s="228"/>
      <c r="AK12" s="249"/>
      <c r="AL12" s="249"/>
      <c r="AM12" s="249"/>
      <c r="AN12" s="234"/>
      <c r="AO12" s="234"/>
      <c r="AP12" s="234"/>
      <c r="AQ12" s="240"/>
      <c r="AR12" s="240"/>
      <c r="AS12" s="240"/>
      <c r="AT12" s="228"/>
      <c r="AU12" s="228"/>
      <c r="AV12" s="228"/>
      <c r="AW12" s="234"/>
      <c r="AX12" s="234"/>
      <c r="AY12" s="234"/>
      <c r="AZ12" s="240"/>
      <c r="BA12" s="240"/>
      <c r="BB12" s="240"/>
      <c r="BC12" s="228"/>
      <c r="BD12" s="228"/>
      <c r="BE12" s="228"/>
      <c r="BF12" s="219"/>
      <c r="BG12" s="219"/>
      <c r="BH12" s="219"/>
      <c r="BI12" s="219"/>
      <c r="BJ12" s="219"/>
      <c r="BK12" s="219"/>
      <c r="BL12" s="219"/>
      <c r="BM12" s="219"/>
      <c r="BN12" s="219"/>
      <c r="BO12" s="219"/>
      <c r="BP12" s="219"/>
      <c r="BQ12" s="219"/>
      <c r="BR12" s="217"/>
      <c r="BS12" s="217"/>
      <c r="BT12" s="217"/>
      <c r="BU12" s="217"/>
      <c r="BV12" s="217"/>
      <c r="BW12" s="217"/>
      <c r="BX12" s="217"/>
      <c r="BY12" s="217"/>
      <c r="BZ12" s="217"/>
      <c r="CA12" s="217"/>
      <c r="CB12" s="218"/>
      <c r="CC12" s="218"/>
      <c r="CD12" s="218"/>
    </row>
    <row r="13" spans="1:82" s="152" customFormat="1" x14ac:dyDescent="0.25">
      <c r="A13" s="148">
        <v>1</v>
      </c>
      <c r="B13" s="148">
        <v>2</v>
      </c>
      <c r="C13" s="148">
        <v>3</v>
      </c>
      <c r="D13" s="149">
        <v>4</v>
      </c>
      <c r="E13" s="148">
        <v>5</v>
      </c>
      <c r="F13" s="148">
        <v>6</v>
      </c>
      <c r="G13" s="150">
        <v>7</v>
      </c>
      <c r="H13" s="150">
        <v>8</v>
      </c>
      <c r="I13" s="150">
        <v>9</v>
      </c>
      <c r="J13" s="151">
        <v>10</v>
      </c>
      <c r="K13" s="151">
        <v>11</v>
      </c>
      <c r="L13" s="151">
        <v>12</v>
      </c>
      <c r="M13" s="151">
        <v>13</v>
      </c>
      <c r="N13" s="151">
        <v>14</v>
      </c>
      <c r="O13" s="151">
        <v>15</v>
      </c>
      <c r="P13" s="151">
        <v>16</v>
      </c>
      <c r="Q13" s="151">
        <v>17</v>
      </c>
      <c r="R13" s="151">
        <v>18</v>
      </c>
      <c r="S13" s="151">
        <v>19</v>
      </c>
      <c r="T13" s="151">
        <v>20</v>
      </c>
      <c r="U13" s="151">
        <v>21</v>
      </c>
      <c r="V13" s="151">
        <v>22</v>
      </c>
      <c r="W13" s="151">
        <v>23</v>
      </c>
      <c r="X13" s="151">
        <v>24</v>
      </c>
      <c r="Y13" s="151">
        <v>25</v>
      </c>
      <c r="Z13" s="151">
        <v>26</v>
      </c>
      <c r="AA13" s="151">
        <v>27</v>
      </c>
      <c r="AB13" s="151">
        <v>28</v>
      </c>
      <c r="AC13" s="151">
        <v>29</v>
      </c>
      <c r="AD13" s="151">
        <v>30</v>
      </c>
      <c r="AE13" s="151">
        <v>31</v>
      </c>
      <c r="AF13" s="151">
        <v>32</v>
      </c>
      <c r="AG13" s="151">
        <v>33</v>
      </c>
      <c r="AH13" s="151">
        <v>34</v>
      </c>
      <c r="AI13" s="151">
        <v>35</v>
      </c>
      <c r="AJ13" s="151">
        <v>36</v>
      </c>
      <c r="AK13" s="151">
        <v>37</v>
      </c>
      <c r="AL13" s="151">
        <v>38</v>
      </c>
      <c r="AM13" s="151">
        <v>39</v>
      </c>
      <c r="AN13" s="151">
        <v>40</v>
      </c>
      <c r="AO13" s="151">
        <v>41</v>
      </c>
      <c r="AP13" s="151">
        <v>42</v>
      </c>
      <c r="AQ13" s="151">
        <v>43</v>
      </c>
      <c r="AR13" s="151">
        <v>44</v>
      </c>
      <c r="AS13" s="151">
        <v>45</v>
      </c>
      <c r="AT13" s="151">
        <v>46</v>
      </c>
      <c r="AU13" s="151">
        <v>47</v>
      </c>
      <c r="AV13" s="151">
        <v>48</v>
      </c>
      <c r="AW13" s="151">
        <v>49</v>
      </c>
      <c r="AX13" s="151">
        <v>50</v>
      </c>
      <c r="AY13" s="151">
        <v>51</v>
      </c>
      <c r="AZ13" s="151">
        <v>52</v>
      </c>
      <c r="BA13" s="151">
        <v>53</v>
      </c>
      <c r="BB13" s="151">
        <v>54</v>
      </c>
      <c r="BC13" s="151">
        <v>55</v>
      </c>
      <c r="BD13" s="151">
        <v>56</v>
      </c>
      <c r="BE13" s="151">
        <v>57</v>
      </c>
      <c r="BF13" s="170">
        <v>58</v>
      </c>
      <c r="BG13" s="170">
        <v>59</v>
      </c>
      <c r="BH13" s="170">
        <v>60</v>
      </c>
      <c r="BI13" s="170">
        <v>61</v>
      </c>
      <c r="BJ13" s="170">
        <v>62</v>
      </c>
      <c r="BK13" s="170">
        <v>63</v>
      </c>
      <c r="BL13" s="170">
        <v>64</v>
      </c>
      <c r="BM13" s="170">
        <v>65</v>
      </c>
      <c r="BN13" s="170">
        <v>66</v>
      </c>
      <c r="BO13" s="170">
        <v>67</v>
      </c>
      <c r="BP13" s="170">
        <v>68</v>
      </c>
      <c r="BQ13" s="170">
        <v>69</v>
      </c>
      <c r="BR13" s="170">
        <v>70</v>
      </c>
      <c r="BS13" s="170">
        <v>71</v>
      </c>
      <c r="BT13" s="170">
        <v>72</v>
      </c>
      <c r="BU13" s="170">
        <v>73</v>
      </c>
      <c r="BV13" s="170">
        <v>74</v>
      </c>
      <c r="BW13" s="170">
        <v>75</v>
      </c>
      <c r="BX13" s="170">
        <v>76</v>
      </c>
      <c r="BY13" s="170">
        <v>77</v>
      </c>
      <c r="BZ13" s="170">
        <v>78</v>
      </c>
      <c r="CA13" s="170">
        <v>79</v>
      </c>
      <c r="CB13" s="170">
        <v>80</v>
      </c>
      <c r="CC13" s="170">
        <v>81</v>
      </c>
      <c r="CD13" s="170">
        <v>82</v>
      </c>
    </row>
    <row r="14" spans="1:82" ht="15.75" x14ac:dyDescent="0.25">
      <c r="A14" s="153">
        <v>1</v>
      </c>
      <c r="B14" s="360" t="s">
        <v>441</v>
      </c>
      <c r="C14" s="154">
        <f>VLOOKUP($B14,'DATA SISWA'!$E$8:$G$9999,2,0)</f>
        <v>0</v>
      </c>
      <c r="D14" s="154"/>
      <c r="E14" s="155" t="str">
        <f>VLOOKUP($B14,'DATA SISWA'!$E$8:$G$9999,3,0)</f>
        <v>Abdilla Az Zahra</v>
      </c>
      <c r="F14" s="156" t="str">
        <f>IF('DATA SISWA'!M8="Laki-Laki","L","P")</f>
        <v>P</v>
      </c>
      <c r="G14" s="157">
        <f>[21]INPUT!BV16</f>
        <v>92.37</v>
      </c>
      <c r="H14" s="157" t="str">
        <f>[21]INPUT!BY16</f>
        <v>Menunjukkan penguasaan dalam Menjelaskan narkoba ditinjaui dari Islam; narkoba ditinjaui dari hukum Indonesia (pengertian, berbagai jenis narkoba yang disalahgunakan, penyalahgunaan narkoba); dan pencegahan penyalahgunaan narkoba.</v>
      </c>
      <c r="I14" s="157" t="str">
        <f>[21]INPUT!BZ16</f>
        <v xml:space="preserve">Memerlukan penguatan dalam Membaca dengan tartil Q.S. Ali ‘Imrān/3: 190-191 dan QS. ar-Rahmān/55: 33, serta Hadis tentang berpikir kritis dan ilmu pengetahuan dan teknologi. </v>
      </c>
      <c r="J14" s="158">
        <f>[22]INPUT!BV16</f>
        <v>88.33</v>
      </c>
      <c r="K14" s="159" t="str">
        <f>[22]INPUT!BY16</f>
        <v xml:space="preserve">Menunjukkan penguasaan dalam </v>
      </c>
      <c r="L14" s="159" t="str">
        <f>[22]INPUT!BZ16</f>
        <v xml:space="preserve">Memerlukan penguatan dalam </v>
      </c>
      <c r="M14" s="160">
        <f>[10]INPUT!BV16</f>
        <v>82.28</v>
      </c>
      <c r="N14" s="161" t="str">
        <f>[10]INPUT!BY16</f>
        <v>Menunjukkan penguasaan dalam Mengidentifikasi Kalimat Fakta dan Opini</v>
      </c>
      <c r="O14" s="161" t="str">
        <f>[10]INPUT!BZ16</f>
        <v>Memerlukan penguatan dalam Mengenali Struktur dan Unsur Teks Berita</v>
      </c>
      <c r="P14" s="162">
        <f>[11]INPUT!BV16</f>
        <v>86.71</v>
      </c>
      <c r="Q14" s="163" t="str">
        <f>[11]INPUT!BY16</f>
        <v>Menunjukkan penguasaan dalam mempresentasikan isi dari explanation text</v>
      </c>
      <c r="R14" s="163" t="str">
        <f>[11]INPUT!BZ16</f>
        <v>Memerlukan penguatan dalam mengidentifikasi struktur dan unsur kebahasaan dari explanation text</v>
      </c>
      <c r="S14" s="157">
        <f>[12]INPUT!BV16</f>
        <v>91.33</v>
      </c>
      <c r="T14" s="164" t="str">
        <f>[12]INPUT!BY16</f>
        <v xml:space="preserve"> </v>
      </c>
      <c r="U14" s="164" t="str">
        <f>[12]INPUT!BZ16</f>
        <v xml:space="preserve"> </v>
      </c>
      <c r="V14" s="160">
        <f>[1]INPUT!BV16</f>
        <v>83.81</v>
      </c>
      <c r="W14" s="161" t="str">
        <f>[1]INPUT!BY16</f>
        <v>Menunjukkan penguasaan dalam Memberikan solusi dari pencemaran</v>
      </c>
      <c r="X14" s="161" t="str">
        <f>[1]INPUT!BZ16</f>
        <v>Memerlukan penguatan dalam Mendeskripsikan Gejala Alam</v>
      </c>
      <c r="Y14" s="158">
        <f>[2]INPUT!BV16</f>
        <v>77</v>
      </c>
      <c r="Z14" s="159" t="str">
        <f>[2]INPUT!BY16</f>
        <v xml:space="preserve"> </v>
      </c>
      <c r="AA14" s="159" t="str">
        <f>[2]INPUT!BZ16</f>
        <v xml:space="preserve"> </v>
      </c>
      <c r="AB14" s="162">
        <f>[20]INPUT!BV16</f>
        <v>79.11</v>
      </c>
      <c r="AC14" s="163" t="str">
        <f>[20]INPUT!BY16</f>
        <v>Menunjukkan penguasaan dalam Peserta didik dapat menyebutkan bagian mikroskop beserta fungsinya dengan baik</v>
      </c>
      <c r="AD14" s="163" t="str">
        <f>[20]INPUT!BZ16</f>
        <v>Memerlukan penguatan dalam Peserta didik dapat mengetahui konsep osmosis pada sel hewan dan tumbuhan dengan tepat</v>
      </c>
      <c r="AE14" s="157">
        <f>[18]INPUT!BV16</f>
        <v>82.83</v>
      </c>
      <c r="AF14" s="164" t="str">
        <f>[18]INPUT!BY16</f>
        <v>Menunjukkan penguasaan dalam Mendeskripsikan perlawanan bangsa indonesia terhadap penjajahan bangsa barat</v>
      </c>
      <c r="AG14" s="164" t="str">
        <f>[18]INPUT!BZ16</f>
        <v>Memerlukan penguatan dalam Mendeskripsikan latar belakang kedatangan bangsa barat ke Indonesia</v>
      </c>
      <c r="AH14" s="160">
        <f>[19]INPUT!BV16</f>
        <v>84.61</v>
      </c>
      <c r="AI14" s="161" t="str">
        <f>[19]INPUT!BY16</f>
        <v>Menunjukkan penguasaan dalam Letak Astronomis, Geografis, dan Geologis Indonesia</v>
      </c>
      <c r="AJ14" s="161" t="str">
        <f>[19]INPUT!BZ16</f>
        <v>Memerlukan penguatan dalam Sumber Daya Alam dan Potensinya di Indonesia</v>
      </c>
      <c r="AK14" s="158">
        <f>[13]INPUT!BV16</f>
        <v>89.92</v>
      </c>
      <c r="AL14" s="159" t="str">
        <f>[13]INPUT!BY16</f>
        <v>Menunjukkan penguasaan dalam Menganalisis Keunggulan dan Kelemahan BUMN/BUMS yang ada di sekitarnya</v>
      </c>
      <c r="AM14" s="159" t="str">
        <f>[13]INPUT!BZ16</f>
        <v>Memerlukan penguatan dalam Memahami hubungan konsep dan metode perhitungan pendapatan nasiol</v>
      </c>
      <c r="AN14" s="162">
        <f>[14]INPUT!BV16</f>
        <v>82.97</v>
      </c>
      <c r="AO14" s="163" t="str">
        <f>[14]INPUT!BY16</f>
        <v xml:space="preserve">Menunjukkan penguasaan dalam memahami definisi permasalahan sosial </v>
      </c>
      <c r="AP14" s="163" t="str">
        <f>[14]INPUT!BZ16</f>
        <v xml:space="preserve">Memerlukan penguatan dalam mengklasifikasikan ragam kelompok sosial </v>
      </c>
      <c r="AQ14" s="157">
        <f>[15]INPUT!BV16</f>
        <v>89.67</v>
      </c>
      <c r="AR14" s="164" t="str">
        <f>[15]INPUT!BY16</f>
        <v>Menunjukkan penguasaan dalam Dapat menyanyikan dan membuat klip video lagu islami</v>
      </c>
      <c r="AS14" s="164" t="str">
        <f>[15]INPUT!BZ16</f>
        <v>Memerlukan penguatan dalam Dapat menyanyikan dan membuat klip video lagu islami</v>
      </c>
      <c r="AT14" s="160">
        <f>[16]INPUT!BV16</f>
        <v>88</v>
      </c>
      <c r="AU14" s="161" t="str">
        <f>[16]INPUT!BY16</f>
        <v>Menunjukkan penguasaan dalam Memahami dan mempraktikan formasi permainan bola voli</v>
      </c>
      <c r="AV14" s="161" t="str">
        <f>[16]INPUT!BZ16</f>
        <v>Memerlukan penguatan dalam Memahami dan mempraktikan formasi permainan bola voli</v>
      </c>
      <c r="AW14" s="162">
        <f>[17]INPUT!BV16</f>
        <v>90.08</v>
      </c>
      <c r="AX14" s="163" t="str">
        <f>[17]INPUT!BY16</f>
        <v>Menunjukkan penguasaan dalam Menjelaskan pengertian Muqaddimah, sistematika matan dan sejarah perumusan  Anggaran Dasar Muhammadiyah (MADM).</v>
      </c>
      <c r="AY14" s="163" t="str">
        <f>[17]INPUT!BZ16</f>
        <v>Memerlukan penguatan dalam Menjelaskan dan menyusun artikel  serta menceritakan peran tokoh Aisyiyah era kontemporer Prof.Hj.Siti Baroroh Barid</v>
      </c>
      <c r="AZ14" s="157">
        <f>[3]INPUT!BV16</f>
        <v>84</v>
      </c>
      <c r="BA14" s="164" t="str">
        <f>[3]INPUT!BY16</f>
        <v>Menunjukkan penguasaan dalam mengucapkan salam sapaan ringan (aisatsu)</v>
      </c>
      <c r="BB14" s="164" t="str">
        <f>[3]INPUT!BZ16</f>
        <v>Memerlukan penguatan dalam mengucapkan salam sapaan ringan (aisatsu)</v>
      </c>
      <c r="BC14" s="160">
        <f>[4]INPUT!BV16</f>
        <v>82.5</v>
      </c>
      <c r="BD14" s="161" t="str">
        <f>[4]INPUT!BY16</f>
        <v>Menunjukkan penguasaan dalam Memahami proses pemrograman</v>
      </c>
      <c r="BE14" s="161" t="str">
        <f>[4]INPUT!BZ16</f>
        <v>Memerlukan penguatan dalam Menguasai konsep dan penerapan rekursi</v>
      </c>
      <c r="BF14" s="171" t="s">
        <v>208</v>
      </c>
      <c r="BG14" s="172" t="str">
        <f>'[5]INPUT HW'!P6</f>
        <v>Peserta didik sudah mengikuti kegiatan HW dengan aktif,dan menunjukan sikap disiplin dan bertanggung jawab</v>
      </c>
      <c r="BH14" s="171" t="s">
        <v>209</v>
      </c>
      <c r="BI14" s="171" t="str">
        <f>'[6]Input Tahfidz'!G6</f>
        <v>Alhamdulillah. Peserta didik sudah sangat baik dalam menghafal al Qur'an. Namun kelancaran, ketepatan, tajwid dan kefasihan perlu ditingkatkan</v>
      </c>
      <c r="BJ14" s="171" t="s">
        <v>210</v>
      </c>
      <c r="BK14" s="172" t="str">
        <f>'[7]Input Tahfidz'!G6</f>
        <v/>
      </c>
      <c r="BL14" s="173">
        <f>'[8]INPUT EKSTRA'!F6</f>
        <v>0</v>
      </c>
      <c r="BM14" s="172" t="str">
        <f>'[8]INPUT EKSTRA'!H6</f>
        <v xml:space="preserve"> </v>
      </c>
      <c r="BN14" s="171">
        <f>'[8]INPUT EKSTRA'!I6</f>
        <v>0</v>
      </c>
      <c r="BO14" s="172" t="str">
        <f>'[8]INPUT EKSTRA'!K6</f>
        <v xml:space="preserve"> </v>
      </c>
      <c r="BP14" s="171">
        <f>'[8]INPUT EKSTRA'!L6</f>
        <v>0</v>
      </c>
      <c r="BQ14" s="172" t="str">
        <f>'[8]INPUT EKSTRA'!N6</f>
        <v xml:space="preserve"> </v>
      </c>
      <c r="BR14" s="174">
        <f>'[9]INPUT PRESTASI'!F5</f>
        <v>0</v>
      </c>
      <c r="BS14" s="174">
        <f>'[9]INPUT PRESTASI'!G5</f>
        <v>0</v>
      </c>
      <c r="BT14" s="174">
        <f>'[9]INPUT PRESTASI'!H5</f>
        <v>0</v>
      </c>
      <c r="BU14" s="174">
        <f>'[9]INPUT PRESTASI'!I5</f>
        <v>0</v>
      </c>
      <c r="BV14" s="174">
        <f>'[9]INPUT PRESTASI'!J5</f>
        <v>0</v>
      </c>
      <c r="BW14" s="174">
        <f>'[9]INPUT PRESTASI'!K5</f>
        <v>0</v>
      </c>
      <c r="BX14" s="174">
        <f>'[9]INPUT PRESTASI'!L5</f>
        <v>0</v>
      </c>
      <c r="BY14" s="174">
        <f>'[9]INPUT PRESTASI'!M5</f>
        <v>0</v>
      </c>
      <c r="BZ14" s="174">
        <f>'[9]INPUT PRESTASI'!N5</f>
        <v>0</v>
      </c>
      <c r="CA14" s="174">
        <f>'[9]INPUT PRESTASI'!O5</f>
        <v>0</v>
      </c>
      <c r="CB14" s="175" t="str">
        <f>'[9]INPUT PRESENSI'!Y6</f>
        <v/>
      </c>
      <c r="CC14" s="175" t="str">
        <f>'[9]INPUT PRESENSI'!Z6</f>
        <v/>
      </c>
      <c r="CD14" s="175" t="str">
        <f>'[9]INPUT PRESENSI'!AA6</f>
        <v/>
      </c>
    </row>
    <row r="15" spans="1:82" ht="15.75" x14ac:dyDescent="0.25">
      <c r="A15" s="153">
        <v>2</v>
      </c>
      <c r="B15" s="360" t="s">
        <v>442</v>
      </c>
      <c r="C15" s="154">
        <f>VLOOKUP($B15,'DATA SISWA'!$E$8:$G$9999,2,0)</f>
        <v>0</v>
      </c>
      <c r="D15" s="154"/>
      <c r="E15" s="155" t="str">
        <f>VLOOKUP($B15,'DATA SISWA'!$E$8:$G$9999,3,0)</f>
        <v>Ahmad Fawwas Azizi</v>
      </c>
      <c r="F15" s="156" t="str">
        <f>IF('DATA SISWA'!M9="Laki-Laki","L","P")</f>
        <v>P</v>
      </c>
      <c r="G15" s="157">
        <f>[21]INPUT!BV17</f>
        <v>81.37</v>
      </c>
      <c r="H15" s="157" t="str">
        <f>[21]INPUT!BY17</f>
        <v>Menunjukkan penguasaan dalam Mendefinisikan perkelahian dan tawuran pelajar; faktor penting adanya perkelahian pelajar; ikhtiar mencegah perilaku menyimpang; dan penanganan pelajar yang menyimpang.</v>
      </c>
      <c r="I15" s="157" t="str">
        <f>[21]INPUT!BZ17</f>
        <v>Memerlukan penguatan dalam Menghafalkan dengan fasih dan lancar Q.S. Ali Imrān/3: 190-191 dan QS. ar-Rahmān/55: 33, serta Hadis tentang berpikir kritis dan ilmu pengetahuan dan teknologi</v>
      </c>
      <c r="J15" s="158">
        <f>[22]INPUT!BV17</f>
        <v>83.33</v>
      </c>
      <c r="K15" s="159" t="str">
        <f>[22]INPUT!BY17</f>
        <v xml:space="preserve">Menunjukkan penguasaan dalam </v>
      </c>
      <c r="L15" s="159" t="str">
        <f>[22]INPUT!BZ17</f>
        <v xml:space="preserve">Memerlukan penguatan dalam </v>
      </c>
      <c r="M15" s="160">
        <f>[10]INPUT!BV17</f>
        <v>82.28</v>
      </c>
      <c r="N15" s="161" t="str">
        <f>[10]INPUT!BY17</f>
        <v>Menunjukkan penguasaan dalam Mengidentifikasi Kalimat Fakta dan Opini</v>
      </c>
      <c r="O15" s="161" t="str">
        <f>[10]INPUT!BZ17</f>
        <v>Memerlukan penguatan dalam Mengenali Struktur dan Unsur Teks Berita</v>
      </c>
      <c r="P15" s="162">
        <f>[11]INPUT!BV17</f>
        <v>76.540000000000006</v>
      </c>
      <c r="Q15" s="163" t="str">
        <f>[11]INPUT!BY17</f>
        <v>Menunjukkan penguasaan dalam mengidentifikasi struktur dan unsur kebahasaan dari explanation text</v>
      </c>
      <c r="R15" s="163" t="str">
        <f>[11]INPUT!BZ17</f>
        <v>Memerlukan penguatan dalam mempresentasikan isi dari explanation text</v>
      </c>
      <c r="S15" s="157">
        <f>[12]INPUT!BV17</f>
        <v>76.5</v>
      </c>
      <c r="T15" s="164" t="str">
        <f>[12]INPUT!BY17</f>
        <v xml:space="preserve"> </v>
      </c>
      <c r="U15" s="164" t="str">
        <f>[12]INPUT!BZ17</f>
        <v xml:space="preserve"> </v>
      </c>
      <c r="V15" s="160">
        <f>[1]INPUT!BV17</f>
        <v>79.33</v>
      </c>
      <c r="W15" s="161" t="str">
        <f>[1]INPUT!BY17</f>
        <v>Menunjukkan penguasaan dalam Menganalisis data suhu yang sudah didapat</v>
      </c>
      <c r="X15" s="161" t="str">
        <f>[1]INPUT!BZ17</f>
        <v>Memerlukan penguatan dalam Mendeskripsikan Gejala Alam</v>
      </c>
      <c r="Y15" s="158">
        <f>[2]INPUT!BV17</f>
        <v>80</v>
      </c>
      <c r="Z15" s="159" t="str">
        <f>[2]INPUT!BY17</f>
        <v xml:space="preserve"> </v>
      </c>
      <c r="AA15" s="159" t="str">
        <f>[2]INPUT!BZ17</f>
        <v xml:space="preserve"> </v>
      </c>
      <c r="AB15" s="162">
        <f>[20]INPUT!BV17</f>
        <v>79.5</v>
      </c>
      <c r="AC15" s="163" t="str">
        <f>[20]INPUT!BY17</f>
        <v>Menunjukkan penguasaan dalam Peserta didik dapat menyebutkan organel beserta fungsinya dengan tepat</v>
      </c>
      <c r="AD15" s="163" t="str">
        <f>[20]INPUT!BZ17</f>
        <v>Memerlukan penguatan dalam Peserta didik dapat mengetahui konsep tranpor membran dengan pengamatan kentan dan bubuk kopi</v>
      </c>
      <c r="AE15" s="157">
        <f>[18]INPUT!BV17</f>
        <v>82.83</v>
      </c>
      <c r="AF15" s="164" t="str">
        <f>[18]INPUT!BY17</f>
        <v>Menunjukkan penguasaan dalam Mendeskripsikan perlawanan bangsa indonesia terhadap penjajahan bangsa barat</v>
      </c>
      <c r="AG15" s="164" t="str">
        <f>[18]INPUT!BZ17</f>
        <v>Memerlukan penguatan dalam Mendeskripsikan latar belakang kedatangan bangsa barat ke Indonesia</v>
      </c>
      <c r="AH15" s="160">
        <f>[19]INPUT!BV17</f>
        <v>81.39</v>
      </c>
      <c r="AI15" s="161" t="str">
        <f>[19]INPUT!BY17</f>
        <v>Menunjukkan penguasaan dalam Sumber Daya Alam dan Potensinya di Indonesia</v>
      </c>
      <c r="AJ15" s="161" t="str">
        <f>[19]INPUT!BZ17</f>
        <v>Memerlukan penguatan dalam Letak Astronomis, Geografis, dan Geologis Indonesia</v>
      </c>
      <c r="AK15" s="158">
        <f>[13]INPUT!BV17</f>
        <v>83.58</v>
      </c>
      <c r="AL15" s="159" t="str">
        <f>[13]INPUT!BY17</f>
        <v>Menunjukkan penguasaan dalam Menyajikan hasil analisis perhitungan pendapatan nasional</v>
      </c>
      <c r="AM15" s="159" t="str">
        <f>[13]INPUT!BZ17</f>
        <v>Memerlukan penguatan dalam Menganalisis Keunggulan dan Kelemahan BUMN/BUMS yang ada di sekitarnya</v>
      </c>
      <c r="AN15" s="162">
        <f>[14]INPUT!BV17</f>
        <v>82.78</v>
      </c>
      <c r="AO15" s="163" t="str">
        <f>[14]INPUT!BY17</f>
        <v xml:space="preserve">Menunjukkan penguasaan dalam memahami definisi permasalahan sosial </v>
      </c>
      <c r="AP15" s="163" t="str">
        <f>[14]INPUT!BZ17</f>
        <v xml:space="preserve">Memerlukan penguatan dalam mengklasifikasikan ragam kelompok sosial </v>
      </c>
      <c r="AQ15" s="157">
        <f>[15]INPUT!BV17</f>
        <v>87.33</v>
      </c>
      <c r="AR15" s="164" t="str">
        <f>[15]INPUT!BY17</f>
        <v>Menunjukkan penguasaan dalam Dapat menyanyikan dan membuat klip video lagu islami</v>
      </c>
      <c r="AS15" s="164" t="str">
        <f>[15]INPUT!BZ17</f>
        <v>Memerlukan penguatan dalam Dapat menyanyikan dan membuat klip video lagu islami</v>
      </c>
      <c r="AT15" s="160">
        <f>[16]INPUT!BV17</f>
        <v>88</v>
      </c>
      <c r="AU15" s="161" t="str">
        <f>[16]INPUT!BY17</f>
        <v>Menunjukkan penguasaan dalam Memahami dan mempraktikan formasi permainan bola voli</v>
      </c>
      <c r="AV15" s="161" t="str">
        <f>[16]INPUT!BZ17</f>
        <v>Memerlukan penguatan dalam Memahami dan mempraktikan formasi permainan bola voli</v>
      </c>
      <c r="AW15" s="162">
        <f>[17]INPUT!BV17</f>
        <v>83.08</v>
      </c>
      <c r="AX15" s="163" t="str">
        <f>[17]INPUT!BY17</f>
        <v>Menunjukkan penguasaan dalam Menjelaskan dan menyusun artikel  serta menceritakan peran tokoh Aisyiyah era kontemporer Prof.Hj.Siti Baroroh Barid</v>
      </c>
      <c r="AY15" s="163" t="str">
        <f>[17]INPUT!BZ17</f>
        <v>Memerlukan penguatan dalam Menjelaskan pengertian Muqaddimah, sistematika matan dan sejarah perumusan  Anggaran Dasar Muhammadiyah (MADM).</v>
      </c>
      <c r="AZ15" s="157">
        <f>[3]INPUT!BV17</f>
        <v>82.33</v>
      </c>
      <c r="BA15" s="164" t="str">
        <f>[3]INPUT!BY17</f>
        <v>Menunjukkan penguasaan dalam mengucapkan salam sapaan ringan (aisatsu)</v>
      </c>
      <c r="BB15" s="164" t="str">
        <f>[3]INPUT!BZ17</f>
        <v>Memerlukan penguatan dalam mengucapkan salam sapaan ringan (aisatsu)</v>
      </c>
      <c r="BC15" s="160">
        <f>[4]INPUT!BV17</f>
        <v>81.75</v>
      </c>
      <c r="BD15" s="161" t="str">
        <f>[4]INPUT!BY17</f>
        <v>Menunjukkan penguasaan dalam Memahami proses pemrograman</v>
      </c>
      <c r="BE15" s="161" t="str">
        <f>[4]INPUT!BZ17</f>
        <v>Memerlukan penguatan dalam Menguasai konsep dan penerapan rekursi</v>
      </c>
      <c r="BF15" s="171" t="s">
        <v>208</v>
      </c>
      <c r="BG15" s="172" t="str">
        <f>'[5]INPUT HW'!P7</f>
        <v>Peserta didik sudah mengikuti kegiatan HW dengan aktif,dan menunjukan sikap disiplin dan bertanggung jawab</v>
      </c>
      <c r="BH15" s="171" t="s">
        <v>209</v>
      </c>
      <c r="BI15" s="171" t="str">
        <f>'[6]Input Tahfidz'!G7</f>
        <v>Alhamdulillah. Peserta didik sudah baik dalam menghafal al Qur'an. Namun semangat untuk menambah hafalan dan memperbaiki bacaan perlu ditingkatkan dengan bimbingan dan pantauan orang tua di rumah</v>
      </c>
      <c r="BJ15" s="171" t="s">
        <v>210</v>
      </c>
      <c r="BK15" s="172" t="str">
        <f>'[7]Input Tahfidz'!G7</f>
        <v/>
      </c>
      <c r="BL15" s="173">
        <f>'[8]INPUT EKSTRA'!F7</f>
        <v>0</v>
      </c>
      <c r="BM15" s="172" t="str">
        <f>'[8]INPUT EKSTRA'!H7</f>
        <v xml:space="preserve"> </v>
      </c>
      <c r="BN15" s="171">
        <f>'[8]INPUT EKSTRA'!I7</f>
        <v>0</v>
      </c>
      <c r="BO15" s="172" t="str">
        <f>'[8]INPUT EKSTRA'!K7</f>
        <v xml:space="preserve"> </v>
      </c>
      <c r="BP15" s="171">
        <f>'[8]INPUT EKSTRA'!L7</f>
        <v>0</v>
      </c>
      <c r="BQ15" s="172" t="str">
        <f>'[8]INPUT EKSTRA'!N7</f>
        <v xml:space="preserve"> </v>
      </c>
      <c r="BR15" s="174">
        <f>'[9]INPUT PRESTASI'!F6</f>
        <v>0</v>
      </c>
      <c r="BS15" s="174">
        <f>'[9]INPUT PRESTASI'!G6</f>
        <v>0</v>
      </c>
      <c r="BT15" s="174">
        <f>'[9]INPUT PRESTASI'!H6</f>
        <v>0</v>
      </c>
      <c r="BU15" s="174">
        <f>'[9]INPUT PRESTASI'!I6</f>
        <v>0</v>
      </c>
      <c r="BV15" s="174">
        <f>'[9]INPUT PRESTASI'!J6</f>
        <v>0</v>
      </c>
      <c r="BW15" s="174">
        <f>'[9]INPUT PRESTASI'!K6</f>
        <v>0</v>
      </c>
      <c r="BX15" s="174">
        <f>'[9]INPUT PRESTASI'!L6</f>
        <v>0</v>
      </c>
      <c r="BY15" s="174">
        <f>'[9]INPUT PRESTASI'!M6</f>
        <v>0</v>
      </c>
      <c r="BZ15" s="174">
        <f>'[9]INPUT PRESTASI'!N6</f>
        <v>0</v>
      </c>
      <c r="CA15" s="174">
        <f>'[9]INPUT PRESTASI'!O6</f>
        <v>0</v>
      </c>
      <c r="CB15" s="175" t="str">
        <f>'[9]INPUT PRESENSI'!Y7</f>
        <v/>
      </c>
      <c r="CC15" s="175" t="str">
        <f>'[9]INPUT PRESENSI'!Z7</f>
        <v/>
      </c>
      <c r="CD15" s="175" t="str">
        <f>'[9]INPUT PRESENSI'!AA7</f>
        <v/>
      </c>
    </row>
    <row r="16" spans="1:82" ht="15.75" x14ac:dyDescent="0.25">
      <c r="A16" s="153">
        <v>3</v>
      </c>
      <c r="B16" s="360" t="s">
        <v>443</v>
      </c>
      <c r="C16" s="154">
        <f>VLOOKUP($B16,'DATA SISWA'!$E$8:$G$9999,2,0)</f>
        <v>0</v>
      </c>
      <c r="D16" s="154"/>
      <c r="E16" s="155" t="str">
        <f>VLOOKUP($B16,'DATA SISWA'!$E$8:$G$9999,3,0)</f>
        <v>Ahmad Shalahuddin Al Baihaqi</v>
      </c>
      <c r="F16" s="156" t="str">
        <f>IF('DATA SISWA'!M10="Laki-Laki","L","P")</f>
        <v>P</v>
      </c>
      <c r="G16" s="157">
        <f>[21]INPUT!BV18</f>
        <v>84.15</v>
      </c>
      <c r="H16" s="157" t="str">
        <f>[21]INPUT!BY18</f>
        <v>Menunjukkan penguasaan dalam Membiasakan sikap tanggung jawab untuk memenuhi janji, mensyukuri nikmat, memelihara lisan, menutupi aib orang lain dengan tepat</v>
      </c>
      <c r="I16" s="157" t="str">
        <f>[21]INPUT!BZ18</f>
        <v xml:space="preserve">Memerlukan penguatan dalam Membaca dengan tartil Q.S. Ali ‘Imrān/3: 190-191 dan QS. ar-Rahmān/55: 33, serta Hadis tentang berpikir kritis dan ilmu pengetahuan dan teknologi. </v>
      </c>
      <c r="J16" s="158">
        <f>[22]INPUT!BV18</f>
        <v>83.33</v>
      </c>
      <c r="K16" s="159" t="str">
        <f>[22]INPUT!BY18</f>
        <v xml:space="preserve">Menunjukkan penguasaan dalam </v>
      </c>
      <c r="L16" s="159" t="str">
        <f>[22]INPUT!BZ18</f>
        <v xml:space="preserve">Memerlukan penguatan dalam </v>
      </c>
      <c r="M16" s="160">
        <f>[10]INPUT!BV18</f>
        <v>80.78</v>
      </c>
      <c r="N16" s="161" t="str">
        <f>[10]INPUT!BY18</f>
        <v>Menunjukkan penguasaan dalam Memahami Penyajian Berita dalam Bentuk Vlog</v>
      </c>
      <c r="O16" s="161" t="str">
        <f>[10]INPUT!BZ18</f>
        <v>Memerlukan penguatan dalam Mengidentifikasi Ide pokok dan Ide pendukung</v>
      </c>
      <c r="P16" s="162">
        <f>[11]INPUT!BV18</f>
        <v>79.7</v>
      </c>
      <c r="Q16" s="163" t="str">
        <f>[11]INPUT!BY18</f>
        <v>Menunjukkan penguasaan dalam mengidentifikasi struktur dan unsur kebahasaan dari explanation text</v>
      </c>
      <c r="R16" s="163" t="str">
        <f>[11]INPUT!BZ18</f>
        <v>Memerlukan penguatan dalam mempresentasikan isi dari explanation text</v>
      </c>
      <c r="S16" s="157">
        <f>[12]INPUT!BV18</f>
        <v>78.33</v>
      </c>
      <c r="T16" s="164" t="str">
        <f>[12]INPUT!BY18</f>
        <v xml:space="preserve"> </v>
      </c>
      <c r="U16" s="164" t="str">
        <f>[12]INPUT!BZ18</f>
        <v xml:space="preserve"> </v>
      </c>
      <c r="V16" s="160">
        <f>[1]INPUT!BV18</f>
        <v>81.59</v>
      </c>
      <c r="W16" s="161" t="str">
        <f>[1]INPUT!BY18</f>
        <v>Menunjukkan penguasaan dalam Mendeskripsikan Gejala Alam</v>
      </c>
      <c r="X16" s="161" t="str">
        <f>[1]INPUT!BZ18</f>
        <v>Memerlukan penguatan dalam Mendeskripsikan pencemaran lingkungan akibat energi alternatif</v>
      </c>
      <c r="Y16" s="158">
        <f>[2]INPUT!BV18</f>
        <v>80</v>
      </c>
      <c r="Z16" s="159" t="str">
        <f>[2]INPUT!BY18</f>
        <v xml:space="preserve"> </v>
      </c>
      <c r="AA16" s="159" t="str">
        <f>[2]INPUT!BZ18</f>
        <v xml:space="preserve"> </v>
      </c>
      <c r="AB16" s="162">
        <f>[20]INPUT!BV18</f>
        <v>83.45</v>
      </c>
      <c r="AC16" s="163" t="str">
        <f>[20]INPUT!BY18</f>
        <v>Menunjukkan penguasaan dalam Peserta didik dapat menyebutkan organel beserta fungsinya dengan tepat</v>
      </c>
      <c r="AD16" s="163" t="str">
        <f>[20]INPUT!BZ18</f>
        <v>Memerlukan penguatan dalam Peserta didik dapat mengetahui konsep tranpor membran dengan pengamatan kentan dan bubuk kopi</v>
      </c>
      <c r="AE16" s="157">
        <f>[18]INPUT!BV18</f>
        <v>82.83</v>
      </c>
      <c r="AF16" s="164" t="str">
        <f>[18]INPUT!BY18</f>
        <v>Menunjukkan penguasaan dalam Mendeskripsikan perlawanan bangsa indonesia terhadap penjajahan bangsa barat</v>
      </c>
      <c r="AG16" s="164" t="str">
        <f>[18]INPUT!BZ18</f>
        <v>Memerlukan penguatan dalam Mendeskripsikan latar belakang kedatangan bangsa barat ke Indonesia</v>
      </c>
      <c r="AH16" s="160">
        <f>[19]INPUT!BV18</f>
        <v>76.34</v>
      </c>
      <c r="AI16" s="161" t="str">
        <f>[19]INPUT!BY18</f>
        <v>Menunjukkan penguasaan dalam Letak Astronomis, Geografis, dan Geologis Indonesia</v>
      </c>
      <c r="AJ16" s="161" t="str">
        <f>[19]INPUT!BZ18</f>
        <v>Memerlukan penguatan dalam Sumber Daya Alam dan Potensinya di Indonesia</v>
      </c>
      <c r="AK16" s="158">
        <f>[13]INPUT!BV18</f>
        <v>90.75</v>
      </c>
      <c r="AL16" s="159" t="str">
        <f>[13]INPUT!BY18</f>
        <v>Menunjukkan penguasaan dalam Menyajikan hasil analisis perhitungan pendapatan nasional</v>
      </c>
      <c r="AM16" s="159" t="str">
        <f>[13]INPUT!BZ18</f>
        <v>Memerlukan penguatan dalam Menganalisis Keunggulan dan Kelemahan BUMN/BUMS yang ada di sekitarnya</v>
      </c>
      <c r="AN16" s="162">
        <f>[14]INPUT!BV18</f>
        <v>82.75</v>
      </c>
      <c r="AO16" s="163" t="str">
        <f>[14]INPUT!BY18</f>
        <v xml:space="preserve">Menunjukkan penguasaan dalam memahami definisi permasalahan sosial </v>
      </c>
      <c r="AP16" s="163" t="str">
        <f>[14]INPUT!BZ18</f>
        <v xml:space="preserve">Memerlukan penguatan dalam mengklasifikasikan ragam kelompok sosial </v>
      </c>
      <c r="AQ16" s="157">
        <f>[15]INPUT!BV18</f>
        <v>87</v>
      </c>
      <c r="AR16" s="164" t="str">
        <f>[15]INPUT!BY18</f>
        <v>Menunjukkan penguasaan dalam Dapat menyanyikan dan membuat klip video lagu islami</v>
      </c>
      <c r="AS16" s="164" t="str">
        <f>[15]INPUT!BZ18</f>
        <v>Memerlukan penguatan dalam Dapat menyanyikan dan membuat klip video lagu islami</v>
      </c>
      <c r="AT16" s="160">
        <f>[16]INPUT!BV18</f>
        <v>88</v>
      </c>
      <c r="AU16" s="161" t="str">
        <f>[16]INPUT!BY18</f>
        <v>Menunjukkan penguasaan dalam Memahami dan mempraktikan formasi permainan bola voli</v>
      </c>
      <c r="AV16" s="161" t="str">
        <f>[16]INPUT!BZ18</f>
        <v>Memerlukan penguatan dalam Memahami dan mempraktikan formasi permainan bola voli</v>
      </c>
      <c r="AW16" s="162">
        <f>[17]INPUT!BV18</f>
        <v>87.53</v>
      </c>
      <c r="AX16" s="163" t="str">
        <f>[17]INPUT!BY18</f>
        <v>Menunjukkan penguasaan dalam Menyebutkan Fungsi dan hakekat Muqaddimah Anggaran Dasar Muhammadiyah</v>
      </c>
      <c r="AY16" s="163" t="str">
        <f>[17]INPUT!BZ18</f>
        <v>Memerlukan penguatan dalam Menjelaskan dan  menyusun artikel serta menceritakan peran tokoh Muhammadiyah era kontemporer: Prof. Dr.KH Haedar Nashir, M.Si</v>
      </c>
      <c r="AZ16" s="157">
        <f>[3]INPUT!BV18</f>
        <v>85.56</v>
      </c>
      <c r="BA16" s="164" t="str">
        <f>[3]INPUT!BY18</f>
        <v>Menunjukkan penguasaan dalam memperkenalkan diri (hajimemashite)</v>
      </c>
      <c r="BB16" s="164" t="str">
        <f>[3]INPUT!BZ18</f>
        <v>Memerlukan penguatan dalam mengucapkan salam sapaan ringan (aisatsu)</v>
      </c>
      <c r="BC16" s="160">
        <f>[4]INPUT!BV18</f>
        <v>85.5</v>
      </c>
      <c r="BD16" s="161" t="str">
        <f>[4]INPUT!BY18</f>
        <v>Menunjukkan penguasaan dalam Memahami proses pemrograman</v>
      </c>
      <c r="BE16" s="161" t="str">
        <f>[4]INPUT!BZ18</f>
        <v>Memerlukan penguatan dalam Menguasai konsep dan penerapan rekursi</v>
      </c>
      <c r="BF16" s="171" t="s">
        <v>208</v>
      </c>
      <c r="BG16" s="172" t="str">
        <f>'[5]INPUT HW'!P8</f>
        <v>Peserta didik sudah mengikuti kegiatan HW dengan aktif,dan menunjukan sikap disiplin dan bertanggung jawab</v>
      </c>
      <c r="BH16" s="171" t="s">
        <v>209</v>
      </c>
      <c r="BI16" s="171" t="str">
        <f>'[6]Input Tahfidz'!G8</f>
        <v>Alhamdulillah. Peserta didik sudah baik dalam menghafal al Qur'an. Namun kelancaran, ketepatan, tajwid dan kefasihan perlu ditingkatkan</v>
      </c>
      <c r="BJ16" s="171" t="s">
        <v>210</v>
      </c>
      <c r="BK16" s="172" t="str">
        <f>'[7]Input Tahfidz'!G8</f>
        <v/>
      </c>
      <c r="BL16" s="173">
        <f>'[8]INPUT EKSTRA'!F8</f>
        <v>0</v>
      </c>
      <c r="BM16" s="172" t="str">
        <f>'[8]INPUT EKSTRA'!H8</f>
        <v xml:space="preserve"> </v>
      </c>
      <c r="BN16" s="171">
        <f>'[8]INPUT EKSTRA'!I8</f>
        <v>0</v>
      </c>
      <c r="BO16" s="172" t="str">
        <f>'[8]INPUT EKSTRA'!K8</f>
        <v xml:space="preserve"> </v>
      </c>
      <c r="BP16" s="171">
        <f>'[8]INPUT EKSTRA'!L8</f>
        <v>0</v>
      </c>
      <c r="BQ16" s="172" t="str">
        <f>'[8]INPUT EKSTRA'!N8</f>
        <v xml:space="preserve"> </v>
      </c>
      <c r="BR16" s="174">
        <f>'[9]INPUT PRESTASI'!F7</f>
        <v>0</v>
      </c>
      <c r="BS16" s="174">
        <f>'[9]INPUT PRESTASI'!G7</f>
        <v>0</v>
      </c>
      <c r="BT16" s="174">
        <f>'[9]INPUT PRESTASI'!H7</f>
        <v>0</v>
      </c>
      <c r="BU16" s="174">
        <f>'[9]INPUT PRESTASI'!I7</f>
        <v>0</v>
      </c>
      <c r="BV16" s="174">
        <f>'[9]INPUT PRESTASI'!J7</f>
        <v>0</v>
      </c>
      <c r="BW16" s="174">
        <f>'[9]INPUT PRESTASI'!K7</f>
        <v>0</v>
      </c>
      <c r="BX16" s="174">
        <f>'[9]INPUT PRESTASI'!L7</f>
        <v>0</v>
      </c>
      <c r="BY16" s="174">
        <f>'[9]INPUT PRESTASI'!M7</f>
        <v>0</v>
      </c>
      <c r="BZ16" s="174">
        <f>'[9]INPUT PRESTASI'!N7</f>
        <v>0</v>
      </c>
      <c r="CA16" s="174">
        <f>'[9]INPUT PRESTASI'!O7</f>
        <v>0</v>
      </c>
      <c r="CB16" s="175" t="str">
        <f>'[9]INPUT PRESENSI'!Y8</f>
        <v/>
      </c>
      <c r="CC16" s="175" t="str">
        <f>'[9]INPUT PRESENSI'!Z8</f>
        <v/>
      </c>
      <c r="CD16" s="175" t="str">
        <f>'[9]INPUT PRESENSI'!AA8</f>
        <v/>
      </c>
    </row>
    <row r="17" spans="1:82" ht="15.75" x14ac:dyDescent="0.25">
      <c r="A17" s="153">
        <v>4</v>
      </c>
      <c r="B17" s="360" t="s">
        <v>444</v>
      </c>
      <c r="C17" s="154">
        <f>VLOOKUP($B17,'DATA SISWA'!$E$8:$G$9999,2,0)</f>
        <v>0</v>
      </c>
      <c r="D17" s="154"/>
      <c r="E17" s="155" t="str">
        <f>VLOOKUP($B17,'DATA SISWA'!$E$8:$G$9999,3,0)</f>
        <v>Annisa Firdausy Azzahra</v>
      </c>
      <c r="F17" s="156" t="str">
        <f>IF('DATA SISWA'!M11="Laki-Laki","L","P")</f>
        <v>P</v>
      </c>
      <c r="G17" s="157">
        <f>[21]INPUT!BV19</f>
        <v>82.56</v>
      </c>
      <c r="H17" s="157" t="str">
        <f>[21]INPUT!BY19</f>
        <v>Menunjukkan penguasaan dalam Membiasakan sikap tanggung jawab untuk memenuhi janji, mensyukuri nikmat, memelihara lisan, menutupi aib orang lain dengan tepat</v>
      </c>
      <c r="I17" s="157" t="str">
        <f>[21]INPUT!BZ19</f>
        <v>Memerlukan penguatan dalam Mempresentasikan tentang Q.S. Ali ‘Imrān/3: 190-191 dan Q.S. ar- Rahmān/55: 33, serta Hadis tentang berpikir kritis dan ilmu pengetahuan dan teknologi,</v>
      </c>
      <c r="J17" s="158">
        <f>[22]INPUT!BV19</f>
        <v>83.67</v>
      </c>
      <c r="K17" s="159" t="str">
        <f>[22]INPUT!BY19</f>
        <v xml:space="preserve">Menunjukkan penguasaan dalam </v>
      </c>
      <c r="L17" s="159" t="str">
        <f>[22]INPUT!BZ19</f>
        <v xml:space="preserve">Memerlukan penguatan dalam </v>
      </c>
      <c r="M17" s="160">
        <f>[10]INPUT!BV19</f>
        <v>81.44</v>
      </c>
      <c r="N17" s="161" t="str">
        <f>[10]INPUT!BY19</f>
        <v>Menunjukkan penguasaan dalam Merancang dan membuat poster</v>
      </c>
      <c r="O17" s="161" t="str">
        <f>[10]INPUT!BZ19</f>
        <v>Memerlukan penguatan dalam Mengidentifikasi Ide pokok dan Ide pendukung</v>
      </c>
      <c r="P17" s="162">
        <f>[11]INPUT!BV19</f>
        <v>84.88</v>
      </c>
      <c r="Q17" s="163" t="str">
        <f>[11]INPUT!BY19</f>
        <v>Menunjukkan penguasaan dalam mempresentasikan isi dari explanation text</v>
      </c>
      <c r="R17" s="163" t="str">
        <f>[11]INPUT!BZ19</f>
        <v>Memerlukan penguatan dalam mengidentifikasi struktur dan unsur kebahasaan dari explanation text</v>
      </c>
      <c r="S17" s="157">
        <f>[12]INPUT!BV19</f>
        <v>85.25</v>
      </c>
      <c r="T17" s="164" t="str">
        <f>[12]INPUT!BY19</f>
        <v xml:space="preserve"> </v>
      </c>
      <c r="U17" s="164" t="str">
        <f>[12]INPUT!BZ19</f>
        <v xml:space="preserve"> </v>
      </c>
      <c r="V17" s="160">
        <f>[1]INPUT!BV19</f>
        <v>84.54</v>
      </c>
      <c r="W17" s="161" t="str">
        <f>[1]INPUT!BY19</f>
        <v>Menunjukkan penguasaan dalam Memberikan solusi dari pencemaran</v>
      </c>
      <c r="X17" s="161" t="str">
        <f>[1]INPUT!BZ19</f>
        <v>Memerlukan penguatan dalam Mendeskripsikan Gejala Alam</v>
      </c>
      <c r="Y17" s="158">
        <f>[2]INPUT!BV19</f>
        <v>77</v>
      </c>
      <c r="Z17" s="159" t="str">
        <f>[2]INPUT!BY19</f>
        <v xml:space="preserve"> </v>
      </c>
      <c r="AA17" s="159" t="str">
        <f>[2]INPUT!BZ19</f>
        <v xml:space="preserve"> </v>
      </c>
      <c r="AB17" s="162">
        <f>[20]INPUT!BV19</f>
        <v>85.53</v>
      </c>
      <c r="AC17" s="163" t="str">
        <f>[20]INPUT!BY19</f>
        <v>Menunjukkan penguasaan dalam Peserta didik dapat menyebutkan organel beserta fungsinya dengan tepat</v>
      </c>
      <c r="AD17" s="163" t="str">
        <f>[20]INPUT!BZ19</f>
        <v>Memerlukan penguatan dalam Peserta didik dapat mengetahui konsep tranpor membran dengan pengamatan kentan dan bubuk kopi</v>
      </c>
      <c r="AE17" s="157">
        <f>[18]INPUT!BV19</f>
        <v>83.5</v>
      </c>
      <c r="AF17" s="164" t="str">
        <f>[18]INPUT!BY19</f>
        <v>Menunjukkan penguasaan dalam Mendeskripsikan perlawanan bangsa indonesia terhadap penjajahan bangsa barat</v>
      </c>
      <c r="AG17" s="164" t="str">
        <f>[18]INPUT!BZ19</f>
        <v>Memerlukan penguatan dalam Mendeskripsikan latar belakang kedatangan bangsa barat ke Indonesia</v>
      </c>
      <c r="AH17" s="160">
        <f>[19]INPUT!BV19</f>
        <v>88.59</v>
      </c>
      <c r="AI17" s="161" t="str">
        <f>[19]INPUT!BY19</f>
        <v>Menunjukkan penguasaan dalam Letak Astronomis, Geografis, dan Geologis Indonesia</v>
      </c>
      <c r="AJ17" s="161" t="str">
        <f>[19]INPUT!BZ19</f>
        <v>Memerlukan penguatan dalam Sumber Daya Alam dan Potensinya di Indonesia</v>
      </c>
      <c r="AK17" s="158">
        <f>[13]INPUT!BV19</f>
        <v>90.25</v>
      </c>
      <c r="AL17" s="159" t="str">
        <f>[13]INPUT!BY19</f>
        <v>Menunjukkan penguasaan dalam Menganalisis Keunggulan dan Kelemahan BUMN/BUMS yang ada di sekitarnya</v>
      </c>
      <c r="AM17" s="159" t="str">
        <f>[13]INPUT!BZ19</f>
        <v>Memerlukan penguatan dalam Memahami hubungan konsep dan metode perhitungan pendapatan nasiol</v>
      </c>
      <c r="AN17" s="162">
        <f>[14]INPUT!BV19</f>
        <v>87.42</v>
      </c>
      <c r="AO17" s="163" t="str">
        <f>[14]INPUT!BY19</f>
        <v xml:space="preserve">Menunjukkan penguasaan dalam mengklasifikasikan ragam permasalahan sosial </v>
      </c>
      <c r="AP17" s="163" t="str">
        <f>[14]INPUT!BZ19</f>
        <v xml:space="preserve">Memerlukan penguatan dalam memahami definisi kelompok dan pengelompokan </v>
      </c>
      <c r="AQ17" s="157">
        <f>[15]INPUT!BV19</f>
        <v>87.67</v>
      </c>
      <c r="AR17" s="164" t="str">
        <f>[15]INPUT!BY19</f>
        <v>Menunjukkan penguasaan dalam Dapat menyanyikan dan membuat klip video lagu islami</v>
      </c>
      <c r="AS17" s="164" t="str">
        <f>[15]INPUT!BZ19</f>
        <v>Memerlukan penguatan dalam Dapat menyanyikan dan membuat klip video lagu islami</v>
      </c>
      <c r="AT17" s="160">
        <f>[16]INPUT!BV19</f>
        <v>86</v>
      </c>
      <c r="AU17" s="161" t="str">
        <f>[16]INPUT!BY19</f>
        <v>Menunjukkan penguasaan dalam Memahami dan mempraktikan formasi permainan bola voli</v>
      </c>
      <c r="AV17" s="161" t="str">
        <f>[16]INPUT!BZ19</f>
        <v>Memerlukan penguatan dalam Memahami dan mempraktikan formasi permainan bola voli</v>
      </c>
      <c r="AW17" s="162">
        <f>[17]INPUT!BV19</f>
        <v>87.5</v>
      </c>
      <c r="AX17" s="163" t="str">
        <f>[17]INPUT!BY19</f>
        <v>Menunjukkan penguasaan dalam Menjelaskan dan  menyusun artikel serta menceritakan peran tokoh Muhammadiyah era kontemporer: Prof. Dr.KH Haedar Nashir, M.Si</v>
      </c>
      <c r="AY17" s="163" t="str">
        <f>[17]INPUT!BZ19</f>
        <v>Memerlukan penguatan dalam Menjelaskan pengertian Muqaddimah, sistematika matan dan sejarah perumusan  Anggaran Dasar Muhammadiyah (MADM).</v>
      </c>
      <c r="AZ17" s="157">
        <f>[3]INPUT!BV19</f>
        <v>88.06</v>
      </c>
      <c r="BA17" s="164" t="str">
        <f>[3]INPUT!BY19</f>
        <v>Menunjukkan penguasaan dalam mengucapkan salam sapaan ringan (aisatsu)</v>
      </c>
      <c r="BB17" s="164" t="str">
        <f>[3]INPUT!BZ19</f>
        <v>Memerlukan penguatan dalam memperkenalkan diri (hajimemashite)</v>
      </c>
      <c r="BC17" s="160">
        <f>[4]INPUT!BV19</f>
        <v>89.58</v>
      </c>
      <c r="BD17" s="161" t="str">
        <f>[4]INPUT!BY19</f>
        <v>Menunjukkan penguasaan dalam Memahami proses pemrograman</v>
      </c>
      <c r="BE17" s="161" t="str">
        <f>[4]INPUT!BZ19</f>
        <v>Memerlukan penguatan dalam Menganalisis strategi aloritma greedy dan pemrograman dinamis</v>
      </c>
      <c r="BF17" s="171" t="s">
        <v>208</v>
      </c>
      <c r="BG17" s="172" t="str">
        <f>'[5]INPUT HW'!P9</f>
        <v>Peserta didik sudah mengikuti kegiatan HW dengan aktif,dan menunjukan sikap disiplin dan bertanggung jawab</v>
      </c>
      <c r="BH17" s="171" t="s">
        <v>209</v>
      </c>
      <c r="BI17" s="171" t="str">
        <f>'[6]Input Tahfidz'!G9</f>
        <v>Alhamdulillah. Peserta didik sudah baik dalam menghafal al Qur'an. Namun semangat untuk menambah hafalan dan memperbaiki bacaan perlu ditingkatkan dengan bimbingan dan pantauan orang tua di rumah</v>
      </c>
      <c r="BJ17" s="171" t="s">
        <v>210</v>
      </c>
      <c r="BK17" s="172" t="str">
        <f>'[7]Input Tahfidz'!G9</f>
        <v/>
      </c>
      <c r="BL17" s="173">
        <f>'[8]INPUT EKSTRA'!F9</f>
        <v>0</v>
      </c>
      <c r="BM17" s="172" t="str">
        <f>'[8]INPUT EKSTRA'!H9</f>
        <v xml:space="preserve"> </v>
      </c>
      <c r="BN17" s="171">
        <f>'[8]INPUT EKSTRA'!I9</f>
        <v>0</v>
      </c>
      <c r="BO17" s="172" t="str">
        <f>'[8]INPUT EKSTRA'!K9</f>
        <v xml:space="preserve"> </v>
      </c>
      <c r="BP17" s="171">
        <f>'[8]INPUT EKSTRA'!L9</f>
        <v>0</v>
      </c>
      <c r="BQ17" s="172" t="str">
        <f>'[8]INPUT EKSTRA'!N9</f>
        <v xml:space="preserve"> </v>
      </c>
      <c r="BR17" s="174">
        <f>'[9]INPUT PRESTASI'!F8</f>
        <v>0</v>
      </c>
      <c r="BS17" s="174">
        <f>'[9]INPUT PRESTASI'!G8</f>
        <v>0</v>
      </c>
      <c r="BT17" s="174">
        <f>'[9]INPUT PRESTASI'!H8</f>
        <v>0</v>
      </c>
      <c r="BU17" s="174">
        <f>'[9]INPUT PRESTASI'!I8</f>
        <v>0</v>
      </c>
      <c r="BV17" s="174">
        <f>'[9]INPUT PRESTASI'!J8</f>
        <v>0</v>
      </c>
      <c r="BW17" s="174">
        <f>'[9]INPUT PRESTASI'!K8</f>
        <v>0</v>
      </c>
      <c r="BX17" s="174">
        <f>'[9]INPUT PRESTASI'!L8</f>
        <v>0</v>
      </c>
      <c r="BY17" s="174">
        <f>'[9]INPUT PRESTASI'!M8</f>
        <v>0</v>
      </c>
      <c r="BZ17" s="174">
        <f>'[9]INPUT PRESTASI'!N8</f>
        <v>0</v>
      </c>
      <c r="CA17" s="174">
        <f>'[9]INPUT PRESTASI'!O8</f>
        <v>0</v>
      </c>
      <c r="CB17" s="175" t="str">
        <f>'[9]INPUT PRESENSI'!Y9</f>
        <v/>
      </c>
      <c r="CC17" s="175" t="str">
        <f>'[9]INPUT PRESENSI'!Z9</f>
        <v/>
      </c>
      <c r="CD17" s="175" t="str">
        <f>'[9]INPUT PRESENSI'!AA9</f>
        <v/>
      </c>
    </row>
    <row r="18" spans="1:82" ht="15.75" x14ac:dyDescent="0.25">
      <c r="A18" s="153">
        <v>5</v>
      </c>
      <c r="B18" s="360" t="s">
        <v>445</v>
      </c>
      <c r="C18" s="154">
        <f>VLOOKUP($B18,'DATA SISWA'!$E$8:$G$9999,2,0)</f>
        <v>0</v>
      </c>
      <c r="D18" s="165"/>
      <c r="E18" s="155" t="str">
        <f>VLOOKUP($B18,'DATA SISWA'!$E$8:$G$9999,3,0)</f>
        <v>Ardila Ervista</v>
      </c>
      <c r="F18" s="156" t="str">
        <f>IF('DATA SISWA'!M12="Laki-Laki","L","P")</f>
        <v>P</v>
      </c>
      <c r="G18" s="157">
        <f>[21]INPUT!BV20</f>
        <v>82.59</v>
      </c>
      <c r="H18" s="157" t="str">
        <f>[21]INPUT!BY20</f>
        <v>Menunjukkan penguasaan dalam Membiasakan sikap tanggung jawab untuk memenuhi janji, mensyukuri nikmat, memelihara lisan, menutupi aib orang lain dengan tepat</v>
      </c>
      <c r="I18" s="157" t="str">
        <f>[21]INPUT!BZ20</f>
        <v xml:space="preserve">Memerlukan penguatan dalam Membaca dengan tartil Q.S. Ali ‘Imrān/3: 190-191 dan QS. ar-Rahmān/55: 33, serta Hadis tentang berpikir kritis dan ilmu pengetahuan dan teknologi. </v>
      </c>
      <c r="J18" s="158">
        <f>[22]INPUT!BV20</f>
        <v>83.33</v>
      </c>
      <c r="K18" s="159" t="str">
        <f>[22]INPUT!BY20</f>
        <v xml:space="preserve">Menunjukkan penguasaan dalam </v>
      </c>
      <c r="L18" s="159" t="str">
        <f>[22]INPUT!BZ20</f>
        <v xml:space="preserve">Memerlukan penguatan dalam </v>
      </c>
      <c r="M18" s="160">
        <f>[10]INPUT!BV20</f>
        <v>81.44</v>
      </c>
      <c r="N18" s="161" t="str">
        <f>[10]INPUT!BY20</f>
        <v>Menunjukkan penguasaan dalam Merancang dan membuat poster</v>
      </c>
      <c r="O18" s="161" t="str">
        <f>[10]INPUT!BZ20</f>
        <v>Memerlukan penguatan dalam Mengidentifikasi Ide pokok dan Ide pendukung</v>
      </c>
      <c r="P18" s="162">
        <f>[11]INPUT!BV20</f>
        <v>79.87</v>
      </c>
      <c r="Q18" s="163" t="str">
        <f>[11]INPUT!BY20</f>
        <v>Menunjukkan penguasaan dalam mengidentifikasi struktur dan unsur kebahasaan dari explanation text</v>
      </c>
      <c r="R18" s="163" t="str">
        <f>[11]INPUT!BZ20</f>
        <v>Memerlukan penguatan dalam menyampaikan opini tentang why/how something happen</v>
      </c>
      <c r="S18" s="157">
        <f>[12]INPUT!BV20</f>
        <v>88.08</v>
      </c>
      <c r="T18" s="164" t="str">
        <f>[12]INPUT!BY20</f>
        <v xml:space="preserve"> </v>
      </c>
      <c r="U18" s="164" t="str">
        <f>[12]INPUT!BZ20</f>
        <v xml:space="preserve"> </v>
      </c>
      <c r="V18" s="160">
        <f>[1]INPUT!BV20</f>
        <v>88.7</v>
      </c>
      <c r="W18" s="161" t="str">
        <f>[1]INPUT!BY20</f>
        <v>Menunjukkan penguasaan dalam Memberikan solusi dari pencemaran</v>
      </c>
      <c r="X18" s="161" t="str">
        <f>[1]INPUT!BZ20</f>
        <v>Memerlukan penguatan dalam Mendeskripsikan Gejala Alam</v>
      </c>
      <c r="Y18" s="158">
        <f>[2]INPUT!BV20</f>
        <v>77</v>
      </c>
      <c r="Z18" s="159" t="str">
        <f>[2]INPUT!BY20</f>
        <v xml:space="preserve"> </v>
      </c>
      <c r="AA18" s="159" t="str">
        <f>[2]INPUT!BZ20</f>
        <v xml:space="preserve"> </v>
      </c>
      <c r="AB18" s="162">
        <f>[20]INPUT!BV20</f>
        <v>82.89</v>
      </c>
      <c r="AC18" s="163" t="str">
        <f>[20]INPUT!BY20</f>
        <v>Menunjukkan penguasaan dalam Peserta didik dapat mengetahui konsep osmosis pada sel hewan dan tumbuhan dengan tepat</v>
      </c>
      <c r="AD18" s="163" t="str">
        <f>[20]INPUT!BZ20</f>
        <v>Memerlukan penguatan dalam Peserta didik dapat mendeskripsikan sel beserta tokoh penemunya</v>
      </c>
      <c r="AE18" s="157">
        <f>[18]INPUT!BV20</f>
        <v>82.83</v>
      </c>
      <c r="AF18" s="164" t="str">
        <f>[18]INPUT!BY20</f>
        <v>Menunjukkan penguasaan dalam Mendeskripsikan perlawanan bangsa indonesia terhadap penjajahan bangsa barat</v>
      </c>
      <c r="AG18" s="164" t="str">
        <f>[18]INPUT!BZ20</f>
        <v>Memerlukan penguatan dalam Mendeskripsikan latar belakang kedatangan bangsa barat ke Indonesia</v>
      </c>
      <c r="AH18" s="160">
        <f>[19]INPUT!BV20</f>
        <v>80.94</v>
      </c>
      <c r="AI18" s="161" t="str">
        <f>[19]INPUT!BY20</f>
        <v>Menunjukkan penguasaan dalam Letak Astronomis, Geografis, dan Geologis Indonesia</v>
      </c>
      <c r="AJ18" s="161" t="str">
        <f>[19]INPUT!BZ20</f>
        <v>Memerlukan penguatan dalam Sumber Daya Alam dan Potensinya di Indonesia</v>
      </c>
      <c r="AK18" s="158">
        <f>[13]INPUT!BV20</f>
        <v>89.75</v>
      </c>
      <c r="AL18" s="159" t="str">
        <f>[13]INPUT!BY20</f>
        <v>Menunjukkan penguasaan dalam Menganalisis Keunggulan dan Kelemahan BUMN/BUMS yang ada di sekitarnya</v>
      </c>
      <c r="AM18" s="159" t="str">
        <f>[13]INPUT!BZ20</f>
        <v>Memerlukan penguatan dalam Memahami hubungan konsep dan metode perhitungan pendapatan nasiol</v>
      </c>
      <c r="AN18" s="162">
        <f>[14]INPUT!BV20</f>
        <v>84.42</v>
      </c>
      <c r="AO18" s="163" t="str">
        <f>[14]INPUT!BY20</f>
        <v xml:space="preserve">Menunjukkan penguasaan dalam mengklasifikasikan ragam permasalahan sosial </v>
      </c>
      <c r="AP18" s="163" t="str">
        <f>[14]INPUT!BZ20</f>
        <v xml:space="preserve">Memerlukan penguatan dalam memahami definisi kelompok dan pengelompokan </v>
      </c>
      <c r="AQ18" s="157">
        <f>[15]INPUT!BV20</f>
        <v>86.33</v>
      </c>
      <c r="AR18" s="164" t="str">
        <f>[15]INPUT!BY20</f>
        <v>Menunjukkan penguasaan dalam Dapat menyanyikan dan membuat klip video lagu islami</v>
      </c>
      <c r="AS18" s="164" t="str">
        <f>[15]INPUT!BZ20</f>
        <v>Memerlukan penguatan dalam Dapat menyanyikan dan membuat klip video lagu islami</v>
      </c>
      <c r="AT18" s="160">
        <f>[16]INPUT!BV20</f>
        <v>86</v>
      </c>
      <c r="AU18" s="161" t="str">
        <f>[16]INPUT!BY20</f>
        <v>Menunjukkan penguasaan dalam Memahami dan mempraktikan formasi permainan bola voli</v>
      </c>
      <c r="AV18" s="161" t="str">
        <f>[16]INPUT!BZ20</f>
        <v>Memerlukan penguatan dalam Memahami dan mempraktikan formasi permainan bola voli</v>
      </c>
      <c r="AW18" s="162">
        <f>[17]INPUT!BV20</f>
        <v>89.42</v>
      </c>
      <c r="AX18" s="163" t="str">
        <f>[17]INPUT!BY20</f>
        <v>Menunjukkan penguasaan dalam Menjelaskan dan  menyusun artikel serta menceritakan peran tokoh Muhammadiyah era kontemporer: Prof. Dr.KH Haedar Nashir, M.Si</v>
      </c>
      <c r="AY18" s="163" t="str">
        <f>[17]INPUT!BZ20</f>
        <v>Memerlukan penguatan dalam Menjelaskan pengertian Muqaddimah, sistematika matan dan sejarah perumusan  Anggaran Dasar Muhammadiyah (MADM).</v>
      </c>
      <c r="AZ18" s="157">
        <f>[3]INPUT!BV20</f>
        <v>83.89</v>
      </c>
      <c r="BA18" s="164" t="str">
        <f>[3]INPUT!BY20</f>
        <v>Menunjukkan penguasaan dalam memperkenalkan diri (hajimemashite)</v>
      </c>
      <c r="BB18" s="164" t="str">
        <f>[3]INPUT!BZ20</f>
        <v>Memerlukan penguatan dalam mengucapkan salam sapaan ringan (aisatsu)</v>
      </c>
      <c r="BC18" s="160">
        <f>[4]INPUT!BV20</f>
        <v>82.5</v>
      </c>
      <c r="BD18" s="161" t="str">
        <f>[4]INPUT!BY20</f>
        <v>Menunjukkan penguasaan dalam Memahami proses pemrograman</v>
      </c>
      <c r="BE18" s="161" t="str">
        <f>[4]INPUT!BZ20</f>
        <v>Memerlukan penguatan dalam Menguasai konsep dan penerapan rekursi</v>
      </c>
      <c r="BF18" s="171" t="s">
        <v>208</v>
      </c>
      <c r="BG18" s="172" t="str">
        <f>'[5]INPUT HW'!P10</f>
        <v>Peserta didik sudah mengikuti kegiatan HW dengan aktif,dan menunjukan sikap disiplin dan bertanggung jawab</v>
      </c>
      <c r="BH18" s="171" t="s">
        <v>209</v>
      </c>
      <c r="BI18" s="171" t="str">
        <f>'[6]Input Tahfidz'!G10</f>
        <v>Alhamdulillah. Peserta didik sudah baik dalam menghafal al Qur'an. Namun semangat untuk menambah hafalan dan memperbaiki bacaan perlu ditingkatkan dengan bimbingan dan pantauan orang tua di rumah</v>
      </c>
      <c r="BJ18" s="171" t="s">
        <v>210</v>
      </c>
      <c r="BK18" s="172" t="str">
        <f>'[7]Input Tahfidz'!G10</f>
        <v/>
      </c>
      <c r="BL18" s="173">
        <f>'[8]INPUT EKSTRA'!F10</f>
        <v>0</v>
      </c>
      <c r="BM18" s="172" t="str">
        <f>'[8]INPUT EKSTRA'!H10</f>
        <v xml:space="preserve"> </v>
      </c>
      <c r="BN18" s="171">
        <f>'[8]INPUT EKSTRA'!I10</f>
        <v>0</v>
      </c>
      <c r="BO18" s="172" t="str">
        <f>'[8]INPUT EKSTRA'!K10</f>
        <v xml:space="preserve"> </v>
      </c>
      <c r="BP18" s="171">
        <f>'[8]INPUT EKSTRA'!L10</f>
        <v>0</v>
      </c>
      <c r="BQ18" s="172" t="str">
        <f>'[8]INPUT EKSTRA'!N10</f>
        <v xml:space="preserve"> </v>
      </c>
      <c r="BR18" s="174">
        <f>'[9]INPUT PRESTASI'!F9</f>
        <v>0</v>
      </c>
      <c r="BS18" s="174">
        <f>'[9]INPUT PRESTASI'!G9</f>
        <v>0</v>
      </c>
      <c r="BT18" s="174">
        <f>'[9]INPUT PRESTASI'!H9</f>
        <v>0</v>
      </c>
      <c r="BU18" s="174">
        <f>'[9]INPUT PRESTASI'!I9</f>
        <v>0</v>
      </c>
      <c r="BV18" s="174">
        <f>'[9]INPUT PRESTASI'!J9</f>
        <v>0</v>
      </c>
      <c r="BW18" s="174">
        <f>'[9]INPUT PRESTASI'!K9</f>
        <v>0</v>
      </c>
      <c r="BX18" s="174">
        <f>'[9]INPUT PRESTASI'!L9</f>
        <v>0</v>
      </c>
      <c r="BY18" s="174">
        <f>'[9]INPUT PRESTASI'!M9</f>
        <v>0</v>
      </c>
      <c r="BZ18" s="174">
        <f>'[9]INPUT PRESTASI'!N9</f>
        <v>0</v>
      </c>
      <c r="CA18" s="174">
        <f>'[9]INPUT PRESTASI'!O9</f>
        <v>0</v>
      </c>
      <c r="CB18" s="175" t="str">
        <f>'[9]INPUT PRESENSI'!Y10</f>
        <v/>
      </c>
      <c r="CC18" s="175" t="str">
        <f>'[9]INPUT PRESENSI'!Z10</f>
        <v/>
      </c>
      <c r="CD18" s="175" t="str">
        <f>'[9]INPUT PRESENSI'!AA10</f>
        <v/>
      </c>
    </row>
    <row r="19" spans="1:82" ht="15.75" x14ac:dyDescent="0.25">
      <c r="A19" s="153">
        <v>6</v>
      </c>
      <c r="B19" s="360" t="s">
        <v>446</v>
      </c>
      <c r="C19" s="154">
        <f>VLOOKUP($B19,'DATA SISWA'!$E$8:$G$9999,2,0)</f>
        <v>0</v>
      </c>
      <c r="D19" s="154"/>
      <c r="E19" s="155" t="str">
        <f>VLOOKUP($B19,'DATA SISWA'!$E$8:$G$9999,3,0)</f>
        <v>Asri Elfatin Nahdah</v>
      </c>
      <c r="F19" s="156" t="str">
        <f>IF('DATA SISWA'!M13="Laki-Laki","L","P")</f>
        <v>P</v>
      </c>
      <c r="G19" s="157">
        <f>[21]INPUT!BV21</f>
        <v>86.63</v>
      </c>
      <c r="H19" s="157" t="str">
        <f>[21]INPUT!BY21</f>
        <v>Menunjukkan penguasaan dalam Dapat menganalisis cabang iman: memenuhi janji, mensyukuri nikmat, memelihara lisan, menutupi aib orang lain dengan benar.</v>
      </c>
      <c r="I19" s="157" t="str">
        <f>[21]INPUT!BZ21</f>
        <v>Memerlukan penguatan dalam Menghafalkan dengan fasih dan lancar Q.S. Ali Imrān/3: 190-191 dan QS. ar-Rahmān/55: 33, serta Hadis tentang berpikir kritis dan ilmu pengetahuan dan teknologi</v>
      </c>
      <c r="J19" s="158">
        <f>[22]INPUT!BV21</f>
        <v>83.33</v>
      </c>
      <c r="K19" s="159" t="str">
        <f>[22]INPUT!BY21</f>
        <v xml:space="preserve">Menunjukkan penguasaan dalam </v>
      </c>
      <c r="L19" s="159" t="str">
        <f>[22]INPUT!BZ21</f>
        <v xml:space="preserve">Memerlukan penguatan dalam </v>
      </c>
      <c r="M19" s="160">
        <f>[10]INPUT!BV21</f>
        <v>81.44</v>
      </c>
      <c r="N19" s="161" t="str">
        <f>[10]INPUT!BY21</f>
        <v>Menunjukkan penguasaan dalam Merancang dan membuat poster</v>
      </c>
      <c r="O19" s="161" t="str">
        <f>[10]INPUT!BZ21</f>
        <v>Memerlukan penguatan dalam Mengidentifikasi Ide pokok dan Ide pendukung</v>
      </c>
      <c r="P19" s="162">
        <f>[11]INPUT!BV21</f>
        <v>80.88</v>
      </c>
      <c r="Q19" s="163" t="str">
        <f>[11]INPUT!BY21</f>
        <v>Menunjukkan penguasaan dalam mengidentifikasi struktur dan unsur kebahasaan dari explanation text</v>
      </c>
      <c r="R19" s="163" t="str">
        <f>[11]INPUT!BZ21</f>
        <v>Memerlukan penguatan dalam mempresentasikan isi dari explanation text</v>
      </c>
      <c r="S19" s="157">
        <f>[12]INPUT!BV21</f>
        <v>88.42</v>
      </c>
      <c r="T19" s="164" t="str">
        <f>[12]INPUT!BY21</f>
        <v xml:space="preserve"> </v>
      </c>
      <c r="U19" s="164" t="str">
        <f>[12]INPUT!BZ21</f>
        <v xml:space="preserve"> </v>
      </c>
      <c r="V19" s="160">
        <f>[1]INPUT!BV21</f>
        <v>87.26</v>
      </c>
      <c r="W19" s="161" t="str">
        <f>[1]INPUT!BY21</f>
        <v>Menunjukkan penguasaan dalam Mendeskripsikan Gejala Alam</v>
      </c>
      <c r="X19" s="161" t="str">
        <f>[1]INPUT!BZ21</f>
        <v>Memerlukan penguatan dalam Mendeskripsikan pencemaran lingkungan akibat energi alternatif</v>
      </c>
      <c r="Y19" s="158">
        <f>[2]INPUT!BV21</f>
        <v>81</v>
      </c>
      <c r="Z19" s="159" t="str">
        <f>[2]INPUT!BY21</f>
        <v xml:space="preserve"> </v>
      </c>
      <c r="AA19" s="159" t="str">
        <f>[2]INPUT!BZ21</f>
        <v xml:space="preserve"> </v>
      </c>
      <c r="AB19" s="162">
        <f>[20]INPUT!BV21</f>
        <v>84.06</v>
      </c>
      <c r="AC19" s="163" t="str">
        <f>[20]INPUT!BY21</f>
        <v>Menunjukkan penguasaan dalam Peserta didik dapat menyebutkan bagian mikroskop beserta fungsinya dengan baik</v>
      </c>
      <c r="AD19" s="163" t="str">
        <f>[20]INPUT!BZ21</f>
        <v>Memerlukan penguatan dalam Peserta didik dapat mengetahui konsep tranpor membran dengan pengamatan kentan dan bubuk kopi</v>
      </c>
      <c r="AE19" s="157">
        <f>[18]INPUT!BV21</f>
        <v>82.83</v>
      </c>
      <c r="AF19" s="164" t="str">
        <f>[18]INPUT!BY21</f>
        <v>Menunjukkan penguasaan dalam Mendeskripsikan perlawanan bangsa indonesia terhadap penjajahan bangsa barat</v>
      </c>
      <c r="AG19" s="164" t="str">
        <f>[18]INPUT!BZ21</f>
        <v>Memerlukan penguatan dalam Mendeskripsikan latar belakang kedatangan bangsa barat ke Indonesia</v>
      </c>
      <c r="AH19" s="160">
        <f>[19]INPUT!BV21</f>
        <v>81</v>
      </c>
      <c r="AI19" s="161" t="str">
        <f>[19]INPUT!BY21</f>
        <v>Menunjukkan penguasaan dalam Sumber Daya Alam dan Potensinya di Indonesia</v>
      </c>
      <c r="AJ19" s="161" t="str">
        <f>[19]INPUT!BZ21</f>
        <v>Memerlukan penguatan dalam Letak Astronomis, Geografis, dan Geologis Indonesia</v>
      </c>
      <c r="AK19" s="158">
        <f>[13]INPUT!BV21</f>
        <v>89.92</v>
      </c>
      <c r="AL19" s="159" t="str">
        <f>[13]INPUT!BY21</f>
        <v>Menunjukkan penguasaan dalam Menganalisis Keunggulan dan Kelemahan BUMN/BUMS yang ada di sekitarnya</v>
      </c>
      <c r="AM19" s="159" t="str">
        <f>[13]INPUT!BZ21</f>
        <v>Memerlukan penguatan dalam Memahami hubungan konsep dan metode perhitungan pendapatan nasiol</v>
      </c>
      <c r="AN19" s="162">
        <f>[14]INPUT!BV21</f>
        <v>83.14</v>
      </c>
      <c r="AO19" s="163" t="str">
        <f>[14]INPUT!BY21</f>
        <v xml:space="preserve">Menunjukkan penguasaan dalam memahami definisi permasalahan sosial </v>
      </c>
      <c r="AP19" s="163" t="str">
        <f>[14]INPUT!BZ21</f>
        <v>Memerlukan penguatan dalam menganalisis dinamika kelompok sosial</v>
      </c>
      <c r="AQ19" s="157">
        <f>[15]INPUT!BV21</f>
        <v>90</v>
      </c>
      <c r="AR19" s="164" t="str">
        <f>[15]INPUT!BY21</f>
        <v>Menunjukkan penguasaan dalam Dapat menyanyikan dan membuat klip video lagu islami</v>
      </c>
      <c r="AS19" s="164" t="str">
        <f>[15]INPUT!BZ21</f>
        <v>Memerlukan penguatan dalam Dapat menyanyikan dan membuat klip video lagu islami</v>
      </c>
      <c r="AT19" s="160">
        <f>[16]INPUT!BV21</f>
        <v>86</v>
      </c>
      <c r="AU19" s="161" t="str">
        <f>[16]INPUT!BY21</f>
        <v>Menunjukkan penguasaan dalam Memahami dan mempraktikan formasi permainan bola voli</v>
      </c>
      <c r="AV19" s="161" t="str">
        <f>[16]INPUT!BZ21</f>
        <v>Memerlukan penguatan dalam Memahami dan mempraktikan formasi permainan bola voli</v>
      </c>
      <c r="AW19" s="162">
        <f>[17]INPUT!BV21</f>
        <v>85.86</v>
      </c>
      <c r="AX19" s="163" t="str">
        <f>[17]INPUT!BY21</f>
        <v>Menunjukkan penguasaan dalam Menyebutkan Fungsi dan hakekat Muqaddimah Anggaran Dasar Muhammadiyah</v>
      </c>
      <c r="AY19" s="163" t="str">
        <f>[17]INPUT!BZ21</f>
        <v>Memerlukan penguatan dalam Menjelaskan dan  menyusun artikel serta menceritakan peran tokoh Muhammadiyah era kontemporer: Prof. Dr.KH Haedar Nashir, M.Si</v>
      </c>
      <c r="AZ19" s="157">
        <f>[3]INPUT!BV21</f>
        <v>85.56</v>
      </c>
      <c r="BA19" s="164" t="str">
        <f>[3]INPUT!BY21</f>
        <v>Menunjukkan penguasaan dalam memperkenalkan diri (hajimemashite)</v>
      </c>
      <c r="BB19" s="164" t="str">
        <f>[3]INPUT!BZ21</f>
        <v>Memerlukan penguatan dalam mengucapkan salam sapaan ringan (aisatsu)</v>
      </c>
      <c r="BC19" s="160">
        <f>[4]INPUT!BV21</f>
        <v>83.08</v>
      </c>
      <c r="BD19" s="161" t="str">
        <f>[4]INPUT!BY21</f>
        <v>Menunjukkan penguasaan dalam menerapkan strategi algoritma kedalam program yang lebih kompleks</v>
      </c>
      <c r="BE19" s="161" t="str">
        <f>[4]INPUT!BZ21</f>
        <v>Memerlukan penguatan dalam Memahami proses pemrograman</v>
      </c>
      <c r="BF19" s="171" t="s">
        <v>208</v>
      </c>
      <c r="BG19" s="172" t="str">
        <f>'[5]INPUT HW'!P11</f>
        <v>Peserta didik sudah mengikuti kegiatan HW dengan aktif,dan menunjukan sikap disiplin dan bertanggung jawab</v>
      </c>
      <c r="BH19" s="171" t="s">
        <v>209</v>
      </c>
      <c r="BI19" s="171" t="str">
        <f>'[6]Input Tahfidz'!G11</f>
        <v>Alhamdulillah. Peserta didik sudah sangat baik dalam menghafal al Qur'an baik kelancaran, ketepatan, tajwid dan kefasihan.</v>
      </c>
      <c r="BJ19" s="171" t="s">
        <v>210</v>
      </c>
      <c r="BK19" s="172" t="str">
        <f>'[7]Input Tahfidz'!G11</f>
        <v/>
      </c>
      <c r="BL19" s="173">
        <f>'[8]INPUT EKSTRA'!F11</f>
        <v>0</v>
      </c>
      <c r="BM19" s="172" t="str">
        <f>'[8]INPUT EKSTRA'!H11</f>
        <v xml:space="preserve"> </v>
      </c>
      <c r="BN19" s="171">
        <f>'[8]INPUT EKSTRA'!I11</f>
        <v>0</v>
      </c>
      <c r="BO19" s="172" t="str">
        <f>'[8]INPUT EKSTRA'!K11</f>
        <v xml:space="preserve"> </v>
      </c>
      <c r="BP19" s="171">
        <f>'[8]INPUT EKSTRA'!L11</f>
        <v>0</v>
      </c>
      <c r="BQ19" s="172" t="str">
        <f>'[8]INPUT EKSTRA'!N11</f>
        <v xml:space="preserve"> </v>
      </c>
      <c r="BR19" s="174">
        <f>'[9]INPUT PRESTASI'!F10</f>
        <v>0</v>
      </c>
      <c r="BS19" s="174">
        <f>'[9]INPUT PRESTASI'!G10</f>
        <v>0</v>
      </c>
      <c r="BT19" s="174">
        <f>'[9]INPUT PRESTASI'!H10</f>
        <v>0</v>
      </c>
      <c r="BU19" s="174">
        <f>'[9]INPUT PRESTASI'!I10</f>
        <v>0</v>
      </c>
      <c r="BV19" s="174">
        <f>'[9]INPUT PRESTASI'!J10</f>
        <v>0</v>
      </c>
      <c r="BW19" s="174">
        <f>'[9]INPUT PRESTASI'!K10</f>
        <v>0</v>
      </c>
      <c r="BX19" s="174">
        <f>'[9]INPUT PRESTASI'!L10</f>
        <v>0</v>
      </c>
      <c r="BY19" s="174">
        <f>'[9]INPUT PRESTASI'!M10</f>
        <v>0</v>
      </c>
      <c r="BZ19" s="174">
        <f>'[9]INPUT PRESTASI'!N10</f>
        <v>0</v>
      </c>
      <c r="CA19" s="174">
        <f>'[9]INPUT PRESTASI'!O10</f>
        <v>0</v>
      </c>
      <c r="CB19" s="175" t="str">
        <f>'[9]INPUT PRESENSI'!Y11</f>
        <v/>
      </c>
      <c r="CC19" s="175" t="str">
        <f>'[9]INPUT PRESENSI'!Z11</f>
        <v/>
      </c>
      <c r="CD19" s="175" t="str">
        <f>'[9]INPUT PRESENSI'!AA11</f>
        <v/>
      </c>
    </row>
    <row r="20" spans="1:82" ht="15.75" x14ac:dyDescent="0.25">
      <c r="A20" s="153">
        <v>7</v>
      </c>
      <c r="B20" s="360" t="s">
        <v>447</v>
      </c>
      <c r="C20" s="154">
        <f>VLOOKUP($B20,'DATA SISWA'!$E$8:$G$9999,2,0)</f>
        <v>0</v>
      </c>
      <c r="D20" s="154"/>
      <c r="E20" s="155" t="str">
        <f>VLOOKUP($B20,'DATA SISWA'!$E$8:$G$9999,3,0)</f>
        <v>Elvino Sulthon Athailah</v>
      </c>
      <c r="F20" s="156" t="str">
        <f>IF('DATA SISWA'!M14="Laki-Laki","L","P")</f>
        <v>P</v>
      </c>
      <c r="G20" s="157">
        <f>[21]INPUT!BV22</f>
        <v>83.55</v>
      </c>
      <c r="H20" s="157" t="str">
        <f>[21]INPUT!BY22</f>
        <v>Menunjukkan penguasaan dalam Menghafalkan dengan fasih dan lancar Q.S. Ali Imrān/3: 190-191 dan QS. ar-Rahmān/55: 33, serta Hadis tentang berpikir kritis dan ilmu pengetahuan dan teknologi</v>
      </c>
      <c r="I20" s="157" t="str">
        <f>[21]INPUT!BZ22</f>
        <v>Memerlukan penguatan dalam Membiasakan sikap tanggung jawab untuk memenuhi janji, mensyukuri nikmat, memelihara lisan, menutupi aib orang lain dengan tepat</v>
      </c>
      <c r="J20" s="158">
        <f>[22]INPUT!BV22</f>
        <v>83.33</v>
      </c>
      <c r="K20" s="159" t="str">
        <f>[22]INPUT!BY22</f>
        <v xml:space="preserve">Menunjukkan penguasaan dalam </v>
      </c>
      <c r="L20" s="159" t="str">
        <f>[22]INPUT!BZ22</f>
        <v xml:space="preserve">Memerlukan penguatan dalam </v>
      </c>
      <c r="M20" s="160">
        <f>[10]INPUT!BV22</f>
        <v>80.78</v>
      </c>
      <c r="N20" s="161" t="str">
        <f>[10]INPUT!BY22</f>
        <v>Menunjukkan penguasaan dalam Memahami Penyajian Berita dalam Bentuk Vlog</v>
      </c>
      <c r="O20" s="161" t="str">
        <f>[10]INPUT!BZ22</f>
        <v>Memerlukan penguatan dalam Mengidentifikasi Ide pokok dan Ide pendukung</v>
      </c>
      <c r="P20" s="162">
        <f>[11]INPUT!BV22</f>
        <v>78.2</v>
      </c>
      <c r="Q20" s="163" t="str">
        <f>[11]INPUT!BY22</f>
        <v>Menunjukkan penguasaan dalam mengidentifikasi struktur dan unsur kebahasaan dari explanation text</v>
      </c>
      <c r="R20" s="163" t="str">
        <f>[11]INPUT!BZ22</f>
        <v>Memerlukan penguatan dalam mempresentasikan isi dari explanation text</v>
      </c>
      <c r="S20" s="157">
        <f>[12]INPUT!BV22</f>
        <v>83.79</v>
      </c>
      <c r="T20" s="164" t="str">
        <f>[12]INPUT!BY22</f>
        <v xml:space="preserve"> </v>
      </c>
      <c r="U20" s="164" t="str">
        <f>[12]INPUT!BZ22</f>
        <v xml:space="preserve"> </v>
      </c>
      <c r="V20" s="160">
        <f>[1]INPUT!BV22</f>
        <v>83.76</v>
      </c>
      <c r="W20" s="161" t="str">
        <f>[1]INPUT!BY22</f>
        <v>Menunjukkan penguasaan dalam Membandingkan dengan data di internet 10 tahun terakhir</v>
      </c>
      <c r="X20" s="161" t="str">
        <f>[1]INPUT!BZ22</f>
        <v>Memerlukan penguatan dalam Mendeskripsikan pencemaran lingkungan akibat energi alternatif</v>
      </c>
      <c r="Y20" s="158">
        <f>[2]INPUT!BV22</f>
        <v>77</v>
      </c>
      <c r="Z20" s="159" t="str">
        <f>[2]INPUT!BY22</f>
        <v xml:space="preserve"> </v>
      </c>
      <c r="AA20" s="159" t="str">
        <f>[2]INPUT!BZ22</f>
        <v xml:space="preserve"> </v>
      </c>
      <c r="AB20" s="162">
        <f>[20]INPUT!BV22</f>
        <v>81.45</v>
      </c>
      <c r="AC20" s="163" t="str">
        <f>[20]INPUT!BY22</f>
        <v>Menunjukkan penguasaan dalam Peserta didik dapat menyebutkan bagian mikroskop beserta fungsinya dengan baik</v>
      </c>
      <c r="AD20" s="163" t="str">
        <f>[20]INPUT!BZ22</f>
        <v>Memerlukan penguatan dalam Peserta didik dapat mengetahui konsep tranpor membran dengan pengamatan kentan dan bubuk kopi</v>
      </c>
      <c r="AE20" s="157">
        <f>[18]INPUT!BV22</f>
        <v>81.5</v>
      </c>
      <c r="AF20" s="164" t="str">
        <f>[18]INPUT!BY22</f>
        <v>Menunjukkan penguasaan dalam Mendeskripsikan perlawanan bangsa indonesia terhadap penjajahan bangsa barat</v>
      </c>
      <c r="AG20" s="164" t="str">
        <f>[18]INPUT!BZ22</f>
        <v>Memerlukan penguatan dalam Mendeskripsikan latar belakang kedatangan bangsa barat ke Indonesia</v>
      </c>
      <c r="AH20" s="160">
        <f>[19]INPUT!BV22</f>
        <v>82</v>
      </c>
      <c r="AI20" s="161" t="str">
        <f>[19]INPUT!BY22</f>
        <v>Menunjukkan penguasaan dalam Letak Astronomis, Geografis, dan Geologis Indonesia</v>
      </c>
      <c r="AJ20" s="161" t="str">
        <f>[19]INPUT!BZ22</f>
        <v>Memerlukan penguatan dalam Letak Astronomis, Geografis, dan Geologis Indonesia</v>
      </c>
      <c r="AK20" s="158">
        <f>[13]INPUT!BV22</f>
        <v>88.92</v>
      </c>
      <c r="AL20" s="159" t="str">
        <f>[13]INPUT!BY22</f>
        <v>Menunjukkan penguasaan dalam Menganalisis Keunggulan dan Kelemahan BUMN/BUMS yang ada di sekitarnya</v>
      </c>
      <c r="AM20" s="159" t="str">
        <f>[13]INPUT!BZ22</f>
        <v>Memerlukan penguatan dalam Memahami hubungan konsep dan metode perhitungan pendapatan nasiol</v>
      </c>
      <c r="AN20" s="162">
        <f>[14]INPUT!BV22</f>
        <v>87.31</v>
      </c>
      <c r="AO20" s="163" t="str">
        <f>[14]INPUT!BY22</f>
        <v xml:space="preserve">Menunjukkan penguasaan dalam memahami definisi permasalahan sosial </v>
      </c>
      <c r="AP20" s="163" t="str">
        <f>[14]INPUT!BZ22</f>
        <v xml:space="preserve">Memerlukan penguatan dalam mengklasifikasikan ragam kelompok sosial </v>
      </c>
      <c r="AQ20" s="157">
        <f>[15]INPUT!BV22</f>
        <v>89.67</v>
      </c>
      <c r="AR20" s="164" t="str">
        <f>[15]INPUT!BY22</f>
        <v>Menunjukkan penguasaan dalam Dapat menyanyikan dan membuat klip video lagu islami</v>
      </c>
      <c r="AS20" s="164" t="str">
        <f>[15]INPUT!BZ22</f>
        <v>Memerlukan penguatan dalam Dapat menyanyikan dan membuat klip video lagu islami</v>
      </c>
      <c r="AT20" s="160">
        <f>[16]INPUT!BV22</f>
        <v>88</v>
      </c>
      <c r="AU20" s="161" t="str">
        <f>[16]INPUT!BY22</f>
        <v>Menunjukkan penguasaan dalam Memahami dan mempraktikan formasi permainan bola voli</v>
      </c>
      <c r="AV20" s="161" t="str">
        <f>[16]INPUT!BZ22</f>
        <v>Memerlukan penguatan dalam Memahami dan mempraktikan formasi permainan bola voli</v>
      </c>
      <c r="AW20" s="162">
        <f>[17]INPUT!BV22</f>
        <v>86</v>
      </c>
      <c r="AX20" s="163" t="str">
        <f>[17]INPUT!BY22</f>
        <v>Menunjukkan penguasaan dalam Menjelaskan pengertian Muqaddimah, sistematika matan dan sejarah perumusan  Anggaran Dasar Muhammadiyah (MADM).</v>
      </c>
      <c r="AY20" s="163" t="str">
        <f>[17]INPUT!BZ22</f>
        <v>Memerlukan penguatan dalam Menjelaskan pengertian Muqaddimah, sistematika matan dan sejarah perumusan  Anggaran Dasar Muhammadiyah (MADM).</v>
      </c>
      <c r="AZ20" s="157">
        <f>[3]INPUT!BV22</f>
        <v>85.11</v>
      </c>
      <c r="BA20" s="164" t="str">
        <f>[3]INPUT!BY22</f>
        <v>Menunjukkan penguasaan dalam memperkenalkan diri (hajimemashite)</v>
      </c>
      <c r="BB20" s="164" t="str">
        <f>[3]INPUT!BZ22</f>
        <v>Memerlukan penguatan dalam mengucapkan salam sapaan ringan (aisatsu)</v>
      </c>
      <c r="BC20" s="160">
        <f>[4]INPUT!BV22</f>
        <v>81.75</v>
      </c>
      <c r="BD20" s="161" t="str">
        <f>[4]INPUT!BY22</f>
        <v>Menunjukkan penguasaan dalam Memahami proses pemrograman</v>
      </c>
      <c r="BE20" s="161" t="str">
        <f>[4]INPUT!BZ22</f>
        <v>Memerlukan penguatan dalam Menguasai konsep dan penerapan rekursi</v>
      </c>
      <c r="BF20" s="171" t="s">
        <v>208</v>
      </c>
      <c r="BG20" s="172" t="str">
        <f>'[5]INPUT HW'!P12</f>
        <v>Peserta didik sudah mengikuti kegiatan HW dengan aktif,dan menunjukan sikap disiplin dan bertanggung jawab</v>
      </c>
      <c r="BH20" s="171" t="s">
        <v>209</v>
      </c>
      <c r="BI20" s="171" t="str">
        <f>'[6]Input Tahfidz'!G12</f>
        <v>Alhamdulillah. Peserta didik sudah sangat baik dalam menghafal al Qur'an. Namun kelancaran, ketepatan, tajwid dan kefasihan perlu ditingkatkan</v>
      </c>
      <c r="BJ20" s="171" t="s">
        <v>210</v>
      </c>
      <c r="BK20" s="172" t="str">
        <f>'[7]Input Tahfidz'!G12</f>
        <v/>
      </c>
      <c r="BL20" s="173">
        <f>'[8]INPUT EKSTRA'!F12</f>
        <v>0</v>
      </c>
      <c r="BM20" s="172" t="str">
        <f>'[8]INPUT EKSTRA'!H12</f>
        <v xml:space="preserve"> </v>
      </c>
      <c r="BN20" s="171">
        <f>'[8]INPUT EKSTRA'!I12</f>
        <v>0</v>
      </c>
      <c r="BO20" s="172" t="str">
        <f>'[8]INPUT EKSTRA'!K12</f>
        <v xml:space="preserve"> </v>
      </c>
      <c r="BP20" s="171">
        <f>'[8]INPUT EKSTRA'!L12</f>
        <v>0</v>
      </c>
      <c r="BQ20" s="172" t="str">
        <f>'[8]INPUT EKSTRA'!N12</f>
        <v xml:space="preserve"> </v>
      </c>
      <c r="BR20" s="174">
        <f>'[9]INPUT PRESTASI'!F11</f>
        <v>0</v>
      </c>
      <c r="BS20" s="174">
        <f>'[9]INPUT PRESTASI'!G11</f>
        <v>0</v>
      </c>
      <c r="BT20" s="174">
        <f>'[9]INPUT PRESTASI'!H11</f>
        <v>0</v>
      </c>
      <c r="BU20" s="174">
        <f>'[9]INPUT PRESTASI'!I11</f>
        <v>0</v>
      </c>
      <c r="BV20" s="174">
        <f>'[9]INPUT PRESTASI'!J11</f>
        <v>0</v>
      </c>
      <c r="BW20" s="174">
        <f>'[9]INPUT PRESTASI'!K11</f>
        <v>0</v>
      </c>
      <c r="BX20" s="174">
        <f>'[9]INPUT PRESTASI'!L11</f>
        <v>0</v>
      </c>
      <c r="BY20" s="174">
        <f>'[9]INPUT PRESTASI'!M11</f>
        <v>0</v>
      </c>
      <c r="BZ20" s="174">
        <f>'[9]INPUT PRESTASI'!N11</f>
        <v>0</v>
      </c>
      <c r="CA20" s="174">
        <f>'[9]INPUT PRESTASI'!O11</f>
        <v>0</v>
      </c>
      <c r="CB20" s="175" t="str">
        <f>'[9]INPUT PRESENSI'!Y12</f>
        <v/>
      </c>
      <c r="CC20" s="175" t="str">
        <f>'[9]INPUT PRESENSI'!Z12</f>
        <v/>
      </c>
      <c r="CD20" s="175" t="str">
        <f>'[9]INPUT PRESENSI'!AA12</f>
        <v/>
      </c>
    </row>
    <row r="21" spans="1:82" ht="15.75" x14ac:dyDescent="0.25">
      <c r="A21" s="153">
        <v>8</v>
      </c>
      <c r="B21" s="360" t="s">
        <v>448</v>
      </c>
      <c r="C21" s="154">
        <f>VLOOKUP($B21,'DATA SISWA'!$E$8:$G$9999,2,0)</f>
        <v>0</v>
      </c>
      <c r="D21" s="154"/>
      <c r="E21" s="155" t="str">
        <f>VLOOKUP($B21,'DATA SISWA'!$E$8:$G$9999,3,0)</f>
        <v>Gevyra Annastasya</v>
      </c>
      <c r="F21" s="156" t="str">
        <f>IF('DATA SISWA'!M15="Laki-Laki","L","P")</f>
        <v>P</v>
      </c>
      <c r="G21" s="157">
        <f>[21]INPUT!BV23</f>
        <v>83.41</v>
      </c>
      <c r="H21" s="157" t="str">
        <f>[21]INPUT!BY23</f>
        <v>Menunjukkan penguasaan dalam Mendefinisikan pengertian, khamr berdasarkan telaah Q.S. al-Māidah/5: 90-91; dan sikap terhadap khamr.</v>
      </c>
      <c r="I21" s="157" t="str">
        <f>[21]INPUT!BZ23</f>
        <v>Memerlukan penguatan dalam Dapat menganalisis cabang iman: memenuhi janji, mensyukuri nikmat, memelihara lisan, menutupi aib orang lain dengan benar.</v>
      </c>
      <c r="J21" s="158">
        <f>[22]INPUT!BV23</f>
        <v>83.33</v>
      </c>
      <c r="K21" s="159" t="str">
        <f>[22]INPUT!BY23</f>
        <v xml:space="preserve">Menunjukkan penguasaan dalam </v>
      </c>
      <c r="L21" s="159" t="str">
        <f>[22]INPUT!BZ23</f>
        <v xml:space="preserve">Memerlukan penguatan dalam </v>
      </c>
      <c r="M21" s="160">
        <f>[10]INPUT!BV23</f>
        <v>81.44</v>
      </c>
      <c r="N21" s="161" t="str">
        <f>[10]INPUT!BY23</f>
        <v>Menunjukkan penguasaan dalam Merancang dan membuat poster</v>
      </c>
      <c r="O21" s="161" t="str">
        <f>[10]INPUT!BZ23</f>
        <v>Memerlukan penguatan dalam Mengidentifikasi Ide pokok dan Ide pendukung</v>
      </c>
      <c r="P21" s="162">
        <f>[11]INPUT!BV23</f>
        <v>81.38</v>
      </c>
      <c r="Q21" s="163" t="str">
        <f>[11]INPUT!BY23</f>
        <v>Menunjukkan penguasaan dalam mengidentifikasi struktur dan unsur kebahasaan dari explanation text</v>
      </c>
      <c r="R21" s="163" t="str">
        <f>[11]INPUT!BZ23</f>
        <v>Memerlukan penguatan dalam mempresentasikan isi dari explanation text</v>
      </c>
      <c r="S21" s="157">
        <f>[12]INPUT!BV23</f>
        <v>83.33</v>
      </c>
      <c r="T21" s="164" t="str">
        <f>[12]INPUT!BY23</f>
        <v xml:space="preserve"> </v>
      </c>
      <c r="U21" s="164" t="str">
        <f>[12]INPUT!BZ23</f>
        <v xml:space="preserve"> </v>
      </c>
      <c r="V21" s="160">
        <f>[1]INPUT!BV23</f>
        <v>87.74</v>
      </c>
      <c r="W21" s="161" t="str">
        <f>[1]INPUT!BY23</f>
        <v>Menunjukkan penguasaan dalam Membandingkan dengan data di internet 10 tahun terakhir</v>
      </c>
      <c r="X21" s="161" t="str">
        <f>[1]INPUT!BZ23</f>
        <v>Memerlukan penguatan dalam Mendeskripsikan Gejala Alam</v>
      </c>
      <c r="Y21" s="158">
        <f>[2]INPUT!BV23</f>
        <v>83</v>
      </c>
      <c r="Z21" s="159" t="str">
        <f>[2]INPUT!BY23</f>
        <v xml:space="preserve"> </v>
      </c>
      <c r="AA21" s="159" t="str">
        <f>[2]INPUT!BZ23</f>
        <v xml:space="preserve"> </v>
      </c>
      <c r="AB21" s="162">
        <f>[20]INPUT!BV23</f>
        <v>84.83</v>
      </c>
      <c r="AC21" s="163" t="str">
        <f>[20]INPUT!BY23</f>
        <v>Menunjukkan penguasaan dalam Peserta didik dapat mengetahui konsep osmosis pada sel hewan dan tumbuhan dengan tepat</v>
      </c>
      <c r="AD21" s="163" t="str">
        <f>[20]INPUT!BZ23</f>
        <v>Memerlukan penguatan dalam Peserta didik dapat mendeskripsikan sel beserta tokoh penemunya</v>
      </c>
      <c r="AE21" s="157">
        <f>[18]INPUT!BV23</f>
        <v>82.83</v>
      </c>
      <c r="AF21" s="164" t="str">
        <f>[18]INPUT!BY23</f>
        <v>Menunjukkan penguasaan dalam Mendeskripsikan perlawanan bangsa indonesia terhadap penjajahan bangsa barat</v>
      </c>
      <c r="AG21" s="164" t="str">
        <f>[18]INPUT!BZ23</f>
        <v>Memerlukan penguatan dalam Mendeskripsikan latar belakang kedatangan bangsa barat ke Indonesia</v>
      </c>
      <c r="AH21" s="160">
        <f>[19]INPUT!BV23</f>
        <v>54</v>
      </c>
      <c r="AI21" s="161" t="str">
        <f>[19]INPUT!BY23</f>
        <v>Menunjukkan penguasaan dalam Letak Astronomis, Geografis, dan Geologis Indonesia</v>
      </c>
      <c r="AJ21" s="161" t="str">
        <f>[19]INPUT!BZ23</f>
        <v>Memerlukan penguatan dalam Letak Astronomis, Geografis, dan Geologis Indonesia</v>
      </c>
      <c r="AK21" s="158">
        <f>[13]INPUT!BV23</f>
        <v>89.42</v>
      </c>
      <c r="AL21" s="159" t="str">
        <f>[13]INPUT!BY23</f>
        <v>Menunjukkan penguasaan dalam Menganalisis Keunggulan dan Kelemahan BUMN/BUMS yang ada di sekitarnya</v>
      </c>
      <c r="AM21" s="159" t="str">
        <f>[13]INPUT!BZ23</f>
        <v>Memerlukan penguatan dalam Memahami hubungan konsep dan metode perhitungan pendapatan nasiol</v>
      </c>
      <c r="AN21" s="162">
        <f>[14]INPUT!BV23</f>
        <v>84.89</v>
      </c>
      <c r="AO21" s="163" t="str">
        <f>[14]INPUT!BY23</f>
        <v xml:space="preserve">Menunjukkan penguasaan dalam memahami definisi permasalahan sosial </v>
      </c>
      <c r="AP21" s="163" t="str">
        <f>[14]INPUT!BZ23</f>
        <v xml:space="preserve">Memerlukan penguatan dalam memahami definisi kelompok dan pengelompokan </v>
      </c>
      <c r="AQ21" s="157">
        <f>[15]INPUT!BV23</f>
        <v>88</v>
      </c>
      <c r="AR21" s="164" t="str">
        <f>[15]INPUT!BY23</f>
        <v>Menunjukkan penguasaan dalam Dapat menyanyikan dan membuat klip video lagu islami</v>
      </c>
      <c r="AS21" s="164" t="str">
        <f>[15]INPUT!BZ23</f>
        <v>Memerlukan penguatan dalam Dapat menyanyikan dan membuat klip video lagu islami</v>
      </c>
      <c r="AT21" s="160">
        <f>[16]INPUT!BV23</f>
        <v>88</v>
      </c>
      <c r="AU21" s="161" t="str">
        <f>[16]INPUT!BY23</f>
        <v>Menunjukkan penguasaan dalam Memahami dan mempraktikan formasi permainan bola voli</v>
      </c>
      <c r="AV21" s="161" t="str">
        <f>[16]INPUT!BZ23</f>
        <v>Memerlukan penguatan dalam Memahami dan mempraktikan formasi permainan bola voli</v>
      </c>
      <c r="AW21" s="162">
        <f>[17]INPUT!BV23</f>
        <v>85.92</v>
      </c>
      <c r="AX21" s="163" t="str">
        <f>[17]INPUT!BY23</f>
        <v>Menunjukkan penguasaan dalam Menjelaskan dan  menyusun artikel serta menceritakan peran tokoh Muhammadiyah era kontemporer: Prof. Dr.KH Haedar Nashir, M.Si</v>
      </c>
      <c r="AY21" s="163" t="str">
        <f>[17]INPUT!BZ23</f>
        <v>Memerlukan penguatan dalam Menyebutkan Fungsi dan hakekat Muqaddimah Anggaran Dasar Muhammadiyah</v>
      </c>
      <c r="AZ21" s="157">
        <f>[3]INPUT!BV23</f>
        <v>82.56</v>
      </c>
      <c r="BA21" s="164" t="str">
        <f>[3]INPUT!BY23</f>
        <v>Menunjukkan penguasaan dalam memperkenalkan diri (hajimemashite)</v>
      </c>
      <c r="BB21" s="164" t="str">
        <f>[3]INPUT!BZ23</f>
        <v>Memerlukan penguatan dalam mengucapkan salam sapaan ringan (aisatsu)</v>
      </c>
      <c r="BC21" s="160">
        <f>[4]INPUT!BV23</f>
        <v>85.5</v>
      </c>
      <c r="BD21" s="161" t="str">
        <f>[4]INPUT!BY23</f>
        <v>Menunjukkan penguasaan dalam Memahami proses pemrograman</v>
      </c>
      <c r="BE21" s="161" t="str">
        <f>[4]INPUT!BZ23</f>
        <v>Memerlukan penguatan dalam Menganalisis strategi aloritma greedy dan pemrograman dinamis</v>
      </c>
      <c r="BF21" s="171" t="s">
        <v>208</v>
      </c>
      <c r="BG21" s="172" t="str">
        <f>'[5]INPUT HW'!P13</f>
        <v>Peserta didik sudah mengikuti kegiatan HW dengan aktif,dan menunjukan sikap disiplin dan bertanggung jawab</v>
      </c>
      <c r="BH21" s="171" t="s">
        <v>209</v>
      </c>
      <c r="BI21" s="171" t="str">
        <f>'[6]Input Tahfidz'!G13</f>
        <v>Alhamdulillah. Peserta didik sudah baik dalam menghafal al Qur'an. Namun semangat untuk menambah hafalan dan memperbaiki bacaan perlu ditingkatkan dengan bimbingan dan pantauan orang tua di rumah</v>
      </c>
      <c r="BJ21" s="171" t="s">
        <v>210</v>
      </c>
      <c r="BK21" s="172" t="str">
        <f>'[7]Input Tahfidz'!G13</f>
        <v/>
      </c>
      <c r="BL21" s="173">
        <f>'[8]INPUT EKSTRA'!F13</f>
        <v>0</v>
      </c>
      <c r="BM21" s="172" t="str">
        <f>'[8]INPUT EKSTRA'!H13</f>
        <v xml:space="preserve"> </v>
      </c>
      <c r="BN21" s="171">
        <f>'[8]INPUT EKSTRA'!I13</f>
        <v>0</v>
      </c>
      <c r="BO21" s="172" t="str">
        <f>'[8]INPUT EKSTRA'!K13</f>
        <v xml:space="preserve"> </v>
      </c>
      <c r="BP21" s="171">
        <f>'[8]INPUT EKSTRA'!L13</f>
        <v>0</v>
      </c>
      <c r="BQ21" s="172" t="str">
        <f>'[8]INPUT EKSTRA'!N13</f>
        <v xml:space="preserve"> </v>
      </c>
      <c r="BR21" s="174">
        <f>'[9]INPUT PRESTASI'!F12</f>
        <v>0</v>
      </c>
      <c r="BS21" s="174">
        <f>'[9]INPUT PRESTASI'!G12</f>
        <v>0</v>
      </c>
      <c r="BT21" s="174">
        <f>'[9]INPUT PRESTASI'!H12</f>
        <v>0</v>
      </c>
      <c r="BU21" s="174">
        <f>'[9]INPUT PRESTASI'!I12</f>
        <v>0</v>
      </c>
      <c r="BV21" s="174">
        <f>'[9]INPUT PRESTASI'!J12</f>
        <v>0</v>
      </c>
      <c r="BW21" s="174">
        <f>'[9]INPUT PRESTASI'!K12</f>
        <v>0</v>
      </c>
      <c r="BX21" s="174">
        <f>'[9]INPUT PRESTASI'!L12</f>
        <v>0</v>
      </c>
      <c r="BY21" s="174">
        <f>'[9]INPUT PRESTASI'!M12</f>
        <v>0</v>
      </c>
      <c r="BZ21" s="174">
        <f>'[9]INPUT PRESTASI'!N12</f>
        <v>0</v>
      </c>
      <c r="CA21" s="174">
        <f>'[9]INPUT PRESTASI'!O12</f>
        <v>0</v>
      </c>
      <c r="CB21" s="175" t="str">
        <f>'[9]INPUT PRESENSI'!Y13</f>
        <v/>
      </c>
      <c r="CC21" s="175" t="str">
        <f>'[9]INPUT PRESENSI'!Z13</f>
        <v/>
      </c>
      <c r="CD21" s="175" t="str">
        <f>'[9]INPUT PRESENSI'!AA13</f>
        <v/>
      </c>
    </row>
    <row r="22" spans="1:82" ht="15.75" x14ac:dyDescent="0.25">
      <c r="A22" s="153">
        <v>9</v>
      </c>
      <c r="B22" s="360" t="s">
        <v>449</v>
      </c>
      <c r="C22" s="154">
        <f>VLOOKUP($B22,'DATA SISWA'!$E$8:$G$9999,2,0)</f>
        <v>0</v>
      </c>
      <c r="D22" s="154"/>
      <c r="E22" s="155" t="str">
        <f>VLOOKUP($B22,'DATA SISWA'!$E$8:$G$9999,3,0)</f>
        <v>Ghein Al Azril Hermawan Putra</v>
      </c>
      <c r="F22" s="156" t="str">
        <f>IF('DATA SISWA'!M16="Laki-Laki","L","P")</f>
        <v>P</v>
      </c>
      <c r="G22" s="157">
        <f>[21]INPUT!BV24</f>
        <v>82.7</v>
      </c>
      <c r="H22" s="157" t="str">
        <f>[21]INPUT!BY24</f>
        <v>Menunjukkan penguasaan dalam Menghafalkan dengan fasih dan lancar Q.S. Ali Imrān/3: 190-191 dan QS. ar-Rahmān/55: 33, serta Hadis tentang berpikir kritis dan ilmu pengetahuan dan teknologi</v>
      </c>
      <c r="I22" s="157" t="str">
        <f>[21]INPUT!BZ24</f>
        <v>Memerlukan penguatan dalam Dapat menganalisis cabang iman: memenuhi janji, mensyukuri nikmat, memelihara lisan, menutupi aib orang lain dengan benar.</v>
      </c>
      <c r="J22" s="158">
        <f>[22]INPUT!BV24</f>
        <v>84.33</v>
      </c>
      <c r="K22" s="159" t="str">
        <f>[22]INPUT!BY24</f>
        <v xml:space="preserve">Menunjukkan penguasaan dalam </v>
      </c>
      <c r="L22" s="159" t="str">
        <f>[22]INPUT!BZ24</f>
        <v xml:space="preserve">Memerlukan penguatan dalam </v>
      </c>
      <c r="M22" s="160">
        <f>[10]INPUT!BV24</f>
        <v>80.78</v>
      </c>
      <c r="N22" s="161" t="str">
        <f>[10]INPUT!BY24</f>
        <v>Menunjukkan penguasaan dalam Memahami Penyajian Berita dalam Bentuk Vlog</v>
      </c>
      <c r="O22" s="161" t="str">
        <f>[10]INPUT!BZ24</f>
        <v>Memerlukan penguatan dalam Mengidentifikasi Ide pokok dan Ide pendukung</v>
      </c>
      <c r="P22" s="162">
        <f>[11]INPUT!BV24</f>
        <v>84.54</v>
      </c>
      <c r="Q22" s="163" t="str">
        <f>[11]INPUT!BY24</f>
        <v>Menunjukkan penguasaan dalam mengidentifikasi struktur dan unsur kebahasaan dari explanation text</v>
      </c>
      <c r="R22" s="163" t="str">
        <f>[11]INPUT!BZ24</f>
        <v>Memerlukan penguatan dalam mengidentifikasi struktur dan unsur kebahasaan dari explanation text</v>
      </c>
      <c r="S22" s="157">
        <f>[12]INPUT!BV24</f>
        <v>89.75</v>
      </c>
      <c r="T22" s="164" t="str">
        <f>[12]INPUT!BY24</f>
        <v xml:space="preserve"> </v>
      </c>
      <c r="U22" s="164" t="str">
        <f>[12]INPUT!BZ24</f>
        <v xml:space="preserve"> </v>
      </c>
      <c r="V22" s="160">
        <f>[1]INPUT!BV24</f>
        <v>84.54</v>
      </c>
      <c r="W22" s="161" t="str">
        <f>[1]INPUT!BY24</f>
        <v>Menunjukkan penguasaan dalam Memberikan solusi dari pencemaran</v>
      </c>
      <c r="X22" s="161" t="str">
        <f>[1]INPUT!BZ24</f>
        <v>Memerlukan penguatan dalam Mendeskripsikan Gejala Alam</v>
      </c>
      <c r="Y22" s="158">
        <f>[2]INPUT!BV24</f>
        <v>77</v>
      </c>
      <c r="Z22" s="159" t="str">
        <f>[2]INPUT!BY24</f>
        <v xml:space="preserve"> </v>
      </c>
      <c r="AA22" s="159" t="str">
        <f>[2]INPUT!BZ24</f>
        <v xml:space="preserve"> </v>
      </c>
      <c r="AB22" s="162">
        <f>[20]INPUT!BV24</f>
        <v>86.33</v>
      </c>
      <c r="AC22" s="163" t="str">
        <f>[20]INPUT!BY24</f>
        <v>Menunjukkan penguasaan dalam Peserta didik dapat menyebutkan organel beserta fungsinya dengan tepat</v>
      </c>
      <c r="AD22" s="163" t="str">
        <f>[20]INPUT!BZ24</f>
        <v>Memerlukan penguatan dalam Peserta didik dapat mengetahui konsep tranpor membran dengan pengamatan kentan dan bubuk kopi</v>
      </c>
      <c r="AE22" s="157">
        <f>[18]INPUT!BV24</f>
        <v>82.83</v>
      </c>
      <c r="AF22" s="164" t="str">
        <f>[18]INPUT!BY24</f>
        <v>Menunjukkan penguasaan dalam Mendeskripsikan perlawanan bangsa indonesia terhadap penjajahan bangsa barat</v>
      </c>
      <c r="AG22" s="164" t="str">
        <f>[18]INPUT!BZ24</f>
        <v>Memerlukan penguatan dalam Mendeskripsikan latar belakang kedatangan bangsa barat ke Indonesia</v>
      </c>
      <c r="AH22" s="160">
        <f>[19]INPUT!BV24</f>
        <v>81.28</v>
      </c>
      <c r="AI22" s="161" t="str">
        <f>[19]INPUT!BY24</f>
        <v>Menunjukkan penguasaan dalam Letak Astronomis, Geografis, dan Geologis Indonesia</v>
      </c>
      <c r="AJ22" s="161" t="str">
        <f>[19]INPUT!BZ24</f>
        <v>Memerlukan penguatan dalam Sumber Daya Alam dan Potensinya di Indonesia</v>
      </c>
      <c r="AK22" s="158">
        <f>[13]INPUT!BV24</f>
        <v>89.42</v>
      </c>
      <c r="AL22" s="159" t="str">
        <f>[13]INPUT!BY24</f>
        <v>Menunjukkan penguasaan dalam Menganalisis Keunggulan dan Kelemahan BUMN/BUMS yang ada di sekitarnya</v>
      </c>
      <c r="AM22" s="159" t="str">
        <f>[13]INPUT!BZ24</f>
        <v>Memerlukan penguatan dalam Memahami hubungan konsep dan metode perhitungan pendapatan nasiol</v>
      </c>
      <c r="AN22" s="162">
        <f>[14]INPUT!BV24</f>
        <v>84.11</v>
      </c>
      <c r="AO22" s="163" t="str">
        <f>[14]INPUT!BY24</f>
        <v xml:space="preserve">Menunjukkan penguasaan dalam memahami definisi permasalahan sosial </v>
      </c>
      <c r="AP22" s="163" t="str">
        <f>[14]INPUT!BZ24</f>
        <v xml:space="preserve">Memerlukan penguatan dalam memahami definisi kelompok dan pengelompokan </v>
      </c>
      <c r="AQ22" s="157">
        <f>[15]INPUT!BV24</f>
        <v>85.33</v>
      </c>
      <c r="AR22" s="164" t="str">
        <f>[15]INPUT!BY24</f>
        <v>Menunjukkan penguasaan dalam Dapat menyanyikan dan membuat klip video lagu islami</v>
      </c>
      <c r="AS22" s="164" t="str">
        <f>[15]INPUT!BZ24</f>
        <v>Memerlukan penguatan dalam Dapat menyanyikan dan membuat klip video lagu islami</v>
      </c>
      <c r="AT22" s="160">
        <f>[16]INPUT!BV24</f>
        <v>88</v>
      </c>
      <c r="AU22" s="161" t="str">
        <f>[16]INPUT!BY24</f>
        <v>Menunjukkan penguasaan dalam Memahami dan mempraktikan formasi permainan bola voli</v>
      </c>
      <c r="AV22" s="161" t="str">
        <f>[16]INPUT!BZ24</f>
        <v>Memerlukan penguatan dalam Memahami dan mempraktikan formasi permainan bola voli</v>
      </c>
      <c r="AW22" s="162">
        <f>[17]INPUT!BV24</f>
        <v>86.11</v>
      </c>
      <c r="AX22" s="163" t="str">
        <f>[17]INPUT!BY24</f>
        <v>Menunjukkan penguasaan dalam Menjelaskan dan menyusun artikel  serta menceritakan peran tokoh Aisyiyah era kontemporer Prof.Hj.Siti Baroroh Barid</v>
      </c>
      <c r="AY22" s="163" t="str">
        <f>[17]INPUT!BZ24</f>
        <v>Memerlukan penguatan dalam Menjelaskan pengertian Muqaddimah, sistematika matan dan sejarah perumusan  Anggaran Dasar Muhammadiyah (MADM).</v>
      </c>
      <c r="AZ22" s="157">
        <f>[3]INPUT!BV24</f>
        <v>85.56</v>
      </c>
      <c r="BA22" s="164" t="str">
        <f>[3]INPUT!BY24</f>
        <v>Menunjukkan penguasaan dalam memperkenalkan diri (hajimemashite)</v>
      </c>
      <c r="BB22" s="164" t="str">
        <f>[3]INPUT!BZ24</f>
        <v>Memerlukan penguatan dalam mengucapkan salam sapaan ringan (aisatsu)</v>
      </c>
      <c r="BC22" s="160">
        <f>[4]INPUT!BV24</f>
        <v>86.25</v>
      </c>
      <c r="BD22" s="161" t="str">
        <f>[4]INPUT!BY24</f>
        <v>Menunjukkan penguasaan dalam Memahami proses pemrograman</v>
      </c>
      <c r="BE22" s="161" t="str">
        <f>[4]INPUT!BZ24</f>
        <v>Memerlukan penguatan dalam Menguasai konsep dan penerapan rekursi</v>
      </c>
      <c r="BF22" s="171" t="s">
        <v>208</v>
      </c>
      <c r="BG22" s="172" t="str">
        <f>'[5]INPUT HW'!P14</f>
        <v>Peserta didik sudah mengikuti kegiatan HW dengan aktif,dan menunjukan sikap disiplin dan bertanggung jawab</v>
      </c>
      <c r="BH22" s="171" t="s">
        <v>209</v>
      </c>
      <c r="BI22" s="171" t="str">
        <f>'[6]Input Tahfidz'!G14</f>
        <v>Alhamdulillah. Peserta didik sudah baik dalam menghafal al Qur'an. Namun semangat untuk menambah hafalan dan memperbaiki bacaan perlu ditingkatkan dengan bimbingan dan pantauan orang tua di rumah</v>
      </c>
      <c r="BJ22" s="171" t="s">
        <v>210</v>
      </c>
      <c r="BK22" s="172" t="str">
        <f>'[7]Input Tahfidz'!G14</f>
        <v/>
      </c>
      <c r="BL22" s="173">
        <f>'[8]INPUT EKSTRA'!F14</f>
        <v>0</v>
      </c>
      <c r="BM22" s="172" t="str">
        <f>'[8]INPUT EKSTRA'!H14</f>
        <v xml:space="preserve"> </v>
      </c>
      <c r="BN22" s="171">
        <f>'[8]INPUT EKSTRA'!I14</f>
        <v>0</v>
      </c>
      <c r="BO22" s="172" t="str">
        <f>'[8]INPUT EKSTRA'!K14</f>
        <v xml:space="preserve"> </v>
      </c>
      <c r="BP22" s="171">
        <f>'[8]INPUT EKSTRA'!L14</f>
        <v>0</v>
      </c>
      <c r="BQ22" s="172" t="str">
        <f>'[8]INPUT EKSTRA'!N14</f>
        <v xml:space="preserve"> </v>
      </c>
      <c r="BR22" s="174">
        <f>'[9]INPUT PRESTASI'!F13</f>
        <v>0</v>
      </c>
      <c r="BS22" s="174">
        <f>'[9]INPUT PRESTASI'!G13</f>
        <v>0</v>
      </c>
      <c r="BT22" s="174">
        <f>'[9]INPUT PRESTASI'!H13</f>
        <v>0</v>
      </c>
      <c r="BU22" s="174">
        <f>'[9]INPUT PRESTASI'!I13</f>
        <v>0</v>
      </c>
      <c r="BV22" s="174">
        <f>'[9]INPUT PRESTASI'!J13</f>
        <v>0</v>
      </c>
      <c r="BW22" s="174">
        <f>'[9]INPUT PRESTASI'!K13</f>
        <v>0</v>
      </c>
      <c r="BX22" s="174">
        <f>'[9]INPUT PRESTASI'!L13</f>
        <v>0</v>
      </c>
      <c r="BY22" s="174">
        <f>'[9]INPUT PRESTASI'!M13</f>
        <v>0</v>
      </c>
      <c r="BZ22" s="174">
        <f>'[9]INPUT PRESTASI'!N13</f>
        <v>0</v>
      </c>
      <c r="CA22" s="174">
        <f>'[9]INPUT PRESTASI'!O13</f>
        <v>0</v>
      </c>
      <c r="CB22" s="175" t="str">
        <f>'[9]INPUT PRESENSI'!Y14</f>
        <v/>
      </c>
      <c r="CC22" s="175" t="str">
        <f>'[9]INPUT PRESENSI'!Z14</f>
        <v/>
      </c>
      <c r="CD22" s="175" t="str">
        <f>'[9]INPUT PRESENSI'!AA14</f>
        <v/>
      </c>
    </row>
    <row r="23" spans="1:82" ht="15.75" x14ac:dyDescent="0.25">
      <c r="A23" s="153">
        <v>10</v>
      </c>
      <c r="B23" s="360" t="s">
        <v>450</v>
      </c>
      <c r="C23" s="154">
        <f>VLOOKUP($B23,'DATA SISWA'!$E$8:$G$9999,2,0)</f>
        <v>0</v>
      </c>
      <c r="D23" s="154"/>
      <c r="E23" s="155" t="str">
        <f>VLOOKUP($B23,'DATA SISWA'!$E$8:$G$9999,3,0)</f>
        <v>Jebica Jeans</v>
      </c>
      <c r="F23" s="156" t="str">
        <f>IF('DATA SISWA'!M17="Laki-Laki","L","P")</f>
        <v>P</v>
      </c>
      <c r="G23" s="157">
        <f>[21]INPUT!BV25</f>
        <v>82.89</v>
      </c>
      <c r="H23" s="157" t="str">
        <f>[21]INPUT!BY25</f>
        <v>Menunjukkan penguasaan dalam Menghafalkan dengan fasih dan lancar Q.S. Ali Imrān/3: 190-191 dan QS. ar-Rahmān/55: 33, serta Hadis tentang berpikir kritis dan ilmu pengetahuan dan teknologi</v>
      </c>
      <c r="I23" s="157" t="str">
        <f>[21]INPUT!BZ25</f>
        <v>Memerlukan penguatan dalam Dapat menganalisis cabang iman: memenuhi janji, mensyukuri nikmat, memelihara lisan, menutupi aib orang lain dengan benar.</v>
      </c>
      <c r="J23" s="158">
        <f>[22]INPUT!BV25</f>
        <v>85</v>
      </c>
      <c r="K23" s="159" t="str">
        <f>[22]INPUT!BY25</f>
        <v xml:space="preserve">Menunjukkan penguasaan dalam </v>
      </c>
      <c r="L23" s="159" t="str">
        <f>[22]INPUT!BZ25</f>
        <v xml:space="preserve">Memerlukan penguatan dalam </v>
      </c>
      <c r="M23" s="160">
        <f>[10]INPUT!BV25</f>
        <v>81.95</v>
      </c>
      <c r="N23" s="161" t="str">
        <f>[10]INPUT!BY25</f>
        <v>Menunjukkan penguasaan dalam Mengidentifikasi Kalimat Fakta dan Opini</v>
      </c>
      <c r="O23" s="161" t="str">
        <f>[10]INPUT!BZ25</f>
        <v>Memerlukan penguatan dalam Mengenali Struktur dan Unsur Teks Berita</v>
      </c>
      <c r="P23" s="162">
        <f>[11]INPUT!BV25</f>
        <v>81.88</v>
      </c>
      <c r="Q23" s="163" t="str">
        <f>[11]INPUT!BY25</f>
        <v>Menunjukkan penguasaan dalam mempresentasikan isi dari explanation text</v>
      </c>
      <c r="R23" s="163" t="str">
        <f>[11]INPUT!BZ25</f>
        <v>Memerlukan penguatan dalam mengidentifikasi struktur dan unsur kebahasaan dari explanation text</v>
      </c>
      <c r="S23" s="157">
        <f>[12]INPUT!BV25</f>
        <v>76.5</v>
      </c>
      <c r="T23" s="164" t="str">
        <f>[12]INPUT!BY25</f>
        <v xml:space="preserve"> </v>
      </c>
      <c r="U23" s="164" t="str">
        <f>[12]INPUT!BZ25</f>
        <v xml:space="preserve"> </v>
      </c>
      <c r="V23" s="160">
        <f>[1]INPUT!BV25</f>
        <v>79.92</v>
      </c>
      <c r="W23" s="161" t="str">
        <f>[1]INPUT!BY25</f>
        <v>Menunjukkan penguasaan dalam Menganalisis data suhu yang sudah didapat</v>
      </c>
      <c r="X23" s="161" t="str">
        <f>[1]INPUT!BZ25</f>
        <v>Memerlukan penguatan dalam Mendeskripsikan Gejala Alam</v>
      </c>
      <c r="Y23" s="158">
        <f>[2]INPUT!BV25</f>
        <v>77</v>
      </c>
      <c r="Z23" s="159" t="str">
        <f>[2]INPUT!BY25</f>
        <v xml:space="preserve"> </v>
      </c>
      <c r="AA23" s="159" t="str">
        <f>[2]INPUT!BZ25</f>
        <v xml:space="preserve"> </v>
      </c>
      <c r="AB23" s="162">
        <f>[20]INPUT!BV25</f>
        <v>85.81</v>
      </c>
      <c r="AC23" s="163" t="str">
        <f>[20]INPUT!BY25</f>
        <v>Menunjukkan penguasaan dalam Peserta didik dapat menyebutkan bagian mikroskop beserta fungsinya dengan baik</v>
      </c>
      <c r="AD23" s="163" t="str">
        <f>[20]INPUT!BZ25</f>
        <v>Memerlukan penguatan dalam Peserta didik dapat mengetahui konsep tranpor membran dengan pengamatan kentan dan bubuk kopi</v>
      </c>
      <c r="AE23" s="157">
        <f>[18]INPUT!BV25</f>
        <v>83.5</v>
      </c>
      <c r="AF23" s="164" t="str">
        <f>[18]INPUT!BY25</f>
        <v>Menunjukkan penguasaan dalam Mendeskripsikan perlawanan bangsa indonesia terhadap penjajahan bangsa barat</v>
      </c>
      <c r="AG23" s="164" t="str">
        <f>[18]INPUT!BZ25</f>
        <v>Memerlukan penguatan dalam Mendeskripsikan latar belakang kedatangan bangsa barat ke Indonesia</v>
      </c>
      <c r="AH23" s="160">
        <f>[19]INPUT!BV25</f>
        <v>87.72</v>
      </c>
      <c r="AI23" s="161" t="str">
        <f>[19]INPUT!BY25</f>
        <v>Menunjukkan penguasaan dalam Letak Astronomis, Geografis, dan Geologis Indonesia</v>
      </c>
      <c r="AJ23" s="161" t="str">
        <f>[19]INPUT!BZ25</f>
        <v>Memerlukan penguatan dalam Sumber Daya Alam dan Potensinya di Indonesia</v>
      </c>
      <c r="AK23" s="158">
        <f>[13]INPUT!BV25</f>
        <v>90.75</v>
      </c>
      <c r="AL23" s="159" t="str">
        <f>[13]INPUT!BY25</f>
        <v>Menunjukkan penguasaan dalam Menyajikan hasil analisis perhitungan pendapatan nasional</v>
      </c>
      <c r="AM23" s="159" t="str">
        <f>[13]INPUT!BZ25</f>
        <v>Memerlukan penguatan dalam Menganalisis Keunggulan dan Kelemahan BUMN/BUMS yang ada di sekitarnya</v>
      </c>
      <c r="AN23" s="162">
        <f>[14]INPUT!BV25</f>
        <v>86.14</v>
      </c>
      <c r="AO23" s="163" t="str">
        <f>[14]INPUT!BY25</f>
        <v xml:space="preserve">Menunjukkan penguasaan dalam mengklasifikasikan ragam permasalahan sosial </v>
      </c>
      <c r="AP23" s="163" t="str">
        <f>[14]INPUT!BZ25</f>
        <v xml:space="preserve">Memerlukan penguatan dalam memahami definisi kelompok dan pengelompokan </v>
      </c>
      <c r="AQ23" s="157">
        <f>[15]INPUT!BV25</f>
        <v>85.67</v>
      </c>
      <c r="AR23" s="164" t="str">
        <f>[15]INPUT!BY25</f>
        <v>Menunjukkan penguasaan dalam Dapat menyanyikan dan membuat klip video lagu islami</v>
      </c>
      <c r="AS23" s="164" t="str">
        <f>[15]INPUT!BZ25</f>
        <v>Memerlukan penguatan dalam Dapat menyanyikan dan membuat klip video lagu islami</v>
      </c>
      <c r="AT23" s="160">
        <f>[16]INPUT!BV25</f>
        <v>86</v>
      </c>
      <c r="AU23" s="161" t="str">
        <f>[16]INPUT!BY25</f>
        <v>Menunjukkan penguasaan dalam Memahami dan mempraktikan formasi permainan bola voli</v>
      </c>
      <c r="AV23" s="161" t="str">
        <f>[16]INPUT!BZ25</f>
        <v>Memerlukan penguatan dalam Memahami dan mempraktikan formasi permainan bola voli</v>
      </c>
      <c r="AW23" s="162">
        <f>[17]INPUT!BV25</f>
        <v>86.56</v>
      </c>
      <c r="AX23" s="163" t="str">
        <f>[17]INPUT!BY25</f>
        <v>Menunjukkan penguasaan dalam Menyebutkan Fungsi dan hakekat Muqaddimah Anggaran Dasar Muhammadiyah</v>
      </c>
      <c r="AY23" s="163" t="str">
        <f>[17]INPUT!BZ25</f>
        <v>Memerlukan penguatan dalam Menjelaskan dan  menyusun artikel serta menceritakan peran tokoh Muhammadiyah era kontemporer: Prof. Dr.KH Haedar Nashir, M.Si</v>
      </c>
      <c r="AZ23" s="157">
        <f>[3]INPUT!BV25</f>
        <v>88.06</v>
      </c>
      <c r="BA23" s="164" t="str">
        <f>[3]INPUT!BY25</f>
        <v>Menunjukkan penguasaan dalam mengucapkan salam sapaan ringan (aisatsu)</v>
      </c>
      <c r="BB23" s="164" t="str">
        <f>[3]INPUT!BZ25</f>
        <v>Memerlukan penguatan dalam memperkenalkan diri (hajimemashite)</v>
      </c>
      <c r="BC23" s="160">
        <f>[4]INPUT!BV25</f>
        <v>88.08</v>
      </c>
      <c r="BD23" s="161" t="str">
        <f>[4]INPUT!BY25</f>
        <v>Menunjukkan penguasaan dalam menerapkan strategi algoritma kedalam program yang lebih kompleks</v>
      </c>
      <c r="BE23" s="161" t="str">
        <f>[4]INPUT!BZ25</f>
        <v>Memerlukan penguatan dalam Memahami proses pemrograman</v>
      </c>
      <c r="BF23" s="171" t="s">
        <v>208</v>
      </c>
      <c r="BG23" s="172" t="str">
        <f>'[5]INPUT HW'!P15</f>
        <v>Peserta didik sudah mengikuti kegiatan HW dengan aktif,dan menunjukan sikap disiplin dan bertanggung jawab</v>
      </c>
      <c r="BH23" s="171" t="s">
        <v>209</v>
      </c>
      <c r="BI23" s="171" t="str">
        <f>'[6]Input Tahfidz'!G15</f>
        <v>Alhamdulillah. Peserta didik sudah baik dalam menghafal al Qur'an. Namun semangat untuk menambah hafalan dan memperbaiki bacaan perlu ditingkatkan dengan bimbingan dan pantauan orang tua di rumah</v>
      </c>
      <c r="BJ23" s="171" t="s">
        <v>210</v>
      </c>
      <c r="BK23" s="172" t="str">
        <f>'[7]Input Tahfidz'!G15</f>
        <v/>
      </c>
      <c r="BL23" s="173">
        <f>'[8]INPUT EKSTRA'!F15</f>
        <v>0</v>
      </c>
      <c r="BM23" s="172" t="str">
        <f>'[8]INPUT EKSTRA'!H15</f>
        <v xml:space="preserve"> </v>
      </c>
      <c r="BN23" s="171">
        <f>'[8]INPUT EKSTRA'!I15</f>
        <v>0</v>
      </c>
      <c r="BO23" s="172" t="str">
        <f>'[8]INPUT EKSTRA'!K15</f>
        <v xml:space="preserve"> </v>
      </c>
      <c r="BP23" s="171">
        <f>'[8]INPUT EKSTRA'!L15</f>
        <v>0</v>
      </c>
      <c r="BQ23" s="172" t="str">
        <f>'[8]INPUT EKSTRA'!N15</f>
        <v xml:space="preserve"> </v>
      </c>
      <c r="BR23" s="174">
        <f>'[9]INPUT PRESTASI'!F14</f>
        <v>0</v>
      </c>
      <c r="BS23" s="174">
        <f>'[9]INPUT PRESTASI'!G14</f>
        <v>0</v>
      </c>
      <c r="BT23" s="174">
        <f>'[9]INPUT PRESTASI'!H14</f>
        <v>0</v>
      </c>
      <c r="BU23" s="174">
        <f>'[9]INPUT PRESTASI'!I14</f>
        <v>0</v>
      </c>
      <c r="BV23" s="174">
        <f>'[9]INPUT PRESTASI'!J14</f>
        <v>0</v>
      </c>
      <c r="BW23" s="174">
        <f>'[9]INPUT PRESTASI'!K14</f>
        <v>0</v>
      </c>
      <c r="BX23" s="174">
        <f>'[9]INPUT PRESTASI'!L14</f>
        <v>0</v>
      </c>
      <c r="BY23" s="174">
        <f>'[9]INPUT PRESTASI'!M14</f>
        <v>0</v>
      </c>
      <c r="BZ23" s="174">
        <f>'[9]INPUT PRESTASI'!N14</f>
        <v>0</v>
      </c>
      <c r="CA23" s="174">
        <f>'[9]INPUT PRESTASI'!O14</f>
        <v>0</v>
      </c>
      <c r="CB23" s="175" t="str">
        <f>'[9]INPUT PRESENSI'!Y15</f>
        <v/>
      </c>
      <c r="CC23" s="175" t="str">
        <f>'[9]INPUT PRESENSI'!Z15</f>
        <v/>
      </c>
      <c r="CD23" s="175" t="str">
        <f>'[9]INPUT PRESENSI'!AA15</f>
        <v/>
      </c>
    </row>
    <row r="24" spans="1:82" ht="15.75" x14ac:dyDescent="0.25">
      <c r="A24" s="153">
        <v>11</v>
      </c>
      <c r="B24" s="360" t="s">
        <v>451</v>
      </c>
      <c r="C24" s="154">
        <f>VLOOKUP($B24,'DATA SISWA'!$E$8:$G$9999,2,0)</f>
        <v>0</v>
      </c>
      <c r="D24" s="154"/>
      <c r="E24" s="155" t="str">
        <f>VLOOKUP($B24,'DATA SISWA'!$E$8:$G$9999,3,0)</f>
        <v>Keisha Destiana Ardelin</v>
      </c>
      <c r="F24" s="156" t="str">
        <f>IF('DATA SISWA'!M18="Laki-Laki","L","P")</f>
        <v>P</v>
      </c>
      <c r="G24" s="157">
        <f>[21]INPUT!BV26</f>
        <v>84.04</v>
      </c>
      <c r="H24" s="157" t="str">
        <f>[21]INPUT!BY26</f>
        <v>Menunjukkan penguasaan dalam Mendefinisikan pengertian, khamr berdasarkan telaah Q.S. al-Māidah/5: 90-91; dan sikap terhadap khamr.</v>
      </c>
      <c r="I24" s="157" t="str">
        <f>[21]INPUT!BZ26</f>
        <v>Memerlukan penguatan dalam Dapat menganalisis cabang iman: memenuhi janji, mensyukuri nikmat, memelihara lisan, menutupi aib orang lain dengan benar.</v>
      </c>
      <c r="J24" s="158">
        <f>[22]INPUT!BV26</f>
        <v>83.33</v>
      </c>
      <c r="K24" s="159" t="str">
        <f>[22]INPUT!BY26</f>
        <v xml:space="preserve">Menunjukkan penguasaan dalam </v>
      </c>
      <c r="L24" s="159" t="str">
        <f>[22]INPUT!BZ26</f>
        <v xml:space="preserve">Memerlukan penguatan dalam </v>
      </c>
      <c r="M24" s="160">
        <f>[10]INPUT!BV26</f>
        <v>81.95</v>
      </c>
      <c r="N24" s="161" t="str">
        <f>[10]INPUT!BY26</f>
        <v>Menunjukkan penguasaan dalam Mengidentifikasi Kalimat Fakta dan Opini</v>
      </c>
      <c r="O24" s="161" t="str">
        <f>[10]INPUT!BZ26</f>
        <v>Memerlukan penguatan dalam Mengenali Struktur dan Unsur Teks Berita</v>
      </c>
      <c r="P24" s="162">
        <f>[11]INPUT!BV26</f>
        <v>80.37</v>
      </c>
      <c r="Q24" s="163" t="str">
        <f>[11]INPUT!BY26</f>
        <v>Menunjukkan penguasaan dalam mempresentasikan isi dari explanation text</v>
      </c>
      <c r="R24" s="163" t="str">
        <f>[11]INPUT!BZ26</f>
        <v>Memerlukan penguatan dalam mengidentifikasi struktur dan unsur kebahasaan dari explanation text</v>
      </c>
      <c r="S24" s="157">
        <f>[12]INPUT!BV26</f>
        <v>84.75</v>
      </c>
      <c r="T24" s="164" t="str">
        <f>[12]INPUT!BY26</f>
        <v xml:space="preserve"> </v>
      </c>
      <c r="U24" s="164" t="str">
        <f>[12]INPUT!BZ26</f>
        <v xml:space="preserve"> </v>
      </c>
      <c r="V24" s="160">
        <f>[1]INPUT!BV26</f>
        <v>88.28</v>
      </c>
      <c r="W24" s="161" t="str">
        <f>[1]INPUT!BY26</f>
        <v>Menunjukkan penguasaan dalam Berkolaborasi dalam menentukan gejala alam yang sering terjadi di Indonesia</v>
      </c>
      <c r="X24" s="161" t="str">
        <f>[1]INPUT!BZ26</f>
        <v>Memerlukan penguatan dalam Mendeskripsikan pencemaran lingkungan akibat energi alternatif</v>
      </c>
      <c r="Y24" s="158">
        <f>[2]INPUT!BV26</f>
        <v>77</v>
      </c>
      <c r="Z24" s="159" t="str">
        <f>[2]INPUT!BY26</f>
        <v xml:space="preserve"> </v>
      </c>
      <c r="AA24" s="159" t="str">
        <f>[2]INPUT!BZ26</f>
        <v xml:space="preserve"> </v>
      </c>
      <c r="AB24" s="162">
        <f>[20]INPUT!BV26</f>
        <v>84.39</v>
      </c>
      <c r="AC24" s="163" t="str">
        <f>[20]INPUT!BY26</f>
        <v>Menunjukkan penguasaan dalam Peserta didik dapat mengetahui konsep osmosis pada sel hewan dan tumbuhan dengan tepat</v>
      </c>
      <c r="AD24" s="163" t="str">
        <f>[20]INPUT!BZ26</f>
        <v>Memerlukan penguatan dalam Peserta didik dapat menyebutkan organel beserta fungsinya dengan tepat</v>
      </c>
      <c r="AE24" s="157">
        <f>[18]INPUT!BV26</f>
        <v>82.83</v>
      </c>
      <c r="AF24" s="164" t="str">
        <f>[18]INPUT!BY26</f>
        <v>Menunjukkan penguasaan dalam Mendeskripsikan perlawanan bangsa indonesia terhadap penjajahan bangsa barat</v>
      </c>
      <c r="AG24" s="164" t="str">
        <f>[18]INPUT!BZ26</f>
        <v>Memerlukan penguatan dalam Mendeskripsikan latar belakang kedatangan bangsa barat ke Indonesia</v>
      </c>
      <c r="AH24" s="160">
        <f>[19]INPUT!BV26</f>
        <v>86.22</v>
      </c>
      <c r="AI24" s="161" t="str">
        <f>[19]INPUT!BY26</f>
        <v>Menunjukkan penguasaan dalam Letak Astronomis, Geografis, dan Geologis Indonesia</v>
      </c>
      <c r="AJ24" s="161" t="str">
        <f>[19]INPUT!BZ26</f>
        <v>Memerlukan penguatan dalam Sumber Daya Alam dan Potensinya di Indonesia</v>
      </c>
      <c r="AK24" s="158">
        <f>[13]INPUT!BV26</f>
        <v>89.42</v>
      </c>
      <c r="AL24" s="159" t="str">
        <f>[13]INPUT!BY26</f>
        <v>Menunjukkan penguasaan dalam Menghitung Sisa Hasil Usaha Koperasi</v>
      </c>
      <c r="AM24" s="159" t="str">
        <f>[13]INPUT!BZ26</f>
        <v>Memerlukan penguatan dalam Memahami hubungan konsep dan metode perhitungan pendapatan nasiol</v>
      </c>
      <c r="AN24" s="162">
        <f>[14]INPUT!BV26</f>
        <v>85.97</v>
      </c>
      <c r="AO24" s="163" t="str">
        <f>[14]INPUT!BY26</f>
        <v xml:space="preserve">Menunjukkan penguasaan dalam memahami definisi permasalahan sosial </v>
      </c>
      <c r="AP24" s="163" t="str">
        <f>[14]INPUT!BZ26</f>
        <v xml:space="preserve">Memerlukan penguatan dalam mengklasifikasikan ragam kelompok sosial </v>
      </c>
      <c r="AQ24" s="157">
        <f>[15]INPUT!BV26</f>
        <v>85</v>
      </c>
      <c r="AR24" s="164" t="str">
        <f>[15]INPUT!BY26</f>
        <v>Menunjukkan penguasaan dalam Dapat menyanyikan dan membuat klip video lagu islami</v>
      </c>
      <c r="AS24" s="164" t="str">
        <f>[15]INPUT!BZ26</f>
        <v>Memerlukan penguatan dalam Dapat menyanyikan dan membuat klip video lagu islami</v>
      </c>
      <c r="AT24" s="160">
        <f>[16]INPUT!BV26</f>
        <v>86</v>
      </c>
      <c r="AU24" s="161" t="str">
        <f>[16]INPUT!BY26</f>
        <v>Menunjukkan penguasaan dalam Memahami dan mempraktikan formasi permainan bola voli</v>
      </c>
      <c r="AV24" s="161" t="str">
        <f>[16]INPUT!BZ26</f>
        <v>Memerlukan penguatan dalam Memahami dan mempraktikan formasi permainan bola voli</v>
      </c>
      <c r="AW24" s="162">
        <f>[17]INPUT!BV26</f>
        <v>90.33</v>
      </c>
      <c r="AX24" s="163" t="str">
        <f>[17]INPUT!BY26</f>
        <v>Menunjukkan penguasaan dalam Menyebutkan Fungsi dan hakekat Muqaddimah Anggaran Dasar Muhammadiyah</v>
      </c>
      <c r="AY24" s="163" t="str">
        <f>[17]INPUT!BZ26</f>
        <v>Memerlukan penguatan dalam Menjelaskan dan menyusun artikel  serta menceritakan peran tokoh Aisyiyah era kontemporer Prof.Hj.Siti Baroroh Barid</v>
      </c>
      <c r="AZ24" s="157">
        <f>[3]INPUT!BV26</f>
        <v>85.56</v>
      </c>
      <c r="BA24" s="164" t="str">
        <f>[3]INPUT!BY26</f>
        <v>Menunjukkan penguasaan dalam memperkenalkan diri (hajimemashite)</v>
      </c>
      <c r="BB24" s="164" t="str">
        <f>[3]INPUT!BZ26</f>
        <v>Memerlukan penguatan dalam mengucapkan salam sapaan ringan (aisatsu)</v>
      </c>
      <c r="BC24" s="160">
        <f>[4]INPUT!BV26</f>
        <v>88.83</v>
      </c>
      <c r="BD24" s="161" t="str">
        <f>[4]INPUT!BY26</f>
        <v>Menunjukkan penguasaan dalam Memahami proses pemrograman</v>
      </c>
      <c r="BE24" s="161" t="str">
        <f>[4]INPUT!BZ26</f>
        <v>Memerlukan penguatan dalam Menguasai konsep dan penerapan rekursi</v>
      </c>
      <c r="BF24" s="171" t="s">
        <v>208</v>
      </c>
      <c r="BG24" s="172" t="str">
        <f>'[5]INPUT HW'!P16</f>
        <v>Peserta didik sudah mengikuti kegiatan HW dengan aktif,dan menunjukan sikap disiplin dan bertanggung jawab</v>
      </c>
      <c r="BH24" s="171" t="s">
        <v>209</v>
      </c>
      <c r="BI24" s="171" t="str">
        <f>'[6]Input Tahfidz'!G16</f>
        <v>Alhamdulillah. Peserta didik sudah baik dalam menghafal al Qur'an. Namun semangat untuk menambah hafalan dan memperbaiki bacaan perlu ditingkatkan dengan bimbingan dan pantauan orang tua di rumah</v>
      </c>
      <c r="BJ24" s="171" t="s">
        <v>210</v>
      </c>
      <c r="BK24" s="172" t="str">
        <f>'[7]Input Tahfidz'!G16</f>
        <v/>
      </c>
      <c r="BL24" s="173">
        <f>'[8]INPUT EKSTRA'!F16</f>
        <v>0</v>
      </c>
      <c r="BM24" s="172" t="str">
        <f>'[8]INPUT EKSTRA'!H16</f>
        <v xml:space="preserve"> </v>
      </c>
      <c r="BN24" s="171">
        <f>'[8]INPUT EKSTRA'!I16</f>
        <v>0</v>
      </c>
      <c r="BO24" s="172" t="str">
        <f>'[8]INPUT EKSTRA'!K16</f>
        <v xml:space="preserve"> </v>
      </c>
      <c r="BP24" s="171">
        <f>'[8]INPUT EKSTRA'!L16</f>
        <v>0</v>
      </c>
      <c r="BQ24" s="172" t="str">
        <f>'[8]INPUT EKSTRA'!N16</f>
        <v xml:space="preserve"> </v>
      </c>
      <c r="BR24" s="174">
        <f>'[9]INPUT PRESTASI'!F15</f>
        <v>0</v>
      </c>
      <c r="BS24" s="174">
        <f>'[9]INPUT PRESTASI'!G15</f>
        <v>0</v>
      </c>
      <c r="BT24" s="174">
        <f>'[9]INPUT PRESTASI'!H15</f>
        <v>0</v>
      </c>
      <c r="BU24" s="174">
        <f>'[9]INPUT PRESTASI'!I15</f>
        <v>0</v>
      </c>
      <c r="BV24" s="174">
        <f>'[9]INPUT PRESTASI'!J15</f>
        <v>0</v>
      </c>
      <c r="BW24" s="174">
        <f>'[9]INPUT PRESTASI'!K15</f>
        <v>0</v>
      </c>
      <c r="BX24" s="174">
        <f>'[9]INPUT PRESTASI'!L15</f>
        <v>0</v>
      </c>
      <c r="BY24" s="174">
        <f>'[9]INPUT PRESTASI'!M15</f>
        <v>0</v>
      </c>
      <c r="BZ24" s="174">
        <f>'[9]INPUT PRESTASI'!N15</f>
        <v>0</v>
      </c>
      <c r="CA24" s="174">
        <f>'[9]INPUT PRESTASI'!O15</f>
        <v>0</v>
      </c>
      <c r="CB24" s="175" t="str">
        <f>'[9]INPUT PRESENSI'!Y16</f>
        <v/>
      </c>
      <c r="CC24" s="175" t="str">
        <f>'[9]INPUT PRESENSI'!Z16</f>
        <v/>
      </c>
      <c r="CD24" s="175" t="str">
        <f>'[9]INPUT PRESENSI'!AA16</f>
        <v/>
      </c>
    </row>
    <row r="25" spans="1:82" ht="15.75" x14ac:dyDescent="0.25">
      <c r="A25" s="153">
        <v>12</v>
      </c>
      <c r="B25" s="360" t="s">
        <v>452</v>
      </c>
      <c r="C25" s="154">
        <f>VLOOKUP($B25,'DATA SISWA'!$E$8:$G$9999,2,0)</f>
        <v>0</v>
      </c>
      <c r="D25" s="154"/>
      <c r="E25" s="155" t="str">
        <f>VLOOKUP($B25,'DATA SISWA'!$E$8:$G$9999,3,0)</f>
        <v>Keysha Shafa Kamila</v>
      </c>
      <c r="F25" s="156" t="str">
        <f>IF('DATA SISWA'!M19="Laki-Laki","L","P")</f>
        <v>P</v>
      </c>
      <c r="G25" s="157">
        <f>[21]INPUT!BV27</f>
        <v>85</v>
      </c>
      <c r="H25" s="157" t="str">
        <f>[21]INPUT!BY27</f>
        <v>Menunjukkan penguasaan dalam Menjelaskan narkoba ditinjaui dari Islam; narkoba ditinjaui dari hukum Indonesia (pengertian, berbagai jenis narkoba yang disalahgunakan, penyalahgunaan narkoba); dan pencegahan penyalahgunaan narkoba.</v>
      </c>
      <c r="I25" s="157" t="str">
        <f>[21]INPUT!BZ27</f>
        <v xml:space="preserve">Memerlukan penguatan dalam Membaca dengan tartil Q.S. Ali ‘Imrān/3: 190-191 dan QS. ar-Rahmān/55: 33, serta Hadis tentang berpikir kritis dan ilmu pengetahuan dan teknologi. </v>
      </c>
      <c r="J25" s="158">
        <f>[22]INPUT!BV27</f>
        <v>83.33</v>
      </c>
      <c r="K25" s="159" t="str">
        <f>[22]INPUT!BY27</f>
        <v xml:space="preserve">Menunjukkan penguasaan dalam </v>
      </c>
      <c r="L25" s="159" t="str">
        <f>[22]INPUT!BZ27</f>
        <v xml:space="preserve">Memerlukan penguatan dalam </v>
      </c>
      <c r="M25" s="160">
        <f>[10]INPUT!BV27</f>
        <v>82.11</v>
      </c>
      <c r="N25" s="161" t="str">
        <f>[10]INPUT!BY27</f>
        <v>Menunjukkan penguasaan dalam Merancang dan membuat poster</v>
      </c>
      <c r="O25" s="161" t="str">
        <f>[10]INPUT!BZ27</f>
        <v>Memerlukan penguatan dalam Mengenali Struktur dan Unsur Teks Berita</v>
      </c>
      <c r="P25" s="162">
        <f>[11]INPUT!BV27</f>
        <v>80.37</v>
      </c>
      <c r="Q25" s="163" t="str">
        <f>[11]INPUT!BY27</f>
        <v>Menunjukkan penguasaan dalam mempresentasikan isi dari explanation text</v>
      </c>
      <c r="R25" s="163" t="str">
        <f>[11]INPUT!BZ27</f>
        <v>Memerlukan penguatan dalam mengidentifikasi struktur dan unsur kebahasaan dari explanation text</v>
      </c>
      <c r="S25" s="157">
        <f>[12]INPUT!BV27</f>
        <v>87.75</v>
      </c>
      <c r="T25" s="164" t="str">
        <f>[12]INPUT!BY27</f>
        <v xml:space="preserve"> </v>
      </c>
      <c r="U25" s="164" t="str">
        <f>[12]INPUT!BZ27</f>
        <v xml:space="preserve"> </v>
      </c>
      <c r="V25" s="160">
        <f>[1]INPUT!BV27</f>
        <v>84.37</v>
      </c>
      <c r="W25" s="161" t="str">
        <f>[1]INPUT!BY27</f>
        <v>Menunjukkan penguasaan dalam Memberikan solusi dari pencemaran</v>
      </c>
      <c r="X25" s="161" t="str">
        <f>[1]INPUT!BZ27</f>
        <v>Memerlukan penguatan dalam Mendeskripsikan Gejala Alam</v>
      </c>
      <c r="Y25" s="158">
        <f>[2]INPUT!BV27</f>
        <v>77</v>
      </c>
      <c r="Z25" s="159" t="str">
        <f>[2]INPUT!BY27</f>
        <v xml:space="preserve"> </v>
      </c>
      <c r="AA25" s="159" t="str">
        <f>[2]INPUT!BZ27</f>
        <v xml:space="preserve"> </v>
      </c>
      <c r="AB25" s="162">
        <f>[20]INPUT!BV27</f>
        <v>83.78</v>
      </c>
      <c r="AC25" s="163" t="str">
        <f>[20]INPUT!BY27</f>
        <v>Menunjukkan penguasaan dalam Peserta didik dapat mengetahui konsep osmosis pada sel hewan dan tumbuhan dengan tepat</v>
      </c>
      <c r="AD25" s="163" t="str">
        <f>[20]INPUT!BZ27</f>
        <v>Memerlukan penguatan dalam Peserta didik dapat menyebutkan bagian mikroskop beserta fungsinya dengan baik</v>
      </c>
      <c r="AE25" s="157">
        <f>[18]INPUT!BV27</f>
        <v>82.83</v>
      </c>
      <c r="AF25" s="164" t="str">
        <f>[18]INPUT!BY27</f>
        <v>Menunjukkan penguasaan dalam Mendeskripsikan perlawanan bangsa indonesia terhadap penjajahan bangsa barat</v>
      </c>
      <c r="AG25" s="164" t="str">
        <f>[18]INPUT!BZ27</f>
        <v>Memerlukan penguatan dalam Mendeskripsikan latar belakang kedatangan bangsa barat ke Indonesia</v>
      </c>
      <c r="AH25" s="160">
        <f>[19]INPUT!BV27</f>
        <v>81.28</v>
      </c>
      <c r="AI25" s="161" t="str">
        <f>[19]INPUT!BY27</f>
        <v>Menunjukkan penguasaan dalam Letak Astronomis, Geografis, dan Geologis Indonesia</v>
      </c>
      <c r="AJ25" s="161" t="str">
        <f>[19]INPUT!BZ27</f>
        <v>Memerlukan penguatan dalam Sumber Daya Alam dan Potensinya di Indonesia</v>
      </c>
      <c r="AK25" s="158">
        <f>[13]INPUT!BV27</f>
        <v>89.92</v>
      </c>
      <c r="AL25" s="159" t="str">
        <f>[13]INPUT!BY27</f>
        <v>Menunjukkan penguasaan dalam Menganalisis Keunggulan dan Kelemahan BUMN/BUMS yang ada di sekitarnya</v>
      </c>
      <c r="AM25" s="159" t="str">
        <f>[13]INPUT!BZ27</f>
        <v>Memerlukan penguatan dalam Memahami hubungan konsep dan metode perhitungan pendapatan nasiol</v>
      </c>
      <c r="AN25" s="162">
        <f>[14]INPUT!BV27</f>
        <v>86.7</v>
      </c>
      <c r="AO25" s="163" t="str">
        <f>[14]INPUT!BY27</f>
        <v xml:space="preserve">Menunjukkan penguasaan dalam mengklasifikasikan ragam permasalahan sosial </v>
      </c>
      <c r="AP25" s="163" t="str">
        <f>[14]INPUT!BZ27</f>
        <v xml:space="preserve">Memerlukan penguatan dalam mengklasifikasikan ragam kelompok sosial </v>
      </c>
      <c r="AQ25" s="157">
        <f>[15]INPUT!BV27</f>
        <v>81.67</v>
      </c>
      <c r="AR25" s="164" t="str">
        <f>[15]INPUT!BY27</f>
        <v>Menunjukkan penguasaan dalam Dapat menyanyikan dan membuat klip video lagu islami</v>
      </c>
      <c r="AS25" s="164" t="str">
        <f>[15]INPUT!BZ27</f>
        <v>Memerlukan penguatan dalam Dapat menyanyikan dan membuat klip video lagu islami</v>
      </c>
      <c r="AT25" s="160">
        <f>[16]INPUT!BV27</f>
        <v>86</v>
      </c>
      <c r="AU25" s="161" t="str">
        <f>[16]INPUT!BY27</f>
        <v>Menunjukkan penguasaan dalam Memahami dan mempraktikan formasi permainan bola voli</v>
      </c>
      <c r="AV25" s="161" t="str">
        <f>[16]INPUT!BZ27</f>
        <v>Memerlukan penguatan dalam Memahami dan mempraktikan formasi permainan bola voli</v>
      </c>
      <c r="AW25" s="162">
        <f>[17]INPUT!BV27</f>
        <v>89.39</v>
      </c>
      <c r="AX25" s="163" t="str">
        <f>[17]INPUT!BY27</f>
        <v>Menunjukkan penguasaan dalam Menjelaskan pengertian Muqaddimah, sistematika matan dan sejarah perumusan  Anggaran Dasar Muhammadiyah (MADM).</v>
      </c>
      <c r="AY25" s="163" t="str">
        <f>[17]INPUT!BZ27</f>
        <v>Memerlukan penguatan dalam Menjelaskan dan menyusun artikel  serta menceritakan peran tokoh Aisyiyah era kontemporer Prof.Hj.Siti Baroroh Barid</v>
      </c>
      <c r="AZ25" s="157">
        <f>[3]INPUT!BV27</f>
        <v>85.56</v>
      </c>
      <c r="BA25" s="164" t="str">
        <f>[3]INPUT!BY27</f>
        <v>Menunjukkan penguasaan dalam memperkenalkan diri (hajimemashite)</v>
      </c>
      <c r="BB25" s="164" t="str">
        <f>[3]INPUT!BZ27</f>
        <v>Memerlukan penguatan dalam mengucapkan salam sapaan ringan (aisatsu)</v>
      </c>
      <c r="BC25" s="160">
        <f>[4]INPUT!BV27</f>
        <v>81.75</v>
      </c>
      <c r="BD25" s="161" t="str">
        <f>[4]INPUT!BY27</f>
        <v>Menunjukkan penguasaan dalam Memahami proses pemrograman</v>
      </c>
      <c r="BE25" s="161" t="str">
        <f>[4]INPUT!BZ27</f>
        <v>Memerlukan penguatan dalam Menguasai konsep dan penerapan rekursi</v>
      </c>
      <c r="BF25" s="171" t="s">
        <v>208</v>
      </c>
      <c r="BG25" s="172" t="str">
        <f>'[5]INPUT HW'!P17</f>
        <v>Peserta didik sudah mengikuti kegiatan HW dengan aktif,dan menunjukan sikap disiplin dan bertanggung jawab</v>
      </c>
      <c r="BH25" s="171" t="s">
        <v>209</v>
      </c>
      <c r="BI25" s="171" t="str">
        <f>'[6]Input Tahfidz'!G17</f>
        <v>Alhamdulillah. Peserta didik sudah baik dalam menghafal al Qur'an. Namun semangat untuk menambah hafalan dan memperbaiki bacaan perlu ditingkatkan dengan bimbingan dan pantauan orang tua di rumah</v>
      </c>
      <c r="BJ25" s="171" t="s">
        <v>210</v>
      </c>
      <c r="BK25" s="172" t="str">
        <f>'[7]Input Tahfidz'!G17</f>
        <v/>
      </c>
      <c r="BL25" s="173">
        <f>'[8]INPUT EKSTRA'!F17</f>
        <v>0</v>
      </c>
      <c r="BM25" s="172" t="str">
        <f>'[8]INPUT EKSTRA'!H17</f>
        <v xml:space="preserve"> </v>
      </c>
      <c r="BN25" s="171">
        <f>'[8]INPUT EKSTRA'!I17</f>
        <v>0</v>
      </c>
      <c r="BO25" s="172" t="str">
        <f>'[8]INPUT EKSTRA'!K17</f>
        <v xml:space="preserve"> </v>
      </c>
      <c r="BP25" s="171">
        <f>'[8]INPUT EKSTRA'!L17</f>
        <v>0</v>
      </c>
      <c r="BQ25" s="172" t="str">
        <f>'[8]INPUT EKSTRA'!N17</f>
        <v xml:space="preserve"> </v>
      </c>
      <c r="BR25" s="174">
        <f>'[9]INPUT PRESTASI'!F16</f>
        <v>0</v>
      </c>
      <c r="BS25" s="174">
        <f>'[9]INPUT PRESTASI'!G16</f>
        <v>0</v>
      </c>
      <c r="BT25" s="174">
        <f>'[9]INPUT PRESTASI'!H16</f>
        <v>0</v>
      </c>
      <c r="BU25" s="174">
        <f>'[9]INPUT PRESTASI'!I16</f>
        <v>0</v>
      </c>
      <c r="BV25" s="174">
        <f>'[9]INPUT PRESTASI'!J16</f>
        <v>0</v>
      </c>
      <c r="BW25" s="174">
        <f>'[9]INPUT PRESTASI'!K16</f>
        <v>0</v>
      </c>
      <c r="BX25" s="174">
        <f>'[9]INPUT PRESTASI'!L16</f>
        <v>0</v>
      </c>
      <c r="BY25" s="174">
        <f>'[9]INPUT PRESTASI'!M16</f>
        <v>0</v>
      </c>
      <c r="BZ25" s="174">
        <f>'[9]INPUT PRESTASI'!N16</f>
        <v>0</v>
      </c>
      <c r="CA25" s="174">
        <f>'[9]INPUT PRESTASI'!O16</f>
        <v>0</v>
      </c>
      <c r="CB25" s="175" t="str">
        <f>'[9]INPUT PRESENSI'!Y17</f>
        <v/>
      </c>
      <c r="CC25" s="175" t="str">
        <f>'[9]INPUT PRESENSI'!Z17</f>
        <v/>
      </c>
      <c r="CD25" s="175" t="str">
        <f>'[9]INPUT PRESENSI'!AA17</f>
        <v/>
      </c>
    </row>
    <row r="26" spans="1:82" ht="15.75" x14ac:dyDescent="0.25">
      <c r="A26" s="153">
        <v>13</v>
      </c>
      <c r="B26" s="360" t="s">
        <v>453</v>
      </c>
      <c r="C26" s="154">
        <f>VLOOKUP($B26,'DATA SISWA'!$E$8:$G$9999,2,0)</f>
        <v>0</v>
      </c>
      <c r="D26" s="154"/>
      <c r="E26" s="155" t="str">
        <f>VLOOKUP($B26,'DATA SISWA'!$E$8:$G$9999,3,0)</f>
        <v>Launah Dza Khilyah</v>
      </c>
      <c r="F26" s="156" t="str">
        <f>IF('DATA SISWA'!M20="Laki-Laki","L","P")</f>
        <v>P</v>
      </c>
      <c r="G26" s="157">
        <f>[21]INPUT!BV28</f>
        <v>82.44</v>
      </c>
      <c r="H26" s="157" t="str">
        <f>[21]INPUT!BY28</f>
        <v>Menunjukkan penguasaan dalam Mendefinisikan pengertian, khamr berdasarkan telaah Q.S. al-Māidah/5: 90-91; dan sikap terhadap khamr.</v>
      </c>
      <c r="I26" s="157" t="str">
        <f>[21]INPUT!BZ28</f>
        <v xml:space="preserve">Memerlukan penguatan dalam Membaca dengan tartil Q.S. Ali ‘Imrān/3: 190-191 dan QS. ar-Rahmān/55: 33, serta Hadis tentang berpikir kritis dan ilmu pengetahuan dan teknologi. </v>
      </c>
      <c r="J26" s="158">
        <f>[22]INPUT!BV28</f>
        <v>83.33</v>
      </c>
      <c r="K26" s="159" t="str">
        <f>[22]INPUT!BY28</f>
        <v xml:space="preserve">Menunjukkan penguasaan dalam </v>
      </c>
      <c r="L26" s="159" t="str">
        <f>[22]INPUT!BZ28</f>
        <v xml:space="preserve">Memerlukan penguatan dalam </v>
      </c>
      <c r="M26" s="160">
        <f>[10]INPUT!BV28</f>
        <v>81.44</v>
      </c>
      <c r="N26" s="161" t="str">
        <f>[10]INPUT!BY28</f>
        <v>Menunjukkan penguasaan dalam Merancang dan membuat poster</v>
      </c>
      <c r="O26" s="161" t="str">
        <f>[10]INPUT!BZ28</f>
        <v>Memerlukan penguatan dalam Mengidentifikasi Ide pokok dan Ide pendukung</v>
      </c>
      <c r="P26" s="162">
        <f>[11]INPUT!BV28</f>
        <v>76.37</v>
      </c>
      <c r="Q26" s="163" t="str">
        <f>[11]INPUT!BY28</f>
        <v>Menunjukkan penguasaan dalam mengidentifikasi struktur dan unsur kebahasaan dari explanation text</v>
      </c>
      <c r="R26" s="163" t="str">
        <f>[11]INPUT!BZ28</f>
        <v>Memerlukan penguatan dalam mempresentasikan isi dari explanation text</v>
      </c>
      <c r="S26" s="157">
        <f>[12]INPUT!BV28</f>
        <v>76.67</v>
      </c>
      <c r="T26" s="164" t="str">
        <f>[12]INPUT!BY28</f>
        <v xml:space="preserve"> </v>
      </c>
      <c r="U26" s="164" t="str">
        <f>[12]INPUT!BZ28</f>
        <v xml:space="preserve"> </v>
      </c>
      <c r="V26" s="160">
        <f>[1]INPUT!BV28</f>
        <v>88.48</v>
      </c>
      <c r="W26" s="161" t="str">
        <f>[1]INPUT!BY28</f>
        <v>Menunjukkan penguasaan dalam Membandingkan dengan data di internet 10 tahun terakhir</v>
      </c>
      <c r="X26" s="161" t="str">
        <f>[1]INPUT!BZ28</f>
        <v>Memerlukan penguatan dalam Mendeskripsikan Gejala Alam</v>
      </c>
      <c r="Y26" s="158">
        <f>[2]INPUT!BV28</f>
        <v>77</v>
      </c>
      <c r="Z26" s="159" t="str">
        <f>[2]INPUT!BY28</f>
        <v xml:space="preserve"> </v>
      </c>
      <c r="AA26" s="159" t="str">
        <f>[2]INPUT!BZ28</f>
        <v xml:space="preserve"> </v>
      </c>
      <c r="AB26" s="162">
        <f>[20]INPUT!BV28</f>
        <v>78.83</v>
      </c>
      <c r="AC26" s="163" t="str">
        <f>[20]INPUT!BY28</f>
        <v>Menunjukkan penguasaan dalam Peserta didik dapat menyebutkan bagian mikroskop beserta fungsinya dengan baik</v>
      </c>
      <c r="AD26" s="163" t="str">
        <f>[20]INPUT!BZ28</f>
        <v>Memerlukan penguatan dalam Peserta didik dapat mengetahui konsep tranpor membran dengan pengamatan kentan dan bubuk kopi</v>
      </c>
      <c r="AE26" s="157">
        <f>[18]INPUT!BV28</f>
        <v>82.83</v>
      </c>
      <c r="AF26" s="164" t="str">
        <f>[18]INPUT!BY28</f>
        <v>Menunjukkan penguasaan dalam Mendeskripsikan perlawanan bangsa indonesia terhadap penjajahan bangsa barat</v>
      </c>
      <c r="AG26" s="164" t="str">
        <f>[18]INPUT!BZ28</f>
        <v>Memerlukan penguatan dalam Mendeskripsikan latar belakang kedatangan bangsa barat ke Indonesia</v>
      </c>
      <c r="AH26" s="160">
        <f>[19]INPUT!BV28</f>
        <v>81.39</v>
      </c>
      <c r="AI26" s="161" t="str">
        <f>[19]INPUT!BY28</f>
        <v>Menunjukkan penguasaan dalam Sumber Daya Alam dan Potensinya di Indonesia</v>
      </c>
      <c r="AJ26" s="161" t="str">
        <f>[19]INPUT!BZ28</f>
        <v>Memerlukan penguatan dalam Letak Astronomis, Geografis, dan Geologis Indonesia</v>
      </c>
      <c r="AK26" s="158">
        <f>[13]INPUT!BV28</f>
        <v>87.25</v>
      </c>
      <c r="AL26" s="159" t="str">
        <f>[13]INPUT!BY28</f>
        <v>Menunjukkan penguasaan dalam Menganalisis Keunggulan dan Kelemahan BUMN/BUMS yang ada di sekitarnya</v>
      </c>
      <c r="AM26" s="159" t="str">
        <f>[13]INPUT!BZ28</f>
        <v>Memerlukan penguatan dalam Memahami hubungan konsep dan metode perhitungan pendapatan nasiol</v>
      </c>
      <c r="AN26" s="162">
        <f>[14]INPUT!BV28</f>
        <v>82.83</v>
      </c>
      <c r="AO26" s="163" t="str">
        <f>[14]INPUT!BY28</f>
        <v xml:space="preserve">Menunjukkan penguasaan dalam memahami definisi permasalahan sosial </v>
      </c>
      <c r="AP26" s="163" t="str">
        <f>[14]INPUT!BZ28</f>
        <v xml:space="preserve">Memerlukan penguatan dalam mengklasifikasikan ragam kelompok sosial </v>
      </c>
      <c r="AQ26" s="157">
        <f>[15]INPUT!BV28</f>
        <v>88.33</v>
      </c>
      <c r="AR26" s="164" t="str">
        <f>[15]INPUT!BY28</f>
        <v>Menunjukkan penguasaan dalam Dapat menyanyikan dan membuat klip video lagu islami</v>
      </c>
      <c r="AS26" s="164" t="str">
        <f>[15]INPUT!BZ28</f>
        <v>Memerlukan penguatan dalam Dapat menyanyikan dan membuat klip video lagu islami</v>
      </c>
      <c r="AT26" s="160">
        <f>[16]INPUT!BV28</f>
        <v>86</v>
      </c>
      <c r="AU26" s="161" t="str">
        <f>[16]INPUT!BY28</f>
        <v>Menunjukkan penguasaan dalam Memahami dan mempraktikan formasi permainan bola voli</v>
      </c>
      <c r="AV26" s="161" t="str">
        <f>[16]INPUT!BZ28</f>
        <v>Memerlukan penguatan dalam Memahami dan mempraktikan formasi permainan bola voli</v>
      </c>
      <c r="AW26" s="162">
        <f>[17]INPUT!BV28</f>
        <v>89.7</v>
      </c>
      <c r="AX26" s="163" t="str">
        <f>[17]INPUT!BY28</f>
        <v>Menunjukkan penguasaan dalam Menjelaskan pengertian Muqaddimah, sistematika matan dan sejarah perumusan  Anggaran Dasar Muhammadiyah (MADM).</v>
      </c>
      <c r="AY26" s="163" t="str">
        <f>[17]INPUT!BZ28</f>
        <v>Memerlukan penguatan dalam Menjelaskan dan  menyusun artikel serta menceritakan peran tokoh Muhammadiyah era kontemporer: Prof. Dr.KH Haedar Nashir, M.Si</v>
      </c>
      <c r="AZ26" s="157">
        <f>[3]INPUT!BV28</f>
        <v>85.56</v>
      </c>
      <c r="BA26" s="164" t="str">
        <f>[3]INPUT!BY28</f>
        <v>Menunjukkan penguasaan dalam memperkenalkan diri (hajimemashite)</v>
      </c>
      <c r="BB26" s="164" t="str">
        <f>[3]INPUT!BZ28</f>
        <v>Memerlukan penguatan dalam mengucapkan salam sapaan ringan (aisatsu)</v>
      </c>
      <c r="BC26" s="160">
        <f>[4]INPUT!BV28</f>
        <v>88.83</v>
      </c>
      <c r="BD26" s="161" t="str">
        <f>[4]INPUT!BY28</f>
        <v>Menunjukkan penguasaan dalam Memahami proses pemrograman</v>
      </c>
      <c r="BE26" s="161" t="str">
        <f>[4]INPUT!BZ28</f>
        <v>Memerlukan penguatan dalam Menguasai konsep dan penerapan rekursi</v>
      </c>
      <c r="BF26" s="171" t="s">
        <v>208</v>
      </c>
      <c r="BG26" s="172" t="str">
        <f>'[5]INPUT HW'!P18</f>
        <v>Peserta didik sudah mengikuti kegiatan HW dengan aktif,dan menunjukan sikap disiplin dan bertanggung jawab</v>
      </c>
      <c r="BH26" s="171" t="s">
        <v>209</v>
      </c>
      <c r="BI26" s="171" t="str">
        <f>'[6]Input Tahfidz'!G18</f>
        <v>Alhamdulillah. Peserta didik sudah baik dalam menghafal al Qur'an. Namun kelancaran, ketepatan, tajwid dan kefasihan perlu ditingkatkan</v>
      </c>
      <c r="BJ26" s="171" t="s">
        <v>210</v>
      </c>
      <c r="BK26" s="172" t="str">
        <f>'[7]Input Tahfidz'!G18</f>
        <v/>
      </c>
      <c r="BL26" s="173">
        <f>'[8]INPUT EKSTRA'!F18</f>
        <v>0</v>
      </c>
      <c r="BM26" s="172" t="str">
        <f>'[8]INPUT EKSTRA'!H18</f>
        <v xml:space="preserve"> </v>
      </c>
      <c r="BN26" s="171">
        <f>'[8]INPUT EKSTRA'!I18</f>
        <v>0</v>
      </c>
      <c r="BO26" s="172" t="str">
        <f>'[8]INPUT EKSTRA'!K18</f>
        <v xml:space="preserve"> </v>
      </c>
      <c r="BP26" s="171">
        <f>'[8]INPUT EKSTRA'!L18</f>
        <v>0</v>
      </c>
      <c r="BQ26" s="172" t="str">
        <f>'[8]INPUT EKSTRA'!N18</f>
        <v xml:space="preserve"> </v>
      </c>
      <c r="BR26" s="174">
        <f>'[9]INPUT PRESTASI'!F17</f>
        <v>0</v>
      </c>
      <c r="BS26" s="174">
        <f>'[9]INPUT PRESTASI'!G17</f>
        <v>0</v>
      </c>
      <c r="BT26" s="174">
        <f>'[9]INPUT PRESTASI'!H17</f>
        <v>0</v>
      </c>
      <c r="BU26" s="174">
        <f>'[9]INPUT PRESTASI'!I17</f>
        <v>0</v>
      </c>
      <c r="BV26" s="174">
        <f>'[9]INPUT PRESTASI'!J17</f>
        <v>0</v>
      </c>
      <c r="BW26" s="174">
        <f>'[9]INPUT PRESTASI'!K17</f>
        <v>0</v>
      </c>
      <c r="BX26" s="174">
        <f>'[9]INPUT PRESTASI'!L17</f>
        <v>0</v>
      </c>
      <c r="BY26" s="174">
        <f>'[9]INPUT PRESTASI'!M17</f>
        <v>0</v>
      </c>
      <c r="BZ26" s="174">
        <f>'[9]INPUT PRESTASI'!N17</f>
        <v>0</v>
      </c>
      <c r="CA26" s="174">
        <f>'[9]INPUT PRESTASI'!O17</f>
        <v>0</v>
      </c>
      <c r="CB26" s="175" t="str">
        <f>'[9]INPUT PRESENSI'!Y18</f>
        <v/>
      </c>
      <c r="CC26" s="175" t="str">
        <f>'[9]INPUT PRESENSI'!Z18</f>
        <v/>
      </c>
      <c r="CD26" s="175" t="str">
        <f>'[9]INPUT PRESENSI'!AA18</f>
        <v/>
      </c>
    </row>
    <row r="27" spans="1:82" ht="15.75" x14ac:dyDescent="0.25">
      <c r="A27" s="153">
        <v>14</v>
      </c>
      <c r="B27" s="360" t="s">
        <v>454</v>
      </c>
      <c r="C27" s="154">
        <f>VLOOKUP($B27,'DATA SISWA'!$E$8:$G$9999,2,0)</f>
        <v>0</v>
      </c>
      <c r="D27" s="154"/>
      <c r="E27" s="155" t="str">
        <f>VLOOKUP($B27,'DATA SISWA'!$E$8:$G$9999,3,0)</f>
        <v>Lutfi Aziz Azhar</v>
      </c>
      <c r="F27" s="156" t="str">
        <f>IF('DATA SISWA'!M21="Laki-Laki","L","P")</f>
        <v>P</v>
      </c>
      <c r="G27" s="157">
        <f>[21]INPUT!BV29</f>
        <v>82.04</v>
      </c>
      <c r="H27" s="157" t="str">
        <f>[21]INPUT!BY29</f>
        <v>Menunjukkan penguasaan dalam Membiasakan sikap tanggung jawab untuk memenuhi janji, mensyukuri nikmat, memelihara lisan, menutupi aib orang lain dengan tepat</v>
      </c>
      <c r="I27" s="157" t="str">
        <f>[21]INPUT!BZ29</f>
        <v xml:space="preserve">Memerlukan penguatan dalam Membaca dengan tartil Q.S. Ali ‘Imrān/3: 190-191 dan QS. ar-Rahmān/55: 33, serta Hadis tentang berpikir kritis dan ilmu pengetahuan dan teknologi. </v>
      </c>
      <c r="J27" s="158">
        <f>[22]INPUT!BV29</f>
        <v>83.33</v>
      </c>
      <c r="K27" s="159" t="str">
        <f>[22]INPUT!BY29</f>
        <v xml:space="preserve">Menunjukkan penguasaan dalam </v>
      </c>
      <c r="L27" s="159" t="str">
        <f>[22]INPUT!BZ29</f>
        <v xml:space="preserve">Memerlukan penguatan dalam </v>
      </c>
      <c r="M27" s="160">
        <f>[10]INPUT!BV29</f>
        <v>80.78</v>
      </c>
      <c r="N27" s="161" t="str">
        <f>[10]INPUT!BY29</f>
        <v>Menunjukkan penguasaan dalam Memahami Penyajian Berita dalam Bentuk Vlog</v>
      </c>
      <c r="O27" s="161" t="str">
        <f>[10]INPUT!BZ29</f>
        <v>Memerlukan penguatan dalam Mengidentifikasi Ide pokok dan Ide pendukung</v>
      </c>
      <c r="P27" s="162">
        <f>[11]INPUT!BV29</f>
        <v>77.040000000000006</v>
      </c>
      <c r="Q27" s="163" t="str">
        <f>[11]INPUT!BY29</f>
        <v>Menunjukkan penguasaan dalam menyampaikan opini tentang why/how something happen</v>
      </c>
      <c r="R27" s="163" t="str">
        <f>[11]INPUT!BZ29</f>
        <v>Memerlukan penguatan dalam mempresentasikan isi dari explanation text</v>
      </c>
      <c r="S27" s="157">
        <f>[12]INPUT!BV29</f>
        <v>73.959999999999994</v>
      </c>
      <c r="T27" s="164" t="str">
        <f>[12]INPUT!BY29</f>
        <v xml:space="preserve"> </v>
      </c>
      <c r="U27" s="164" t="str">
        <f>[12]INPUT!BZ29</f>
        <v xml:space="preserve"> </v>
      </c>
      <c r="V27" s="160">
        <f>[1]INPUT!BV29</f>
        <v>79.44</v>
      </c>
      <c r="W27" s="161" t="str">
        <f>[1]INPUT!BY29</f>
        <v>Menunjukkan penguasaan dalam Mendeskripsikan pencemaran lingkungan akibat energi alternatif</v>
      </c>
      <c r="X27" s="161" t="str">
        <f>[1]INPUT!BZ29</f>
        <v>Memerlukan penguatan dalam Mendeskripsikan Gejala Alam</v>
      </c>
      <c r="Y27" s="158">
        <f>[2]INPUT!BV29</f>
        <v>77</v>
      </c>
      <c r="Z27" s="159" t="str">
        <f>[2]INPUT!BY29</f>
        <v xml:space="preserve"> </v>
      </c>
      <c r="AA27" s="159" t="str">
        <f>[2]INPUT!BZ29</f>
        <v xml:space="preserve"> </v>
      </c>
      <c r="AB27" s="162">
        <f>[20]INPUT!BV29</f>
        <v>80.5</v>
      </c>
      <c r="AC27" s="163" t="str">
        <f>[20]INPUT!BY29</f>
        <v>Menunjukkan penguasaan dalam Peserta didik dapat menyebutkan bagian mikroskop beserta fungsinya dengan baik</v>
      </c>
      <c r="AD27" s="163" t="str">
        <f>[20]INPUT!BZ29</f>
        <v>Memerlukan penguatan dalam Peserta didik dapat mengetahui konsep tranpor membran dengan pengamatan kentan dan bubuk kopi</v>
      </c>
      <c r="AE27" s="157">
        <f>[18]INPUT!BV29</f>
        <v>82.83</v>
      </c>
      <c r="AF27" s="164" t="str">
        <f>[18]INPUT!BY29</f>
        <v>Menunjukkan penguasaan dalam Mendeskripsikan perlawanan bangsa indonesia terhadap penjajahan bangsa barat</v>
      </c>
      <c r="AG27" s="164" t="str">
        <f>[18]INPUT!BZ29</f>
        <v>Memerlukan penguatan dalam Mendeskripsikan latar belakang kedatangan bangsa barat ke Indonesia</v>
      </c>
      <c r="AH27" s="160">
        <f>[19]INPUT!BV29</f>
        <v>81.72</v>
      </c>
      <c r="AI27" s="161" t="str">
        <f>[19]INPUT!BY29</f>
        <v>Menunjukkan penguasaan dalam Sumber Daya Alam dan Potensinya di Indonesia</v>
      </c>
      <c r="AJ27" s="161" t="str">
        <f>[19]INPUT!BZ29</f>
        <v>Memerlukan penguatan dalam Letak Astronomis, Geografis, dan Geologis Indonesia</v>
      </c>
      <c r="AK27" s="158">
        <f>[13]INPUT!BV29</f>
        <v>89.42</v>
      </c>
      <c r="AL27" s="159" t="str">
        <f>[13]INPUT!BY29</f>
        <v>Menunjukkan penguasaan dalam Menganalisis Keunggulan dan Kelemahan BUMN/BUMS yang ada di sekitarnya</v>
      </c>
      <c r="AM27" s="159" t="str">
        <f>[13]INPUT!BZ29</f>
        <v>Memerlukan penguatan dalam Memahami hubungan konsep dan metode perhitungan pendapatan nasiol</v>
      </c>
      <c r="AN27" s="162">
        <f>[14]INPUT!BV29</f>
        <v>85</v>
      </c>
      <c r="AO27" s="163" t="str">
        <f>[14]INPUT!BY29</f>
        <v xml:space="preserve">Menunjukkan penguasaan dalam memahami definisi permasalahan sosial </v>
      </c>
      <c r="AP27" s="163" t="str">
        <f>[14]INPUT!BZ29</f>
        <v xml:space="preserve">Memerlukan penguatan dalam memahami definisi kelompok dan pengelompokan </v>
      </c>
      <c r="AQ27" s="157">
        <f>[15]INPUT!BV29</f>
        <v>89.67</v>
      </c>
      <c r="AR27" s="164" t="str">
        <f>[15]INPUT!BY29</f>
        <v>Menunjukkan penguasaan dalam Dapat menyanyikan dan membuat klip video lagu islami</v>
      </c>
      <c r="AS27" s="164" t="str">
        <f>[15]INPUT!BZ29</f>
        <v>Memerlukan penguatan dalam Dapat menyanyikan dan membuat klip video lagu islami</v>
      </c>
      <c r="AT27" s="160">
        <f>[16]INPUT!BV29</f>
        <v>88</v>
      </c>
      <c r="AU27" s="161" t="str">
        <f>[16]INPUT!BY29</f>
        <v>Menunjukkan penguasaan dalam Memahami dan mempraktikan formasi permainan bola voli</v>
      </c>
      <c r="AV27" s="161" t="str">
        <f>[16]INPUT!BZ29</f>
        <v>Memerlukan penguatan dalam Memahami dan mempraktikan formasi permainan bola voli</v>
      </c>
      <c r="AW27" s="162">
        <f>[17]INPUT!BV29</f>
        <v>85.39</v>
      </c>
      <c r="AX27" s="163" t="str">
        <f>[17]INPUT!BY29</f>
        <v>Menunjukkan penguasaan dalam Menjelaskan dan  menyusun artikel serta menceritakan peran tokoh Muhammadiyah era kontemporer: Prof. Dr.KH Haedar Nashir, M.Si</v>
      </c>
      <c r="AY27" s="163" t="str">
        <f>[17]INPUT!BZ29</f>
        <v>Memerlukan penguatan dalam Menyebutkan Fungsi dan hakekat Muqaddimah Anggaran Dasar Muhammadiyah</v>
      </c>
      <c r="AZ27" s="157">
        <f>[3]INPUT!BV29</f>
        <v>83.89</v>
      </c>
      <c r="BA27" s="164" t="str">
        <f>[3]INPUT!BY29</f>
        <v>Menunjukkan penguasaan dalam memperkenalkan diri (hajimemashite)</v>
      </c>
      <c r="BB27" s="164" t="str">
        <f>[3]INPUT!BZ29</f>
        <v>Memerlukan penguatan dalam mengucapkan salam sapaan ringan (aisatsu)</v>
      </c>
      <c r="BC27" s="160">
        <f>[4]INPUT!BV29</f>
        <v>88.83</v>
      </c>
      <c r="BD27" s="161" t="str">
        <f>[4]INPUT!BY29</f>
        <v>Menunjukkan penguasaan dalam Memahami proses pemrograman</v>
      </c>
      <c r="BE27" s="161" t="str">
        <f>[4]INPUT!BZ29</f>
        <v>Memerlukan penguatan dalam Menguasai konsep dan penerapan rekursi</v>
      </c>
      <c r="BF27" s="171" t="s">
        <v>208</v>
      </c>
      <c r="BG27" s="172" t="str">
        <f>'[5]INPUT HW'!P19</f>
        <v>Peserta didik sudah mengikuti kegiatan HW dengan aktif,dan menunjukan sikap disiplin dan bertanggung jawab</v>
      </c>
      <c r="BH27" s="171" t="s">
        <v>209</v>
      </c>
      <c r="BI27" s="171" t="str">
        <f>'[6]Input Tahfidz'!G19</f>
        <v>Alhamdulillah. Peserta didik sudah baik dalam menghafal al Qur'an. Namun semangat untuk menambah hafalan dan memperbaiki bacaan perlu ditingkatkan dengan bimbingan dan pantauan orang tua di rumah</v>
      </c>
      <c r="BJ27" s="171" t="s">
        <v>210</v>
      </c>
      <c r="BK27" s="172" t="str">
        <f>'[7]Input Tahfidz'!G19</f>
        <v/>
      </c>
      <c r="BL27" s="173">
        <f>'[8]INPUT EKSTRA'!F19</f>
        <v>0</v>
      </c>
      <c r="BM27" s="172" t="str">
        <f>'[8]INPUT EKSTRA'!H19</f>
        <v xml:space="preserve"> </v>
      </c>
      <c r="BN27" s="171">
        <f>'[8]INPUT EKSTRA'!I19</f>
        <v>0</v>
      </c>
      <c r="BO27" s="172" t="str">
        <f>'[8]INPUT EKSTRA'!K19</f>
        <v xml:space="preserve"> </v>
      </c>
      <c r="BP27" s="171">
        <f>'[8]INPUT EKSTRA'!L19</f>
        <v>0</v>
      </c>
      <c r="BQ27" s="172" t="str">
        <f>'[8]INPUT EKSTRA'!N19</f>
        <v xml:space="preserve"> </v>
      </c>
      <c r="BR27" s="174">
        <f>'[9]INPUT PRESTASI'!F18</f>
        <v>0</v>
      </c>
      <c r="BS27" s="174">
        <f>'[9]INPUT PRESTASI'!G18</f>
        <v>0</v>
      </c>
      <c r="BT27" s="174">
        <f>'[9]INPUT PRESTASI'!H18</f>
        <v>0</v>
      </c>
      <c r="BU27" s="174">
        <f>'[9]INPUT PRESTASI'!I18</f>
        <v>0</v>
      </c>
      <c r="BV27" s="174">
        <f>'[9]INPUT PRESTASI'!J18</f>
        <v>0</v>
      </c>
      <c r="BW27" s="174">
        <f>'[9]INPUT PRESTASI'!K18</f>
        <v>0</v>
      </c>
      <c r="BX27" s="174">
        <f>'[9]INPUT PRESTASI'!L18</f>
        <v>0</v>
      </c>
      <c r="BY27" s="174">
        <f>'[9]INPUT PRESTASI'!M18</f>
        <v>0</v>
      </c>
      <c r="BZ27" s="174">
        <f>'[9]INPUT PRESTASI'!N18</f>
        <v>0</v>
      </c>
      <c r="CA27" s="174">
        <f>'[9]INPUT PRESTASI'!O18</f>
        <v>0</v>
      </c>
      <c r="CB27" s="175" t="str">
        <f>'[9]INPUT PRESENSI'!Y19</f>
        <v/>
      </c>
      <c r="CC27" s="175" t="str">
        <f>'[9]INPUT PRESENSI'!Z19</f>
        <v/>
      </c>
      <c r="CD27" s="175" t="str">
        <f>'[9]INPUT PRESENSI'!AA19</f>
        <v/>
      </c>
    </row>
    <row r="28" spans="1:82" ht="15.75" x14ac:dyDescent="0.25">
      <c r="A28" s="153">
        <v>15</v>
      </c>
      <c r="B28" s="360" t="s">
        <v>455</v>
      </c>
      <c r="C28" s="154">
        <f>VLOOKUP($B28,'DATA SISWA'!$E$8:$G$9999,2,0)</f>
        <v>0</v>
      </c>
      <c r="D28" s="154"/>
      <c r="E28" s="155" t="str">
        <f>VLOOKUP($B28,'DATA SISWA'!$E$8:$G$9999,3,0)</f>
        <v>Muhammad Favian Firjatullah</v>
      </c>
      <c r="F28" s="156" t="str">
        <f>IF('DATA SISWA'!M22="Laki-Laki","L","P")</f>
        <v>P</v>
      </c>
      <c r="G28" s="157">
        <f>[21]INPUT!BV30</f>
        <v>86.85</v>
      </c>
      <c r="H28" s="157" t="str">
        <f>[21]INPUT!BY30</f>
        <v>Menunjukkan penguasaan dalam Membiasakan sikap tanggung jawab untuk memenuhi janji, mensyukuri nikmat, memelihara lisan, menutupi aib orang lain dengan tepat</v>
      </c>
      <c r="I28" s="157" t="str">
        <f>[21]INPUT!BZ30</f>
        <v xml:space="preserve">Memerlukan penguatan dalam Membaca dengan tartil Q.S. Ali ‘Imrān/3: 190-191 dan QS. ar-Rahmān/55: 33, serta Hadis tentang berpikir kritis dan ilmu pengetahuan dan teknologi. </v>
      </c>
      <c r="J28" s="158">
        <f>[22]INPUT!BV30</f>
        <v>83.33</v>
      </c>
      <c r="K28" s="159" t="str">
        <f>[22]INPUT!BY30</f>
        <v xml:space="preserve">Menunjukkan penguasaan dalam </v>
      </c>
      <c r="L28" s="159" t="str">
        <f>[22]INPUT!BZ30</f>
        <v xml:space="preserve">Memerlukan penguatan dalam </v>
      </c>
      <c r="M28" s="160">
        <f>[10]INPUT!BV30</f>
        <v>80.78</v>
      </c>
      <c r="N28" s="161" t="str">
        <f>[10]INPUT!BY30</f>
        <v>Menunjukkan penguasaan dalam Memahami Penyajian Berita dalam Bentuk Vlog</v>
      </c>
      <c r="O28" s="161" t="str">
        <f>[10]INPUT!BZ30</f>
        <v>Memerlukan penguatan dalam Mengidentifikasi Ide pokok dan Ide pendukung</v>
      </c>
      <c r="P28" s="162">
        <f>[11]INPUT!BV30</f>
        <v>74.87</v>
      </c>
      <c r="Q28" s="163" t="str">
        <f>[11]INPUT!BY30</f>
        <v>Menunjukkan penguasaan dalam mengidentifikasi struktur dan unsur kebahasaan dari explanation text</v>
      </c>
      <c r="R28" s="163" t="str">
        <f>[11]INPUT!BZ30</f>
        <v>Memerlukan penguatan dalam mempresentasikan isi dari explanation text</v>
      </c>
      <c r="S28" s="157">
        <f>[12]INPUT!BV30</f>
        <v>90.83</v>
      </c>
      <c r="T28" s="164" t="str">
        <f>[12]INPUT!BY30</f>
        <v xml:space="preserve"> </v>
      </c>
      <c r="U28" s="164" t="str">
        <f>[12]INPUT!BZ30</f>
        <v xml:space="preserve"> </v>
      </c>
      <c r="V28" s="160">
        <f>[1]INPUT!BV30</f>
        <v>79.31</v>
      </c>
      <c r="W28" s="161" t="str">
        <f>[1]INPUT!BY30</f>
        <v>Menunjukkan penguasaan dalam Menganalisis data suhu yang sudah didapat</v>
      </c>
      <c r="X28" s="161" t="str">
        <f>[1]INPUT!BZ30</f>
        <v>Memerlukan penguatan dalam Memberikan solusi dari pencemaran</v>
      </c>
      <c r="Y28" s="158">
        <f>[2]INPUT!BV30</f>
        <v>77</v>
      </c>
      <c r="Z28" s="159" t="str">
        <f>[2]INPUT!BY30</f>
        <v xml:space="preserve"> </v>
      </c>
      <c r="AA28" s="159" t="str">
        <f>[2]INPUT!BZ30</f>
        <v xml:space="preserve"> </v>
      </c>
      <c r="AB28" s="162">
        <f>[20]INPUT!BV30</f>
        <v>79.81</v>
      </c>
      <c r="AC28" s="163" t="str">
        <f>[20]INPUT!BY30</f>
        <v>Menunjukkan penguasaan dalam Peserta didik dapat menyebutkan bagian mikroskop beserta fungsinya dengan baik</v>
      </c>
      <c r="AD28" s="163" t="str">
        <f>[20]INPUT!BZ30</f>
        <v>Memerlukan penguatan dalam Peserta didik dapat mengetahui konsep tranpor membran dengan pengamatan kentan dan bubuk kopi</v>
      </c>
      <c r="AE28" s="157">
        <f>[18]INPUT!BV30</f>
        <v>83.5</v>
      </c>
      <c r="AF28" s="164" t="str">
        <f>[18]INPUT!BY30</f>
        <v>Menunjukkan penguasaan dalam Mendeskripsikan perlawanan bangsa indonesia terhadap penjajahan bangsa barat</v>
      </c>
      <c r="AG28" s="164" t="str">
        <f>[18]INPUT!BZ30</f>
        <v>Memerlukan penguatan dalam Mendeskripsikan latar belakang kedatangan bangsa barat ke Indonesia</v>
      </c>
      <c r="AH28" s="160">
        <f>[19]INPUT!BV30</f>
        <v>83.09</v>
      </c>
      <c r="AI28" s="161" t="str">
        <f>[19]INPUT!BY30</f>
        <v>Menunjukkan penguasaan dalam Sumber Daya Alam dan Potensinya di Indonesia</v>
      </c>
      <c r="AJ28" s="161" t="str">
        <f>[19]INPUT!BZ30</f>
        <v>Memerlukan penguatan dalam Letak Astronomis, Geografis, dan Geologis Indonesia</v>
      </c>
      <c r="AK28" s="158">
        <f>[13]INPUT!BV30</f>
        <v>88.92</v>
      </c>
      <c r="AL28" s="159" t="str">
        <f>[13]INPUT!BY30</f>
        <v>Menunjukkan penguasaan dalam Menganalisis Keunggulan dan Kelemahan BUMN/BUMS yang ada di sekitarnya</v>
      </c>
      <c r="AM28" s="159" t="str">
        <f>[13]INPUT!BZ30</f>
        <v>Memerlukan penguatan dalam Memahami hubungan konsep dan metode perhitungan pendapatan nasiol</v>
      </c>
      <c r="AN28" s="162">
        <f>[14]INPUT!BV30</f>
        <v>82.83</v>
      </c>
      <c r="AO28" s="163" t="str">
        <f>[14]INPUT!BY30</f>
        <v xml:space="preserve">Menunjukkan penguasaan dalam memahami definisi permasalahan sosial </v>
      </c>
      <c r="AP28" s="163" t="str">
        <f>[14]INPUT!BZ30</f>
        <v xml:space="preserve">Memerlukan penguatan dalam memahami definisi kelompok dan pengelompokan </v>
      </c>
      <c r="AQ28" s="157">
        <f>[15]INPUT!BV30</f>
        <v>88.33</v>
      </c>
      <c r="AR28" s="164" t="str">
        <f>[15]INPUT!BY30</f>
        <v>Menunjukkan penguasaan dalam Dapat menyanyikan dan membuat klip video lagu islami</v>
      </c>
      <c r="AS28" s="164" t="str">
        <f>[15]INPUT!BZ30</f>
        <v>Memerlukan penguatan dalam Dapat menyanyikan dan membuat klip video lagu islami</v>
      </c>
      <c r="AT28" s="160">
        <f>[16]INPUT!BV30</f>
        <v>88</v>
      </c>
      <c r="AU28" s="161" t="str">
        <f>[16]INPUT!BY30</f>
        <v>Menunjukkan penguasaan dalam Memahami dan mempraktikan formasi permainan bola voli</v>
      </c>
      <c r="AV28" s="161" t="str">
        <f>[16]INPUT!BZ30</f>
        <v>Memerlukan penguatan dalam Memahami dan mempraktikan formasi permainan bola voli</v>
      </c>
      <c r="AW28" s="162">
        <f>[17]INPUT!BV30</f>
        <v>86.08</v>
      </c>
      <c r="AX28" s="163" t="str">
        <f>[17]INPUT!BY30</f>
        <v>Menunjukkan penguasaan dalam Menyebutkan nilai-nilai Pedoman Hidup Islami Warga Muhammadiyah (PHIWM)</v>
      </c>
      <c r="AY28" s="163" t="str">
        <f>[17]INPUT!BZ30</f>
        <v>Memerlukan penguatan dalam Menjelaskan dan  menyusun artikel serta menceritakan peran tokoh Muhammadiyah era kontemporer: Prof. Dr.KH Haedar Nashir, M.Si</v>
      </c>
      <c r="AZ28" s="157">
        <f>[3]INPUT!BV30</f>
        <v>83.44</v>
      </c>
      <c r="BA28" s="164" t="str">
        <f>[3]INPUT!BY30</f>
        <v>Menunjukkan penguasaan dalam memperkenalkan diri (hajimemashite)</v>
      </c>
      <c r="BB28" s="164" t="str">
        <f>[3]INPUT!BZ30</f>
        <v>Memerlukan penguatan dalam mengucapkan salam sapaan ringan (aisatsu)</v>
      </c>
      <c r="BC28" s="160">
        <f>[4]INPUT!BV30</f>
        <v>84.75</v>
      </c>
      <c r="BD28" s="161" t="str">
        <f>[4]INPUT!BY30</f>
        <v>Menunjukkan penguasaan dalam Menganalisis strategi aloritma greedy dan pemrograman dinamis</v>
      </c>
      <c r="BE28" s="161" t="str">
        <f>[4]INPUT!BZ30</f>
        <v>Memerlukan penguatan dalam Memahami proses pemrograman</v>
      </c>
      <c r="BF28" s="171" t="s">
        <v>208</v>
      </c>
      <c r="BG28" s="172" t="str">
        <f>'[5]INPUT HW'!P20</f>
        <v>Peserta didik sudah mengikuti kegiatan HW dengan aktif,dan menunjukan sikap disiplin dan bertanggung jawab</v>
      </c>
      <c r="BH28" s="171" t="s">
        <v>209</v>
      </c>
      <c r="BI28" s="171" t="str">
        <f>'[6]Input Tahfidz'!G20</f>
        <v>Alhamdulillah. Peserta didik sudah sangat baik dalam menghafal al Qur'an baik kelancaran, ketepatan, tajwid dan kefasihan.</v>
      </c>
      <c r="BJ28" s="171" t="s">
        <v>210</v>
      </c>
      <c r="BK28" s="172" t="str">
        <f>'[7]Input Tahfidz'!G20</f>
        <v/>
      </c>
      <c r="BL28" s="173">
        <f>'[8]INPUT EKSTRA'!F20</f>
        <v>0</v>
      </c>
      <c r="BM28" s="172" t="str">
        <f>'[8]INPUT EKSTRA'!H20</f>
        <v xml:space="preserve"> </v>
      </c>
      <c r="BN28" s="171">
        <f>'[8]INPUT EKSTRA'!I20</f>
        <v>0</v>
      </c>
      <c r="BO28" s="172" t="str">
        <f>'[8]INPUT EKSTRA'!K20</f>
        <v xml:space="preserve"> </v>
      </c>
      <c r="BP28" s="171">
        <f>'[8]INPUT EKSTRA'!L20</f>
        <v>0</v>
      </c>
      <c r="BQ28" s="172" t="str">
        <f>'[8]INPUT EKSTRA'!N20</f>
        <v xml:space="preserve"> </v>
      </c>
      <c r="BR28" s="174">
        <f>'[9]INPUT PRESTASI'!F19</f>
        <v>0</v>
      </c>
      <c r="BS28" s="174">
        <f>'[9]INPUT PRESTASI'!G19</f>
        <v>0</v>
      </c>
      <c r="BT28" s="174">
        <f>'[9]INPUT PRESTASI'!H19</f>
        <v>0</v>
      </c>
      <c r="BU28" s="174">
        <f>'[9]INPUT PRESTASI'!I19</f>
        <v>0</v>
      </c>
      <c r="BV28" s="174">
        <f>'[9]INPUT PRESTASI'!J19</f>
        <v>0</v>
      </c>
      <c r="BW28" s="174">
        <f>'[9]INPUT PRESTASI'!K19</f>
        <v>0</v>
      </c>
      <c r="BX28" s="174">
        <f>'[9]INPUT PRESTASI'!L19</f>
        <v>0</v>
      </c>
      <c r="BY28" s="174">
        <f>'[9]INPUT PRESTASI'!M19</f>
        <v>0</v>
      </c>
      <c r="BZ28" s="174">
        <f>'[9]INPUT PRESTASI'!N19</f>
        <v>0</v>
      </c>
      <c r="CA28" s="174">
        <f>'[9]INPUT PRESTASI'!O19</f>
        <v>0</v>
      </c>
      <c r="CB28" s="175" t="str">
        <f>'[9]INPUT PRESENSI'!Y20</f>
        <v/>
      </c>
      <c r="CC28" s="175" t="str">
        <f>'[9]INPUT PRESENSI'!Z20</f>
        <v/>
      </c>
      <c r="CD28" s="175" t="str">
        <f>'[9]INPUT PRESENSI'!AA20</f>
        <v/>
      </c>
    </row>
    <row r="29" spans="1:82" ht="15.75" x14ac:dyDescent="0.25">
      <c r="A29" s="153">
        <v>16</v>
      </c>
      <c r="B29" s="360" t="s">
        <v>456</v>
      </c>
      <c r="C29" s="154">
        <f>VLOOKUP($B29,'DATA SISWA'!$E$8:$G$9999,2,0)</f>
        <v>0</v>
      </c>
      <c r="D29" s="154"/>
      <c r="E29" s="155" t="str">
        <f>VLOOKUP($B29,'DATA SISWA'!$E$8:$G$9999,3,0)</f>
        <v>Mohammad Al Fayer</v>
      </c>
      <c r="F29" s="156" t="str">
        <f>IF('DATA SISWA'!M23="Laki-Laki","L","P")</f>
        <v>P</v>
      </c>
      <c r="G29" s="157">
        <f>[21]INPUT!BV31</f>
        <v>83.56</v>
      </c>
      <c r="H29" s="157" t="str">
        <f>[21]INPUT!BY31</f>
        <v>Menunjukkan penguasaan dalam Membiasakan sikap tanggung jawab untuk memenuhi janji, mensyukuri nikmat, memelihara lisan, menutupi aib orang lain dengan tepat</v>
      </c>
      <c r="I29" s="157" t="str">
        <f>[21]INPUT!BZ31</f>
        <v>Memerlukan penguatan dalam Mendefinisikan perkelahian dan tawuran pelajar; faktor penting adanya perkelahian pelajar; ikhtiar mencegah perilaku menyimpang; dan penanganan pelajar yang menyimpang.</v>
      </c>
      <c r="J29" s="158">
        <f>[22]INPUT!BV31</f>
        <v>83.33</v>
      </c>
      <c r="K29" s="159" t="str">
        <f>[22]INPUT!BY31</f>
        <v xml:space="preserve">Menunjukkan penguasaan dalam </v>
      </c>
      <c r="L29" s="159" t="str">
        <f>[22]INPUT!BZ31</f>
        <v xml:space="preserve">Memerlukan penguatan dalam </v>
      </c>
      <c r="M29" s="160">
        <f>[10]INPUT!BV31</f>
        <v>80.78</v>
      </c>
      <c r="N29" s="161" t="str">
        <f>[10]INPUT!BY31</f>
        <v>Menunjukkan penguasaan dalam Memahami Penyajian Berita dalam Bentuk Vlog</v>
      </c>
      <c r="O29" s="161" t="str">
        <f>[10]INPUT!BZ31</f>
        <v>Memerlukan penguatan dalam Mengidentifikasi Ide pokok dan Ide pendukung</v>
      </c>
      <c r="P29" s="162">
        <f>[11]INPUT!BV31</f>
        <v>79.7</v>
      </c>
      <c r="Q29" s="163" t="str">
        <f>[11]INPUT!BY31</f>
        <v>Menunjukkan penguasaan dalam mengidentifikasi struktur dan unsur kebahasaan dari explanation text</v>
      </c>
      <c r="R29" s="163" t="str">
        <f>[11]INPUT!BZ31</f>
        <v>Memerlukan penguatan dalam mempresentasikan isi dari explanation text</v>
      </c>
      <c r="S29" s="157">
        <f>[12]INPUT!BV31</f>
        <v>74.13</v>
      </c>
      <c r="T29" s="164" t="str">
        <f>[12]INPUT!BY31</f>
        <v xml:space="preserve"> </v>
      </c>
      <c r="U29" s="164" t="str">
        <f>[12]INPUT!BZ31</f>
        <v xml:space="preserve"> </v>
      </c>
      <c r="V29" s="160">
        <f>[1]INPUT!BV31</f>
        <v>88.28</v>
      </c>
      <c r="W29" s="161" t="str">
        <f>[1]INPUT!BY31</f>
        <v>Menunjukkan penguasaan dalam Berkolaborasi dalam menentukan gejala alam yang sering terjadi di Indonesia</v>
      </c>
      <c r="X29" s="161" t="str">
        <f>[1]INPUT!BZ31</f>
        <v>Memerlukan penguatan dalam Mendeskripsikan pencemaran lingkungan akibat energi alternatif</v>
      </c>
      <c r="Y29" s="158">
        <f>[2]INPUT!BV31</f>
        <v>77</v>
      </c>
      <c r="Z29" s="159" t="str">
        <f>[2]INPUT!BY31</f>
        <v xml:space="preserve"> </v>
      </c>
      <c r="AA29" s="159" t="str">
        <f>[2]INPUT!BZ31</f>
        <v xml:space="preserve"> </v>
      </c>
      <c r="AB29" s="162">
        <f>[20]INPUT!BV31</f>
        <v>82.45</v>
      </c>
      <c r="AC29" s="163" t="str">
        <f>[20]INPUT!BY31</f>
        <v>Menunjukkan penguasaan dalam Peserta didik dapat menyebutkan bagian mikroskop beserta fungsinya dengan baik</v>
      </c>
      <c r="AD29" s="163" t="str">
        <f>[20]INPUT!BZ31</f>
        <v>Memerlukan penguatan dalam Peserta didik dapat mengetahui konsep tranpor membran dengan pengamatan kentan dan bubuk kopi</v>
      </c>
      <c r="AE29" s="157">
        <f>[18]INPUT!BV31</f>
        <v>83.5</v>
      </c>
      <c r="AF29" s="164" t="str">
        <f>[18]INPUT!BY31</f>
        <v>Menunjukkan penguasaan dalam Mendeskripsikan perlawanan bangsa indonesia terhadap penjajahan bangsa barat</v>
      </c>
      <c r="AG29" s="164" t="str">
        <f>[18]INPUT!BZ31</f>
        <v>Memerlukan penguatan dalam Mendeskripsikan latar belakang kedatangan bangsa barat ke Indonesia</v>
      </c>
      <c r="AH29" s="160">
        <f>[19]INPUT!BV31</f>
        <v>82.06</v>
      </c>
      <c r="AI29" s="161" t="str">
        <f>[19]INPUT!BY31</f>
        <v>Menunjukkan penguasaan dalam Letak Astronomis, Geografis, dan Geologis Indonesia</v>
      </c>
      <c r="AJ29" s="161" t="str">
        <f>[19]INPUT!BZ31</f>
        <v>Memerlukan penguatan dalam Sumber Daya Alam dan Potensinya di Indonesia</v>
      </c>
      <c r="AK29" s="158">
        <f>[13]INPUT!BV31</f>
        <v>89.92</v>
      </c>
      <c r="AL29" s="159" t="str">
        <f>[13]INPUT!BY31</f>
        <v>Menunjukkan penguasaan dalam Menganalisis Keunggulan dan Kelemahan BUMN/BUMS yang ada di sekitarnya</v>
      </c>
      <c r="AM29" s="159" t="str">
        <f>[13]INPUT!BZ31</f>
        <v>Memerlukan penguatan dalam Memahami hubungan konsep dan metode perhitungan pendapatan nasiol</v>
      </c>
      <c r="AN29" s="162">
        <f>[14]INPUT!BV31</f>
        <v>83.06</v>
      </c>
      <c r="AO29" s="163" t="str">
        <f>[14]INPUT!BY31</f>
        <v xml:space="preserve">Menunjukkan penguasaan dalam memahami definisi kelompok dan pengelompokan </v>
      </c>
      <c r="AP29" s="163" t="str">
        <f>[14]INPUT!BZ31</f>
        <v xml:space="preserve">Memerlukan penguatan dalam mengklasifikasikan ragam permasalahan sosial </v>
      </c>
      <c r="AQ29" s="157">
        <f>[15]INPUT!BV31</f>
        <v>87.67</v>
      </c>
      <c r="AR29" s="164" t="str">
        <f>[15]INPUT!BY31</f>
        <v>Menunjukkan penguasaan dalam Dapat menyanyikan dan membuat klip video lagu islami</v>
      </c>
      <c r="AS29" s="164" t="str">
        <f>[15]INPUT!BZ31</f>
        <v>Memerlukan penguatan dalam Dapat menyanyikan dan membuat klip video lagu islami</v>
      </c>
      <c r="AT29" s="160">
        <f>[16]INPUT!BV31</f>
        <v>88</v>
      </c>
      <c r="AU29" s="161" t="str">
        <f>[16]INPUT!BY31</f>
        <v>Menunjukkan penguasaan dalam Memahami dan mempraktikan formasi permainan bola voli</v>
      </c>
      <c r="AV29" s="161" t="str">
        <f>[16]INPUT!BZ31</f>
        <v>Memerlukan penguatan dalam Memahami dan mempraktikan formasi permainan bola voli</v>
      </c>
      <c r="AW29" s="162">
        <f>[17]INPUT!BV31</f>
        <v>83.5</v>
      </c>
      <c r="AX29" s="163" t="str">
        <f>[17]INPUT!BY31</f>
        <v>Menunjukkan penguasaan dalam Menjelaskan dan menyusun artikel  serta menceritakan peran tokoh Aisyiyah era kontemporer Prof.Hj.Siti Baroroh Barid</v>
      </c>
      <c r="AY29" s="163" t="str">
        <f>[17]INPUT!BZ31</f>
        <v>Memerlukan penguatan dalam Menjelaskan pengertian Muqaddimah, sistematika matan dan sejarah perumusan  Anggaran Dasar Muhammadiyah (MADM).</v>
      </c>
      <c r="AZ29" s="157">
        <f>[3]INPUT!BV31</f>
        <v>85.56</v>
      </c>
      <c r="BA29" s="164" t="str">
        <f>[3]INPUT!BY31</f>
        <v>Menunjukkan penguasaan dalam memperkenalkan diri (hajimemashite)</v>
      </c>
      <c r="BB29" s="164" t="str">
        <f>[3]INPUT!BZ31</f>
        <v>Memerlukan penguatan dalam mengucapkan salam sapaan ringan (aisatsu)</v>
      </c>
      <c r="BC29" s="160">
        <f>[4]INPUT!BV31</f>
        <v>82.5</v>
      </c>
      <c r="BD29" s="161" t="str">
        <f>[4]INPUT!BY31</f>
        <v>Menunjukkan penguasaan dalam Memahami proses pemrograman</v>
      </c>
      <c r="BE29" s="161" t="str">
        <f>[4]INPUT!BZ31</f>
        <v>Memerlukan penguatan dalam Menguasai konsep dan penerapan rekursi</v>
      </c>
      <c r="BF29" s="171" t="s">
        <v>208</v>
      </c>
      <c r="BG29" s="172" t="str">
        <f>'[5]INPUT HW'!P21</f>
        <v>Peserta didik sudah mengikuti kegiatan HW dengan aktif,dan menunjukan sikap disiplin dan bertanggung jawab</v>
      </c>
      <c r="BH29" s="171" t="s">
        <v>209</v>
      </c>
      <c r="BI29" s="171" t="str">
        <f>'[6]Input Tahfidz'!G21</f>
        <v>Alhamdulillah. Peserta didik sudah baik dalam menghafal al Qur'an. Namun semangat untuk menambah hafalan dan memperbaiki bacaan perlu ditingkatkan dengan bimbingan dan pantauan orang tua di rumah</v>
      </c>
      <c r="BJ29" s="171" t="s">
        <v>210</v>
      </c>
      <c r="BK29" s="172" t="str">
        <f>'[7]Input Tahfidz'!G21</f>
        <v/>
      </c>
      <c r="BL29" s="173">
        <f>'[8]INPUT EKSTRA'!F21</f>
        <v>0</v>
      </c>
      <c r="BM29" s="172" t="str">
        <f>'[8]INPUT EKSTRA'!H21</f>
        <v xml:space="preserve"> </v>
      </c>
      <c r="BN29" s="171">
        <f>'[8]INPUT EKSTRA'!I21</f>
        <v>0</v>
      </c>
      <c r="BO29" s="172" t="str">
        <f>'[8]INPUT EKSTRA'!K21</f>
        <v xml:space="preserve"> </v>
      </c>
      <c r="BP29" s="171">
        <f>'[8]INPUT EKSTRA'!L21</f>
        <v>0</v>
      </c>
      <c r="BQ29" s="172" t="str">
        <f>'[8]INPUT EKSTRA'!N21</f>
        <v xml:space="preserve"> </v>
      </c>
      <c r="BR29" s="174">
        <f>'[9]INPUT PRESTASI'!F20</f>
        <v>0</v>
      </c>
      <c r="BS29" s="174">
        <f>'[9]INPUT PRESTASI'!G20</f>
        <v>0</v>
      </c>
      <c r="BT29" s="174">
        <f>'[9]INPUT PRESTASI'!H20</f>
        <v>0</v>
      </c>
      <c r="BU29" s="174">
        <f>'[9]INPUT PRESTASI'!I20</f>
        <v>0</v>
      </c>
      <c r="BV29" s="174">
        <f>'[9]INPUT PRESTASI'!J20</f>
        <v>0</v>
      </c>
      <c r="BW29" s="174">
        <f>'[9]INPUT PRESTASI'!K20</f>
        <v>0</v>
      </c>
      <c r="BX29" s="174">
        <f>'[9]INPUT PRESTASI'!L20</f>
        <v>0</v>
      </c>
      <c r="BY29" s="174">
        <f>'[9]INPUT PRESTASI'!M20</f>
        <v>0</v>
      </c>
      <c r="BZ29" s="174">
        <f>'[9]INPUT PRESTASI'!N20</f>
        <v>0</v>
      </c>
      <c r="CA29" s="174">
        <f>'[9]INPUT PRESTASI'!O20</f>
        <v>0</v>
      </c>
      <c r="CB29" s="175" t="str">
        <f>'[9]INPUT PRESENSI'!Y21</f>
        <v/>
      </c>
      <c r="CC29" s="175" t="str">
        <f>'[9]INPUT PRESENSI'!Z21</f>
        <v/>
      </c>
      <c r="CD29" s="175" t="str">
        <f>'[9]INPUT PRESENSI'!AA21</f>
        <v/>
      </c>
    </row>
    <row r="30" spans="1:82" ht="15.75" x14ac:dyDescent="0.25">
      <c r="A30" s="153">
        <v>17</v>
      </c>
      <c r="B30" s="360" t="s">
        <v>457</v>
      </c>
      <c r="C30" s="154">
        <f>VLOOKUP($B30,'DATA SISWA'!$E$8:$G$9999,2,0)</f>
        <v>0</v>
      </c>
      <c r="D30" s="154"/>
      <c r="E30" s="155" t="str">
        <f>VLOOKUP($B30,'DATA SISWA'!$E$8:$G$9999,3,0)</f>
        <v>Muhammad Rizky Kurniawan</v>
      </c>
      <c r="F30" s="156" t="str">
        <f>IF('DATA SISWA'!M24="Laki-Laki","L","P")</f>
        <v>P</v>
      </c>
      <c r="G30" s="157">
        <f>[21]INPUT!BV32</f>
        <v>81.81</v>
      </c>
      <c r="H30" s="157" t="str">
        <f>[21]INPUT!BY32</f>
        <v>Menunjukkan penguasaan dalam Dapat mempresentasikan tentang memenuhi janji, mensyukuri nikmat, memelihara lisan, dan menutupi aib orang lain dengan bagus.</v>
      </c>
      <c r="I30" s="157" t="str">
        <f>[21]INPUT!BZ32</f>
        <v>Memerlukan penguatan dalam Menghafalkan dengan fasih dan lancar Q.S. Ali Imrān/3: 190-191 dan QS. ar-Rahmān/55: 33, serta Hadis tentang berpikir kritis dan ilmu pengetahuan dan teknologi</v>
      </c>
      <c r="J30" s="158">
        <f>[22]INPUT!BV32</f>
        <v>83.33</v>
      </c>
      <c r="K30" s="159" t="str">
        <f>[22]INPUT!BY32</f>
        <v xml:space="preserve">Menunjukkan penguasaan dalam </v>
      </c>
      <c r="L30" s="159" t="str">
        <f>[22]INPUT!BZ32</f>
        <v xml:space="preserve">Memerlukan penguatan dalam </v>
      </c>
      <c r="M30" s="160">
        <f>[10]INPUT!BV32</f>
        <v>80.78</v>
      </c>
      <c r="N30" s="161" t="str">
        <f>[10]INPUT!BY32</f>
        <v>Menunjukkan penguasaan dalam Memahami Penyajian Berita dalam Bentuk Vlog</v>
      </c>
      <c r="O30" s="161" t="str">
        <f>[10]INPUT!BZ32</f>
        <v>Memerlukan penguatan dalam Mengidentifikasi Ide pokok dan Ide pendukung</v>
      </c>
      <c r="P30" s="162">
        <f>[11]INPUT!BV32</f>
        <v>75.2</v>
      </c>
      <c r="Q30" s="163" t="str">
        <f>[11]INPUT!BY32</f>
        <v>Menunjukkan penguasaan dalam mengidentifikasi struktur dan unsur kebahasaan dari explanation text</v>
      </c>
      <c r="R30" s="163" t="str">
        <f>[11]INPUT!BZ32</f>
        <v>Memerlukan penguatan dalam mempresentasikan isi dari explanation text</v>
      </c>
      <c r="S30" s="157">
        <f>[12]INPUT!BV32</f>
        <v>75.63</v>
      </c>
      <c r="T30" s="164" t="str">
        <f>[12]INPUT!BY32</f>
        <v xml:space="preserve"> </v>
      </c>
      <c r="U30" s="164" t="str">
        <f>[12]INPUT!BZ32</f>
        <v xml:space="preserve"> </v>
      </c>
      <c r="V30" s="160">
        <f>[1]INPUT!BV32</f>
        <v>84.17</v>
      </c>
      <c r="W30" s="161" t="str">
        <f>[1]INPUT!BY32</f>
        <v>Menunjukkan penguasaan dalam Memberikan solusi dari pencemaran</v>
      </c>
      <c r="X30" s="161" t="str">
        <f>[1]INPUT!BZ32</f>
        <v>Memerlukan penguatan dalam Mendeskripsikan Gejala Alam</v>
      </c>
      <c r="Y30" s="158">
        <f>[2]INPUT!BV32</f>
        <v>82</v>
      </c>
      <c r="Z30" s="159" t="str">
        <f>[2]INPUT!BY32</f>
        <v xml:space="preserve"> </v>
      </c>
      <c r="AA30" s="159" t="str">
        <f>[2]INPUT!BZ32</f>
        <v xml:space="preserve"> </v>
      </c>
      <c r="AB30" s="162">
        <f>[20]INPUT!BV32</f>
        <v>80.33</v>
      </c>
      <c r="AC30" s="163" t="str">
        <f>[20]INPUT!BY32</f>
        <v>Menunjukkan penguasaan dalam Peserta didik dapat menyebutkan bagian mikroskop beserta fungsinya dengan baik</v>
      </c>
      <c r="AD30" s="163" t="str">
        <f>[20]INPUT!BZ32</f>
        <v>Memerlukan penguatan dalam Peserta didik dapat mengetahui konsep tranpor membran dengan pengamatan kentan dan bubuk kopi</v>
      </c>
      <c r="AE30" s="157">
        <f>[18]INPUT!BV32</f>
        <v>82.83</v>
      </c>
      <c r="AF30" s="164" t="str">
        <f>[18]INPUT!BY32</f>
        <v>Menunjukkan penguasaan dalam Mendeskripsikan perlawanan bangsa indonesia terhadap penjajahan bangsa barat</v>
      </c>
      <c r="AG30" s="164" t="str">
        <f>[18]INPUT!BZ32</f>
        <v>Memerlukan penguatan dalam Mendeskripsikan latar belakang kedatangan bangsa barat ke Indonesia</v>
      </c>
      <c r="AH30" s="160">
        <f>[19]INPUT!BV32</f>
        <v>81.59</v>
      </c>
      <c r="AI30" s="161" t="str">
        <f>[19]INPUT!BY32</f>
        <v>Menunjukkan penguasaan dalam Sumber Daya Alam dan Potensinya di Indonesia</v>
      </c>
      <c r="AJ30" s="161" t="str">
        <f>[19]INPUT!BZ32</f>
        <v>Memerlukan penguatan dalam Letak Astronomis, Geografis, dan Geologis Indonesia</v>
      </c>
      <c r="AK30" s="158">
        <f>[13]INPUT!BV32</f>
        <v>87.25</v>
      </c>
      <c r="AL30" s="159" t="str">
        <f>[13]INPUT!BY32</f>
        <v>Menunjukkan penguasaan dalam Menganalisis Keunggulan dan Kelemahan BUMN/BUMS yang ada di sekitarnya</v>
      </c>
      <c r="AM30" s="159" t="str">
        <f>[13]INPUT!BZ32</f>
        <v>Memerlukan penguatan dalam Memahami hubungan konsep dan metode perhitungan pendapatan nasiol</v>
      </c>
      <c r="AN30" s="162">
        <f>[14]INPUT!BV32</f>
        <v>86.47</v>
      </c>
      <c r="AO30" s="163" t="str">
        <f>[14]INPUT!BY32</f>
        <v xml:space="preserve">Menunjukkan penguasaan dalam mengklasifikasikan ragam permasalahan sosial </v>
      </c>
      <c r="AP30" s="163" t="str">
        <f>[14]INPUT!BZ32</f>
        <v xml:space="preserve">Memerlukan penguatan dalam mengklasifikasikan ragam kelompok sosial </v>
      </c>
      <c r="AQ30" s="157">
        <f>[15]INPUT!BV32</f>
        <v>87.67</v>
      </c>
      <c r="AR30" s="164" t="str">
        <f>[15]INPUT!BY32</f>
        <v>Menunjukkan penguasaan dalam Dapat menyanyikan dan membuat klip video lagu islami</v>
      </c>
      <c r="AS30" s="164" t="str">
        <f>[15]INPUT!BZ32</f>
        <v>Memerlukan penguatan dalam Dapat menyanyikan dan membuat klip video lagu islami</v>
      </c>
      <c r="AT30" s="160">
        <f>[16]INPUT!BV32</f>
        <v>88</v>
      </c>
      <c r="AU30" s="161" t="str">
        <f>[16]INPUT!BY32</f>
        <v>Menunjukkan penguasaan dalam Memahami dan mempraktikan formasi permainan bola voli</v>
      </c>
      <c r="AV30" s="161" t="str">
        <f>[16]INPUT!BZ32</f>
        <v>Memerlukan penguatan dalam Memahami dan mempraktikan formasi permainan bola voli</v>
      </c>
      <c r="AW30" s="162">
        <f>[17]INPUT!BV32</f>
        <v>83.25</v>
      </c>
      <c r="AX30" s="163" t="str">
        <f>[17]INPUT!BY32</f>
        <v>Menunjukkan penguasaan dalam Menyebutkan nilai-nilai Pedoman Hidup Islami Warga Muhammadiyah (PHIWM)</v>
      </c>
      <c r="AY30" s="163" t="str">
        <f>[17]INPUT!BZ32</f>
        <v>Memerlukan penguatan dalam Menjelaskan dan  menyusun artikel serta menceritakan peran tokoh Muhammadiyah era kontemporer: Prof. Dr.KH Haedar Nashir, M.Si</v>
      </c>
      <c r="AZ30" s="157">
        <f>[3]INPUT!BV32</f>
        <v>82.56</v>
      </c>
      <c r="BA30" s="164" t="str">
        <f>[3]INPUT!BY32</f>
        <v>Menunjukkan penguasaan dalam memperkenalkan diri (hajimemashite)</v>
      </c>
      <c r="BB30" s="164" t="str">
        <f>[3]INPUT!BZ32</f>
        <v>Memerlukan penguatan dalam mengucapkan salam sapaan ringan (aisatsu)</v>
      </c>
      <c r="BC30" s="160">
        <f>[4]INPUT!BV32</f>
        <v>83.83</v>
      </c>
      <c r="BD30" s="161" t="str">
        <f>[4]INPUT!BY32</f>
        <v>Menunjukkan penguasaan dalam Memahami proses pemrograman</v>
      </c>
      <c r="BE30" s="161" t="str">
        <f>[4]INPUT!BZ32</f>
        <v>Memerlukan penguatan dalam Menguasai konsep dan penerapan rekursi</v>
      </c>
      <c r="BF30" s="171" t="s">
        <v>208</v>
      </c>
      <c r="BG30" s="172" t="str">
        <f>'[5]INPUT HW'!P22</f>
        <v>Peserta didik sudah mengikuti kegiatan HW dengan aktif,dan menunjukan sikap disiplin dan bertanggung jawab</v>
      </c>
      <c r="BH30" s="171" t="s">
        <v>209</v>
      </c>
      <c r="BI30" s="171" t="str">
        <f>'[6]Input Tahfidz'!G22</f>
        <v>Alhamdulillah. Peserta didik sudah baik dalam menghafal al Qur'an. Namun semangat untuk menambah hafalan dan memperbaiki bacaan perlu ditingkatkan dengan bimbingan dan pantauan orang tua di rumah</v>
      </c>
      <c r="BJ30" s="171" t="s">
        <v>210</v>
      </c>
      <c r="BK30" s="172" t="str">
        <f>'[7]Input Tahfidz'!G22</f>
        <v/>
      </c>
      <c r="BL30" s="173">
        <f>'[8]INPUT EKSTRA'!F22</f>
        <v>0</v>
      </c>
      <c r="BM30" s="172" t="str">
        <f>'[8]INPUT EKSTRA'!H22</f>
        <v xml:space="preserve"> </v>
      </c>
      <c r="BN30" s="171">
        <f>'[8]INPUT EKSTRA'!I22</f>
        <v>0</v>
      </c>
      <c r="BO30" s="172" t="str">
        <f>'[8]INPUT EKSTRA'!K22</f>
        <v xml:space="preserve"> </v>
      </c>
      <c r="BP30" s="171">
        <f>'[8]INPUT EKSTRA'!L22</f>
        <v>0</v>
      </c>
      <c r="BQ30" s="172" t="str">
        <f>'[8]INPUT EKSTRA'!N22</f>
        <v xml:space="preserve"> </v>
      </c>
      <c r="BR30" s="174">
        <f>'[9]INPUT PRESTASI'!F21</f>
        <v>0</v>
      </c>
      <c r="BS30" s="174">
        <f>'[9]INPUT PRESTASI'!G21</f>
        <v>0</v>
      </c>
      <c r="BT30" s="174">
        <f>'[9]INPUT PRESTASI'!H21</f>
        <v>0</v>
      </c>
      <c r="BU30" s="174">
        <f>'[9]INPUT PRESTASI'!I21</f>
        <v>0</v>
      </c>
      <c r="BV30" s="174">
        <f>'[9]INPUT PRESTASI'!J21</f>
        <v>0</v>
      </c>
      <c r="BW30" s="174">
        <f>'[9]INPUT PRESTASI'!K21</f>
        <v>0</v>
      </c>
      <c r="BX30" s="174">
        <f>'[9]INPUT PRESTASI'!L21</f>
        <v>0</v>
      </c>
      <c r="BY30" s="174">
        <f>'[9]INPUT PRESTASI'!M21</f>
        <v>0</v>
      </c>
      <c r="BZ30" s="174">
        <f>'[9]INPUT PRESTASI'!N21</f>
        <v>0</v>
      </c>
      <c r="CA30" s="174">
        <f>'[9]INPUT PRESTASI'!O21</f>
        <v>0</v>
      </c>
      <c r="CB30" s="175" t="str">
        <f>'[9]INPUT PRESENSI'!Y22</f>
        <v/>
      </c>
      <c r="CC30" s="175" t="str">
        <f>'[9]INPUT PRESENSI'!Z22</f>
        <v/>
      </c>
      <c r="CD30" s="175" t="str">
        <f>'[9]INPUT PRESENSI'!AA22</f>
        <v/>
      </c>
    </row>
    <row r="31" spans="1:82" ht="15.75" x14ac:dyDescent="0.25">
      <c r="A31" s="153">
        <v>18</v>
      </c>
      <c r="B31" s="360" t="s">
        <v>458</v>
      </c>
      <c r="C31" s="154">
        <f>VLOOKUP($B31,'DATA SISWA'!$E$8:$G$9999,2,0)</f>
        <v>0</v>
      </c>
      <c r="D31" s="154"/>
      <c r="E31" s="155" t="str">
        <f>VLOOKUP($B31,'DATA SISWA'!$E$8:$G$9999,3,0)</f>
        <v>Muhammad Yoga Al Amin</v>
      </c>
      <c r="F31" s="156"/>
      <c r="G31" s="157">
        <f>[21]INPUT!BV33</f>
        <v>82.56</v>
      </c>
      <c r="H31" s="157" t="str">
        <f>[21]INPUT!BY33</f>
        <v>Menunjukkan penguasaan dalam Mendefinisikan pengertian, khamr berdasarkan telaah Q.S. al-Māidah/5: 90-91; dan sikap terhadap khamr.</v>
      </c>
      <c r="I31" s="157" t="str">
        <f>[21]INPUT!BZ33</f>
        <v>Memerlukan penguatan dalam Dapat menganalisis cabang iman: memenuhi janji, mensyukuri nikmat, memelihara lisan, menutupi aib orang lain dengan benar.</v>
      </c>
      <c r="J31" s="158">
        <f>[22]INPUT!BV33</f>
        <v>83.33</v>
      </c>
      <c r="K31" s="159" t="str">
        <f>[22]INPUT!BY33</f>
        <v xml:space="preserve">Menunjukkan penguasaan dalam </v>
      </c>
      <c r="L31" s="159" t="str">
        <f>[22]INPUT!BZ33</f>
        <v xml:space="preserve">Memerlukan penguatan dalam </v>
      </c>
      <c r="M31" s="160">
        <f>[10]INPUT!BV33</f>
        <v>80.78</v>
      </c>
      <c r="N31" s="161" t="str">
        <f>[10]INPUT!BY33</f>
        <v>Menunjukkan penguasaan dalam Memahami Penyajian Berita dalam Bentuk Vlog</v>
      </c>
      <c r="O31" s="161" t="str">
        <f>[10]INPUT!BZ33</f>
        <v>Memerlukan penguatan dalam Mengidentifikasi Ide pokok dan Ide pendukung</v>
      </c>
      <c r="P31" s="162">
        <f>[11]INPUT!BV33</f>
        <v>75.2</v>
      </c>
      <c r="Q31" s="163" t="str">
        <f>[11]INPUT!BY33</f>
        <v>Menunjukkan penguasaan dalam mengidentifikasi struktur dan unsur kebahasaan dari explanation text</v>
      </c>
      <c r="R31" s="163" t="str">
        <f>[11]INPUT!BZ33</f>
        <v>Memerlukan penguatan dalam mempresentasikan isi dari explanation text</v>
      </c>
      <c r="S31" s="157">
        <f>[12]INPUT!BV33</f>
        <v>82.67</v>
      </c>
      <c r="T31" s="164" t="str">
        <f>[12]INPUT!BY33</f>
        <v xml:space="preserve"> </v>
      </c>
      <c r="U31" s="164" t="str">
        <f>[12]INPUT!BZ33</f>
        <v xml:space="preserve"> </v>
      </c>
      <c r="V31" s="160">
        <f>[1]INPUT!BV33</f>
        <v>80.59</v>
      </c>
      <c r="W31" s="161" t="str">
        <f>[1]INPUT!BY33</f>
        <v>Menunjukkan penguasaan dalam Mendeskripsikan pencemaran lingkungan akibat energi alternatif</v>
      </c>
      <c r="X31" s="161" t="str">
        <f>[1]INPUT!BZ33</f>
        <v>Memerlukan penguatan dalam Mendeskripsikan Gejala Alam</v>
      </c>
      <c r="Y31" s="158">
        <f>[2]INPUT!BV33</f>
        <v>77</v>
      </c>
      <c r="Z31" s="159" t="str">
        <f>[2]INPUT!BY33</f>
        <v xml:space="preserve"> </v>
      </c>
      <c r="AA31" s="159" t="str">
        <f>[2]INPUT!BZ33</f>
        <v xml:space="preserve"> </v>
      </c>
      <c r="AB31" s="162">
        <f>[20]INPUT!BV33</f>
        <v>79.83</v>
      </c>
      <c r="AC31" s="163" t="str">
        <f>[20]INPUT!BY33</f>
        <v>Menunjukkan penguasaan dalam Peserta didik dapat menyebutkan bagian mikroskop beserta fungsinya dengan baik</v>
      </c>
      <c r="AD31" s="163" t="str">
        <f>[20]INPUT!BZ33</f>
        <v>Memerlukan penguatan dalam Peserta didik dapat mengetahui konsep tranpor membran dengan pengamatan kentan dan bubuk kopi</v>
      </c>
      <c r="AE31" s="157">
        <f>[18]INPUT!BV33</f>
        <v>83.5</v>
      </c>
      <c r="AF31" s="164" t="str">
        <f>[18]INPUT!BY33</f>
        <v>Menunjukkan penguasaan dalam Mendeskripsikan perlawanan bangsa indonesia terhadap penjajahan bangsa barat</v>
      </c>
      <c r="AG31" s="164" t="str">
        <f>[18]INPUT!BZ33</f>
        <v>Memerlukan penguatan dalam Mendeskripsikan latar belakang kedatangan bangsa barat ke Indonesia</v>
      </c>
      <c r="AH31" s="160">
        <f>[19]INPUT!BV33</f>
        <v>76.56</v>
      </c>
      <c r="AI31" s="161" t="str">
        <f>[19]INPUT!BY33</f>
        <v>Menunjukkan penguasaan dalam Letak Astronomis, Geografis, dan Geologis Indonesia</v>
      </c>
      <c r="AJ31" s="161" t="str">
        <f>[19]INPUT!BZ33</f>
        <v>Memerlukan penguatan dalam Sumber Daya Alam dan Potensinya di Indonesia</v>
      </c>
      <c r="AK31" s="158">
        <f>[13]INPUT!BV33</f>
        <v>89.42</v>
      </c>
      <c r="AL31" s="159" t="str">
        <f>[13]INPUT!BY33</f>
        <v>Menunjukkan penguasaan dalam Menganalisis Keunggulan dan Kelemahan BUMN/BUMS yang ada di sekitarnya</v>
      </c>
      <c r="AM31" s="159" t="str">
        <f>[13]INPUT!BZ33</f>
        <v>Memerlukan penguatan dalam Memahami hubungan konsep dan metode perhitungan pendapatan nasiol</v>
      </c>
      <c r="AN31" s="162">
        <f>[14]INPUT!BV33</f>
        <v>83.14</v>
      </c>
      <c r="AO31" s="163" t="str">
        <f>[14]INPUT!BY33</f>
        <v xml:space="preserve">Menunjukkan penguasaan dalam mengklasifikasikan ragam permasalahan sosial </v>
      </c>
      <c r="AP31" s="163" t="str">
        <f>[14]INPUT!BZ33</f>
        <v xml:space="preserve">Memerlukan penguatan dalam memahami definisi kelompok dan pengelompokan </v>
      </c>
      <c r="AQ31" s="157">
        <f>[15]INPUT!BV33</f>
        <v>86.33</v>
      </c>
      <c r="AR31" s="164" t="str">
        <f>[15]INPUT!BY33</f>
        <v>Menunjukkan penguasaan dalam Dapat menyanyikan dan membuat klip video lagu islami</v>
      </c>
      <c r="AS31" s="164" t="str">
        <f>[15]INPUT!BZ33</f>
        <v>Memerlukan penguatan dalam Dapat menyanyikan dan membuat klip video lagu islami</v>
      </c>
      <c r="AT31" s="160">
        <f>[16]INPUT!BV33</f>
        <v>88</v>
      </c>
      <c r="AU31" s="161" t="str">
        <f>[16]INPUT!BY33</f>
        <v>Menunjukkan penguasaan dalam Memahami dan mempraktikan formasi permainan bola voli</v>
      </c>
      <c r="AV31" s="161" t="str">
        <f>[16]INPUT!BZ33</f>
        <v>Memerlukan penguatan dalam Memahami dan mempraktikan formasi permainan bola voli</v>
      </c>
      <c r="AW31" s="162">
        <f>[17]INPUT!BV33</f>
        <v>87.78</v>
      </c>
      <c r="AX31" s="163" t="str">
        <f>[17]INPUT!BY33</f>
        <v>Menunjukkan penguasaan dalam Menjelaskan dan menyusun artikel  serta menceritakan peran tokoh Aisyiyah era kontemporer Prof.Hj.Siti Baroroh Barid</v>
      </c>
      <c r="AY31" s="163" t="str">
        <f>[17]INPUT!BZ33</f>
        <v>Memerlukan penguatan dalam Menyebutkan Fungsi dan hakekat Muqaddimah Anggaran Dasar Muhammadiyah</v>
      </c>
      <c r="AZ31" s="157">
        <f>[3]INPUT!BV33</f>
        <v>83.89</v>
      </c>
      <c r="BA31" s="164" t="str">
        <f>[3]INPUT!BY33</f>
        <v>Menunjukkan penguasaan dalam memperkenalkan diri (hajimemashite)</v>
      </c>
      <c r="BB31" s="164" t="str">
        <f>[3]INPUT!BZ33</f>
        <v>Memerlukan penguatan dalam mengucapkan salam sapaan ringan (aisatsu)</v>
      </c>
      <c r="BC31" s="160">
        <f>[4]INPUT!BV33</f>
        <v>81</v>
      </c>
      <c r="BD31" s="161" t="str">
        <f>[4]INPUT!BY33</f>
        <v>Menunjukkan penguasaan dalam Memahami proses pemrograman</v>
      </c>
      <c r="BE31" s="161" t="str">
        <f>[4]INPUT!BZ33</f>
        <v>Memerlukan penguatan dalam Memahami proses pemrograman</v>
      </c>
      <c r="BF31" s="171" t="s">
        <v>208</v>
      </c>
      <c r="BG31" s="172" t="str">
        <f>'[5]INPUT HW'!P23</f>
        <v>Peserta didik sudah mengikuti kegiatan HW dengan aktif,dan menunjukan sikap disiplin dan bertanggung jawab</v>
      </c>
      <c r="BH31" s="171" t="s">
        <v>209</v>
      </c>
      <c r="BI31" s="171" t="str">
        <f>'[6]Input Tahfidz'!G23</f>
        <v>Alhamdulillah. Peserta didik sudah baik dalam menghafal al Qur'an. Namun semangat untuk menambah hafalan dan memperbaiki bacaan perlu ditingkatkan dengan bimbingan dan pantauan orang tua di rumah</v>
      </c>
      <c r="BJ31" s="171" t="s">
        <v>210</v>
      </c>
      <c r="BK31" s="172" t="str">
        <f>'[7]Input Tahfidz'!G23</f>
        <v/>
      </c>
      <c r="BL31" s="173">
        <f>'[8]INPUT EKSTRA'!F23</f>
        <v>0</v>
      </c>
      <c r="BM31" s="172" t="str">
        <f>'[8]INPUT EKSTRA'!H23</f>
        <v xml:space="preserve"> </v>
      </c>
      <c r="BN31" s="171">
        <f>'[8]INPUT EKSTRA'!I23</f>
        <v>0</v>
      </c>
      <c r="BO31" s="172" t="str">
        <f>'[8]INPUT EKSTRA'!K23</f>
        <v xml:space="preserve"> </v>
      </c>
      <c r="BP31" s="171">
        <f>'[8]INPUT EKSTRA'!L23</f>
        <v>0</v>
      </c>
      <c r="BQ31" s="172" t="str">
        <f>'[8]INPUT EKSTRA'!N23</f>
        <v xml:space="preserve"> </v>
      </c>
      <c r="BR31" s="174">
        <f>'[9]INPUT PRESTASI'!F22</f>
        <v>0</v>
      </c>
      <c r="BS31" s="174">
        <f>'[9]INPUT PRESTASI'!G22</f>
        <v>0</v>
      </c>
      <c r="BT31" s="174">
        <f>'[9]INPUT PRESTASI'!H22</f>
        <v>0</v>
      </c>
      <c r="BU31" s="174">
        <f>'[9]INPUT PRESTASI'!I22</f>
        <v>0</v>
      </c>
      <c r="BV31" s="174">
        <f>'[9]INPUT PRESTASI'!J22</f>
        <v>0</v>
      </c>
      <c r="BW31" s="174">
        <f>'[9]INPUT PRESTASI'!K22</f>
        <v>0</v>
      </c>
      <c r="BX31" s="174">
        <f>'[9]INPUT PRESTASI'!L22</f>
        <v>0</v>
      </c>
      <c r="BY31" s="174">
        <f>'[9]INPUT PRESTASI'!M22</f>
        <v>0</v>
      </c>
      <c r="BZ31" s="174">
        <f>'[9]INPUT PRESTASI'!N22</f>
        <v>0</v>
      </c>
      <c r="CA31" s="174">
        <f>'[9]INPUT PRESTASI'!O22</f>
        <v>0</v>
      </c>
      <c r="CB31" s="175" t="str">
        <f>'[9]INPUT PRESENSI'!Y23</f>
        <v/>
      </c>
      <c r="CC31" s="175" t="str">
        <f>'[9]INPUT PRESENSI'!Z23</f>
        <v/>
      </c>
      <c r="CD31" s="175" t="str">
        <f>'[9]INPUT PRESENSI'!AA23</f>
        <v/>
      </c>
    </row>
    <row r="32" spans="1:82" ht="15.75" x14ac:dyDescent="0.25">
      <c r="A32" s="153">
        <v>19</v>
      </c>
      <c r="B32" s="360" t="s">
        <v>459</v>
      </c>
      <c r="C32" s="154">
        <f>VLOOKUP($B32,'DATA SISWA'!$E$8:$G$9999,2,0)</f>
        <v>0</v>
      </c>
      <c r="D32" s="154"/>
      <c r="E32" s="155" t="str">
        <f>VLOOKUP($B32,'DATA SISWA'!$E$8:$G$9999,3,0)</f>
        <v>Nabhan Ali Chamdi</v>
      </c>
      <c r="F32" s="156"/>
      <c r="G32" s="157">
        <f>[21]INPUT!BV34</f>
        <v>83</v>
      </c>
      <c r="H32" s="157" t="str">
        <f>[21]INPUT!BY34</f>
        <v>Menunjukkan penguasaan dalam Membiasakan sikap tanggung jawab untuk memenuhi janji, mensyukuri nikmat, memelihara lisan, menutupi aib orang lain dengan tepat</v>
      </c>
      <c r="I32" s="157" t="str">
        <f>[21]INPUT!BZ34</f>
        <v xml:space="preserve">Memerlukan penguatan dalam Membaca dengan tartil Q.S. Ali ‘Imrān/3: 190-191 dan QS. ar-Rahmān/55: 33, serta Hadis tentang berpikir kritis dan ilmu pengetahuan dan teknologi. </v>
      </c>
      <c r="J32" s="158">
        <f>[22]INPUT!BV34</f>
        <v>83.33</v>
      </c>
      <c r="K32" s="159" t="str">
        <f>[22]INPUT!BY34</f>
        <v xml:space="preserve">Menunjukkan penguasaan dalam </v>
      </c>
      <c r="L32" s="159" t="str">
        <f>[22]INPUT!BZ34</f>
        <v xml:space="preserve">Memerlukan penguatan dalam </v>
      </c>
      <c r="M32" s="160">
        <f>[10]INPUT!BV34</f>
        <v>81.44</v>
      </c>
      <c r="N32" s="161" t="str">
        <f>[10]INPUT!BY34</f>
        <v>Menunjukkan penguasaan dalam Merancang dan membuat poster</v>
      </c>
      <c r="O32" s="161" t="str">
        <f>[10]INPUT!BZ34</f>
        <v>Memerlukan penguatan dalam Mengidentifikasi Ide pokok dan Ide pendukung</v>
      </c>
      <c r="P32" s="162">
        <f>[11]INPUT!BV34</f>
        <v>74.03</v>
      </c>
      <c r="Q32" s="163" t="str">
        <f>[11]INPUT!BY34</f>
        <v>Menunjukkan penguasaan dalam menyampaikan opini tentang why/how something happen</v>
      </c>
      <c r="R32" s="163" t="str">
        <f>[11]INPUT!BZ34</f>
        <v>Memerlukan penguatan dalam mempresentasikan isi dari explanation text</v>
      </c>
      <c r="S32" s="157">
        <f>[12]INPUT!BV34</f>
        <v>83.04</v>
      </c>
      <c r="T32" s="164" t="str">
        <f>[12]INPUT!BY34</f>
        <v xml:space="preserve"> </v>
      </c>
      <c r="U32" s="164" t="str">
        <f>[12]INPUT!BZ34</f>
        <v xml:space="preserve"> </v>
      </c>
      <c r="V32" s="160">
        <f>[1]INPUT!BV34</f>
        <v>85.72</v>
      </c>
      <c r="W32" s="161" t="str">
        <f>[1]INPUT!BY34</f>
        <v>Menunjukkan penguasaan dalam Berkolaborasi dalam menentukan gejala alam yang sering terjadi di Indonesia</v>
      </c>
      <c r="X32" s="161" t="str">
        <f>[1]INPUT!BZ34</f>
        <v>Memerlukan penguatan dalam Mendeskripsikan pencemaran lingkungan akibat energi alternatif</v>
      </c>
      <c r="Y32" s="158">
        <f>[2]INPUT!BV34</f>
        <v>77</v>
      </c>
      <c r="Z32" s="159" t="str">
        <f>[2]INPUT!BY34</f>
        <v xml:space="preserve"> </v>
      </c>
      <c r="AA32" s="159" t="str">
        <f>[2]INPUT!BZ34</f>
        <v xml:space="preserve"> </v>
      </c>
      <c r="AB32" s="162">
        <f>[20]INPUT!BV34</f>
        <v>82.06</v>
      </c>
      <c r="AC32" s="163" t="str">
        <f>[20]INPUT!BY34</f>
        <v>Menunjukkan penguasaan dalam Peserta didik dapat menyebutkan organel beserta fungsinya dengan tepat</v>
      </c>
      <c r="AD32" s="163" t="str">
        <f>[20]INPUT!BZ34</f>
        <v>Memerlukan penguatan dalam Peserta didik dapat mengetahui konsep tranpor membran dengan pengamatan kentan dan bubuk kopi</v>
      </c>
      <c r="AE32" s="157">
        <f>[18]INPUT!BV34</f>
        <v>82.83</v>
      </c>
      <c r="AF32" s="164" t="str">
        <f>[18]INPUT!BY34</f>
        <v>Menunjukkan penguasaan dalam Mendeskripsikan perlawanan bangsa indonesia terhadap penjajahan bangsa barat</v>
      </c>
      <c r="AG32" s="164" t="str">
        <f>[18]INPUT!BZ34</f>
        <v>Memerlukan penguatan dalam Mendeskripsikan latar belakang kedatangan bangsa barat ke Indonesia</v>
      </c>
      <c r="AH32" s="160">
        <f>[19]INPUT!BV34</f>
        <v>82.06</v>
      </c>
      <c r="AI32" s="161" t="str">
        <f>[19]INPUT!BY34</f>
        <v>Menunjukkan penguasaan dalam Sumber Daya Alam dan Potensinya di Indonesia</v>
      </c>
      <c r="AJ32" s="161" t="str">
        <f>[19]INPUT!BZ34</f>
        <v>Memerlukan penguatan dalam Letak Astronomis, Geografis, dan Geologis Indonesia</v>
      </c>
      <c r="AK32" s="158">
        <f>[13]INPUT!BV34</f>
        <v>88.92</v>
      </c>
      <c r="AL32" s="159" t="str">
        <f>[13]INPUT!BY34</f>
        <v>Menunjukkan penguasaan dalam Menganalisis Keunggulan dan Kelemahan BUMN/BUMS yang ada di sekitarnya</v>
      </c>
      <c r="AM32" s="159" t="str">
        <f>[13]INPUT!BZ34</f>
        <v>Memerlukan penguatan dalam Memahami hubungan konsep dan metode perhitungan pendapatan nasiol</v>
      </c>
      <c r="AN32" s="162">
        <f>[14]INPUT!BV34</f>
        <v>87.53</v>
      </c>
      <c r="AO32" s="163" t="str">
        <f>[14]INPUT!BY34</f>
        <v xml:space="preserve">Menunjukkan penguasaan dalam mengklasifikasikan ragam permasalahan sosial </v>
      </c>
      <c r="AP32" s="163" t="str">
        <f>[14]INPUT!BZ34</f>
        <v xml:space="preserve">Memerlukan penguatan dalam memahami definisi kelompok dan pengelompokan </v>
      </c>
      <c r="AQ32" s="157">
        <f>[15]INPUT!BV34</f>
        <v>86.67</v>
      </c>
      <c r="AR32" s="164" t="str">
        <f>[15]INPUT!BY34</f>
        <v>Menunjukkan penguasaan dalam Dapat menyanyikan dan membuat klip video lagu islami</v>
      </c>
      <c r="AS32" s="164" t="str">
        <f>[15]INPUT!BZ34</f>
        <v>Memerlukan penguatan dalam Dapat menyanyikan dan membuat klip video lagu islami</v>
      </c>
      <c r="AT32" s="160">
        <f>[16]INPUT!BV34</f>
        <v>86</v>
      </c>
      <c r="AU32" s="161" t="str">
        <f>[16]INPUT!BY34</f>
        <v>Menunjukkan penguasaan dalam Memahami dan mempraktikan formasi permainan bola voli</v>
      </c>
      <c r="AV32" s="161" t="str">
        <f>[16]INPUT!BZ34</f>
        <v>Memerlukan penguatan dalam Memahami dan mempraktikan formasi permainan bola voli</v>
      </c>
      <c r="AW32" s="162">
        <f>[17]INPUT!BV34</f>
        <v>86.97</v>
      </c>
      <c r="AX32" s="163" t="str">
        <f>[17]INPUT!BY34</f>
        <v>Menunjukkan penguasaan dalam Menjelaskan pengertian Muqaddimah, sistematika matan dan sejarah perumusan  Anggaran Dasar Muhammadiyah (MADM).</v>
      </c>
      <c r="AY32" s="163" t="str">
        <f>[17]INPUT!BZ34</f>
        <v>Memerlukan penguatan dalam Menjelaskan dan  menyusun artikel serta menceritakan peran tokoh Muhammadiyah era kontemporer: Prof. Dr.KH Haedar Nashir, M.Si</v>
      </c>
      <c r="AZ32" s="157">
        <f>[3]INPUT!BV34</f>
        <v>85.56</v>
      </c>
      <c r="BA32" s="164" t="str">
        <f>[3]INPUT!BY34</f>
        <v>Menunjukkan penguasaan dalam memperkenalkan diri (hajimemashite)</v>
      </c>
      <c r="BB32" s="164" t="str">
        <f>[3]INPUT!BZ34</f>
        <v>Memerlukan penguatan dalam mengucapkan salam sapaan ringan (aisatsu)</v>
      </c>
      <c r="BC32" s="160">
        <f>[4]INPUT!BV34</f>
        <v>88.83</v>
      </c>
      <c r="BD32" s="161" t="str">
        <f>[4]INPUT!BY34</f>
        <v>Menunjukkan penguasaan dalam Memahami proses pemrograman</v>
      </c>
      <c r="BE32" s="161" t="str">
        <f>[4]INPUT!BZ34</f>
        <v>Memerlukan penguatan dalam Menguasai konsep dan penerapan rekursi</v>
      </c>
      <c r="BF32" s="171" t="s">
        <v>208</v>
      </c>
      <c r="BG32" s="172" t="str">
        <f>'[5]INPUT HW'!P24</f>
        <v>Peserta didik sudah mengikuti kegiatan HW dengan aktif,dan menunjukan sikap disiplin dan bertanggung jawab</v>
      </c>
      <c r="BH32" s="171" t="s">
        <v>209</v>
      </c>
      <c r="BI32" s="171" t="str">
        <f>'[6]Input Tahfidz'!G24</f>
        <v>Alhamdulillah. Peserta didik sudah baik dalam menghafal al Qur'an. Namun semangat untuk menambah hafalan dan memperbaiki bacaan perlu ditingkatkan dengan bimbingan dan pantauan orang tua di rumah</v>
      </c>
      <c r="BJ32" s="171" t="s">
        <v>210</v>
      </c>
      <c r="BK32" s="172" t="str">
        <f>'[7]Input Tahfidz'!G24</f>
        <v/>
      </c>
      <c r="BL32" s="173">
        <f>'[8]INPUT EKSTRA'!F24</f>
        <v>0</v>
      </c>
      <c r="BM32" s="172" t="str">
        <f>'[8]INPUT EKSTRA'!H24</f>
        <v xml:space="preserve"> </v>
      </c>
      <c r="BN32" s="171">
        <f>'[8]INPUT EKSTRA'!I24</f>
        <v>0</v>
      </c>
      <c r="BO32" s="172" t="str">
        <f>'[8]INPUT EKSTRA'!K24</f>
        <v xml:space="preserve"> </v>
      </c>
      <c r="BP32" s="171">
        <f>'[8]INPUT EKSTRA'!L24</f>
        <v>0</v>
      </c>
      <c r="BQ32" s="172" t="str">
        <f>'[8]INPUT EKSTRA'!N24</f>
        <v xml:space="preserve"> </v>
      </c>
      <c r="BR32" s="174">
        <f>'[9]INPUT PRESTASI'!F23</f>
        <v>0</v>
      </c>
      <c r="BS32" s="174">
        <f>'[9]INPUT PRESTASI'!G23</f>
        <v>0</v>
      </c>
      <c r="BT32" s="174">
        <f>'[9]INPUT PRESTASI'!H23</f>
        <v>0</v>
      </c>
      <c r="BU32" s="174">
        <f>'[9]INPUT PRESTASI'!I23</f>
        <v>0</v>
      </c>
      <c r="BV32" s="174">
        <f>'[9]INPUT PRESTASI'!J23</f>
        <v>0</v>
      </c>
      <c r="BW32" s="174">
        <f>'[9]INPUT PRESTASI'!K23</f>
        <v>0</v>
      </c>
      <c r="BX32" s="174">
        <f>'[9]INPUT PRESTASI'!L23</f>
        <v>0</v>
      </c>
      <c r="BY32" s="174">
        <f>'[9]INPUT PRESTASI'!M23</f>
        <v>0</v>
      </c>
      <c r="BZ32" s="174">
        <f>'[9]INPUT PRESTASI'!N23</f>
        <v>0</v>
      </c>
      <c r="CA32" s="174">
        <f>'[9]INPUT PRESTASI'!O23</f>
        <v>0</v>
      </c>
      <c r="CB32" s="175" t="str">
        <f>'[9]INPUT PRESENSI'!Y24</f>
        <v/>
      </c>
      <c r="CC32" s="175" t="str">
        <f>'[9]INPUT PRESENSI'!Z24</f>
        <v/>
      </c>
      <c r="CD32" s="175" t="str">
        <f>'[9]INPUT PRESENSI'!AA24</f>
        <v/>
      </c>
    </row>
    <row r="33" spans="1:82" ht="15.75" x14ac:dyDescent="0.25">
      <c r="A33" s="153">
        <v>20</v>
      </c>
      <c r="B33" s="360" t="s">
        <v>460</v>
      </c>
      <c r="C33" s="154">
        <f>VLOOKUP($B33,'DATA SISWA'!$E$8:$G$9999,2,0)</f>
        <v>0</v>
      </c>
      <c r="D33" s="154"/>
      <c r="E33" s="155" t="str">
        <f>VLOOKUP($B33,'DATA SISWA'!$E$8:$G$9999,3,0)</f>
        <v>Naila Early Zahidah</v>
      </c>
      <c r="F33" s="156"/>
      <c r="G33" s="157">
        <f>[21]INPUT!BV35</f>
        <v>84.44</v>
      </c>
      <c r="H33" s="157" t="str">
        <f>[21]INPUT!BY35</f>
        <v>Menunjukkan penguasaan dalam Dapat mempresentasikan tentang memenuhi janji, mensyukuri nikmat, memelihara lisan, dan menutupi aib orang lain dengan bagus.</v>
      </c>
      <c r="I33" s="157" t="str">
        <f>[21]INPUT!BZ35</f>
        <v xml:space="preserve">Memerlukan penguatan dalam Membaca dengan tartil Q.S. Ali ‘Imrān/3: 190-191 dan QS. ar-Rahmān/55: 33, serta Hadis tentang berpikir kritis dan ilmu pengetahuan dan teknologi. </v>
      </c>
      <c r="J33" s="158">
        <f>[22]INPUT!BV35</f>
        <v>83.33</v>
      </c>
      <c r="K33" s="159" t="str">
        <f>[22]INPUT!BY35</f>
        <v xml:space="preserve">Menunjukkan penguasaan dalam </v>
      </c>
      <c r="L33" s="159" t="str">
        <f>[22]INPUT!BZ35</f>
        <v xml:space="preserve">Memerlukan penguatan dalam </v>
      </c>
      <c r="M33" s="160">
        <f>[10]INPUT!BV35</f>
        <v>81.44</v>
      </c>
      <c r="N33" s="161" t="str">
        <f>[10]INPUT!BY35</f>
        <v>Menunjukkan penguasaan dalam Merancang dan membuat poster</v>
      </c>
      <c r="O33" s="161" t="str">
        <f>[10]INPUT!BZ35</f>
        <v>Memerlukan penguatan dalam Mengidentifikasi Ide pokok dan Ide pendukung</v>
      </c>
      <c r="P33" s="162">
        <f>[11]INPUT!BV35</f>
        <v>78.7</v>
      </c>
      <c r="Q33" s="163" t="str">
        <f>[11]INPUT!BY35</f>
        <v>Menunjukkan penguasaan dalam mempresentasikan isi dari explanation text</v>
      </c>
      <c r="R33" s="163" t="str">
        <f>[11]INPUT!BZ35</f>
        <v>Memerlukan penguatan dalam mengidentifikasi struktur dan unsur kebahasaan dari explanation text</v>
      </c>
      <c r="S33" s="157">
        <f>[12]INPUT!BV35</f>
        <v>84.17</v>
      </c>
      <c r="T33" s="164" t="str">
        <f>[12]INPUT!BY35</f>
        <v xml:space="preserve"> </v>
      </c>
      <c r="U33" s="164" t="str">
        <f>[12]INPUT!BZ35</f>
        <v xml:space="preserve"> </v>
      </c>
      <c r="V33" s="160">
        <f>[1]INPUT!BV35</f>
        <v>81.760000000000005</v>
      </c>
      <c r="W33" s="161" t="str">
        <f>[1]INPUT!BY35</f>
        <v>Menunjukkan penguasaan dalam Mendeskripsikan Gejala Alam</v>
      </c>
      <c r="X33" s="161" t="str">
        <f>[1]INPUT!BZ35</f>
        <v>Memerlukan penguatan dalam Mendeskripsikan pencemaran lingkungan akibat energi alternatif</v>
      </c>
      <c r="Y33" s="158">
        <f>[2]INPUT!BV35</f>
        <v>77</v>
      </c>
      <c r="Z33" s="159" t="str">
        <f>[2]INPUT!BY35</f>
        <v xml:space="preserve"> </v>
      </c>
      <c r="AA33" s="159" t="str">
        <f>[2]INPUT!BZ35</f>
        <v xml:space="preserve"> </v>
      </c>
      <c r="AB33" s="162">
        <f>[20]INPUT!BV35</f>
        <v>80.89</v>
      </c>
      <c r="AC33" s="163" t="str">
        <f>[20]INPUT!BY35</f>
        <v>Menunjukkan penguasaan dalam Peserta didik dapat mengetahui konsep osmosis pada sel hewan dan tumbuhan dengan tepat</v>
      </c>
      <c r="AD33" s="163" t="str">
        <f>[20]INPUT!BZ35</f>
        <v>Memerlukan penguatan dalam Peserta didik dapat mendeskripsikan sel beserta tokoh penemunya</v>
      </c>
      <c r="AE33" s="157">
        <f>[18]INPUT!BV35</f>
        <v>82.83</v>
      </c>
      <c r="AF33" s="164" t="str">
        <f>[18]INPUT!BY35</f>
        <v>Menunjukkan penguasaan dalam Mendeskripsikan perlawanan bangsa indonesia terhadap penjajahan bangsa barat</v>
      </c>
      <c r="AG33" s="164" t="str">
        <f>[18]INPUT!BZ35</f>
        <v>Memerlukan penguatan dalam Mendeskripsikan latar belakang kedatangan bangsa barat ke Indonesia</v>
      </c>
      <c r="AH33" s="160">
        <f>[19]INPUT!BV35</f>
        <v>81.72</v>
      </c>
      <c r="AI33" s="161" t="str">
        <f>[19]INPUT!BY35</f>
        <v>Menunjukkan penguasaan dalam Sumber Daya Alam dan Potensinya di Indonesia</v>
      </c>
      <c r="AJ33" s="161" t="str">
        <f>[19]INPUT!BZ35</f>
        <v>Memerlukan penguatan dalam Letak Astronomis, Geografis, dan Geologis Indonesia</v>
      </c>
      <c r="AK33" s="158">
        <f>[13]INPUT!BV35</f>
        <v>90.25</v>
      </c>
      <c r="AL33" s="159" t="str">
        <f>[13]INPUT!BY35</f>
        <v>Menunjukkan penguasaan dalam Menganalisis Keunggulan dan Kelemahan BUMN/BUMS yang ada di sekitarnya</v>
      </c>
      <c r="AM33" s="159" t="str">
        <f>[13]INPUT!BZ35</f>
        <v>Memerlukan penguatan dalam Memahami hubungan konsep dan metode perhitungan pendapatan nasiol</v>
      </c>
      <c r="AN33" s="162">
        <f>[14]INPUT!BV35</f>
        <v>87.31</v>
      </c>
      <c r="AO33" s="163" t="str">
        <f>[14]INPUT!BY35</f>
        <v xml:space="preserve">Menunjukkan penguasaan dalam memahami definisi permasalahan sosial </v>
      </c>
      <c r="AP33" s="163" t="str">
        <f>[14]INPUT!BZ35</f>
        <v xml:space="preserve">Memerlukan penguatan dalam memahami definisi kelompok dan pengelompokan </v>
      </c>
      <c r="AQ33" s="157">
        <f>[15]INPUT!BV35</f>
        <v>86.67</v>
      </c>
      <c r="AR33" s="164" t="str">
        <f>[15]INPUT!BY35</f>
        <v>Menunjukkan penguasaan dalam Dapat menyanyikan dan membuat klip video lagu islami</v>
      </c>
      <c r="AS33" s="164" t="str">
        <f>[15]INPUT!BZ35</f>
        <v>Memerlukan penguatan dalam Dapat menyanyikan dan membuat klip video lagu islami</v>
      </c>
      <c r="AT33" s="160">
        <f>[16]INPUT!BV35</f>
        <v>86</v>
      </c>
      <c r="AU33" s="161" t="str">
        <f>[16]INPUT!BY35</f>
        <v>Menunjukkan penguasaan dalam Memahami dan mempraktikan formasi permainan bola voli</v>
      </c>
      <c r="AV33" s="161" t="str">
        <f>[16]INPUT!BZ35</f>
        <v>Memerlukan penguatan dalam Memahami dan mempraktikan formasi permainan bola voli</v>
      </c>
      <c r="AW33" s="162">
        <f>[17]INPUT!BV35</f>
        <v>88.03</v>
      </c>
      <c r="AX33" s="163" t="str">
        <f>[17]INPUT!BY35</f>
        <v>Menunjukkan penguasaan dalam Menjelaskan dan menyusun artikel  serta menceritakan peran tokoh Aisyiyah era kontemporer Prof.Hj.Siti Baroroh Barid</v>
      </c>
      <c r="AY33" s="163" t="str">
        <f>[17]INPUT!BZ35</f>
        <v>Memerlukan penguatan dalam Menyebutkan Fungsi dan hakekat Muqaddimah Anggaran Dasar Muhammadiyah</v>
      </c>
      <c r="AZ33" s="157">
        <f>[3]INPUT!BV35</f>
        <v>83.89</v>
      </c>
      <c r="BA33" s="164" t="str">
        <f>[3]INPUT!BY35</f>
        <v>Menunjukkan penguasaan dalam memperkenalkan diri (hajimemashite)</v>
      </c>
      <c r="BB33" s="164" t="str">
        <f>[3]INPUT!BZ35</f>
        <v>Memerlukan penguatan dalam mengucapkan salam sapaan ringan (aisatsu)</v>
      </c>
      <c r="BC33" s="160">
        <f>[4]INPUT!BV35</f>
        <v>85.5</v>
      </c>
      <c r="BD33" s="161" t="str">
        <f>[4]INPUT!BY35</f>
        <v>Menunjukkan penguasaan dalam Memahami proses pemrograman</v>
      </c>
      <c r="BE33" s="161" t="str">
        <f>[4]INPUT!BZ35</f>
        <v>Memerlukan penguatan dalam Menguasai konsep dan penerapan rekursi</v>
      </c>
      <c r="BF33" s="171" t="s">
        <v>208</v>
      </c>
      <c r="BG33" s="172" t="str">
        <f>'[5]INPUT HW'!P25</f>
        <v>Peserta didik sudah mengikuti kegiatan HW dengan aktif,dan menunjukan sikap disiplin dan bertanggung jawab</v>
      </c>
      <c r="BH33" s="171" t="s">
        <v>209</v>
      </c>
      <c r="BI33" s="171" t="str">
        <f>'[6]Input Tahfidz'!G25</f>
        <v>Alhamdulillah. Peserta didik sudah sangat baik dalam menghafal al Qur'an baik kelancaran, ketepatan, tajwid dan kefasihan.</v>
      </c>
      <c r="BJ33" s="171" t="s">
        <v>210</v>
      </c>
      <c r="BK33" s="172" t="str">
        <f>'[7]Input Tahfidz'!G25</f>
        <v/>
      </c>
      <c r="BL33" s="173">
        <f>'[8]INPUT EKSTRA'!F25</f>
        <v>0</v>
      </c>
      <c r="BM33" s="172" t="str">
        <f>'[8]INPUT EKSTRA'!H25</f>
        <v xml:space="preserve"> </v>
      </c>
      <c r="BN33" s="171">
        <f>'[8]INPUT EKSTRA'!I25</f>
        <v>0</v>
      </c>
      <c r="BO33" s="172" t="str">
        <f>'[8]INPUT EKSTRA'!K25</f>
        <v xml:space="preserve"> </v>
      </c>
      <c r="BP33" s="171">
        <f>'[8]INPUT EKSTRA'!L25</f>
        <v>0</v>
      </c>
      <c r="BQ33" s="172" t="str">
        <f>'[8]INPUT EKSTRA'!N25</f>
        <v xml:space="preserve"> </v>
      </c>
      <c r="BR33" s="174">
        <f>'[9]INPUT PRESTASI'!F24</f>
        <v>0</v>
      </c>
      <c r="BS33" s="174">
        <f>'[9]INPUT PRESTASI'!G24</f>
        <v>0</v>
      </c>
      <c r="BT33" s="174">
        <f>'[9]INPUT PRESTASI'!H24</f>
        <v>0</v>
      </c>
      <c r="BU33" s="174">
        <f>'[9]INPUT PRESTASI'!I24</f>
        <v>0</v>
      </c>
      <c r="BV33" s="174">
        <f>'[9]INPUT PRESTASI'!J24</f>
        <v>0</v>
      </c>
      <c r="BW33" s="174">
        <f>'[9]INPUT PRESTASI'!K24</f>
        <v>0</v>
      </c>
      <c r="BX33" s="174">
        <f>'[9]INPUT PRESTASI'!L24</f>
        <v>0</v>
      </c>
      <c r="BY33" s="174">
        <f>'[9]INPUT PRESTASI'!M24</f>
        <v>0</v>
      </c>
      <c r="BZ33" s="174">
        <f>'[9]INPUT PRESTASI'!N24</f>
        <v>0</v>
      </c>
      <c r="CA33" s="174">
        <f>'[9]INPUT PRESTASI'!O24</f>
        <v>0</v>
      </c>
      <c r="CB33" s="175" t="str">
        <f>'[9]INPUT PRESENSI'!Y25</f>
        <v/>
      </c>
      <c r="CC33" s="175" t="str">
        <f>'[9]INPUT PRESENSI'!Z25</f>
        <v/>
      </c>
      <c r="CD33" s="175" t="str">
        <f>'[9]INPUT PRESENSI'!AA25</f>
        <v/>
      </c>
    </row>
    <row r="34" spans="1:82" ht="15.75" x14ac:dyDescent="0.25">
      <c r="A34" s="153">
        <v>21</v>
      </c>
      <c r="B34" s="360" t="s">
        <v>461</v>
      </c>
      <c r="C34" s="154">
        <f>VLOOKUP($B34,'DATA SISWA'!$E$8:$G$9999,2,0)</f>
        <v>0</v>
      </c>
      <c r="D34" s="154"/>
      <c r="E34" s="155" t="str">
        <f>VLOOKUP($B34,'DATA SISWA'!$E$8:$G$9999,3,0)</f>
        <v>Safira Maulidiyah</v>
      </c>
      <c r="F34" s="156"/>
      <c r="G34" s="157">
        <f>[21]INPUT!BV36</f>
        <v>83.33</v>
      </c>
      <c r="H34" s="157" t="str">
        <f>[21]INPUT!BY36</f>
        <v>Menunjukkan penguasaan dalam Mendefinisikan pengertian, khamr berdasarkan telaah Q.S. al-Māidah/5: 90-91; dan sikap terhadap khamr.</v>
      </c>
      <c r="I34" s="157" t="str">
        <f>[21]INPUT!BZ36</f>
        <v>Memerlukan penguatan dalam Dapat menganalisis cabang iman: memenuhi janji, mensyukuri nikmat, memelihara lisan, menutupi aib orang lain dengan benar.</v>
      </c>
      <c r="J34" s="158">
        <f>[22]INPUT!BV36</f>
        <v>83.33</v>
      </c>
      <c r="K34" s="159" t="str">
        <f>[22]INPUT!BY36</f>
        <v xml:space="preserve">Menunjukkan penguasaan dalam </v>
      </c>
      <c r="L34" s="159" t="str">
        <f>[22]INPUT!BZ36</f>
        <v xml:space="preserve">Memerlukan penguatan dalam </v>
      </c>
      <c r="M34" s="160">
        <f>[10]INPUT!BV36</f>
        <v>81.44</v>
      </c>
      <c r="N34" s="161" t="str">
        <f>[10]INPUT!BY36</f>
        <v>Menunjukkan penguasaan dalam Merancang dan membuat poster</v>
      </c>
      <c r="O34" s="161" t="str">
        <f>[10]INPUT!BZ36</f>
        <v>Memerlukan penguatan dalam Mengidentifikasi Ide pokok dan Ide pendukung</v>
      </c>
      <c r="P34" s="162">
        <f>[11]INPUT!BV36</f>
        <v>79.7</v>
      </c>
      <c r="Q34" s="163" t="str">
        <f>[11]INPUT!BY36</f>
        <v>Menunjukkan penguasaan dalam mengidentifikasi struktur dan unsur kebahasaan dari explanation text</v>
      </c>
      <c r="R34" s="163" t="str">
        <f>[11]INPUT!BZ36</f>
        <v>Memerlukan penguatan dalam mempresentasikan isi dari explanation text</v>
      </c>
      <c r="S34" s="157">
        <f>[12]INPUT!BV36</f>
        <v>83.42</v>
      </c>
      <c r="T34" s="164" t="str">
        <f>[12]INPUT!BY36</f>
        <v xml:space="preserve"> </v>
      </c>
      <c r="U34" s="164" t="str">
        <f>[12]INPUT!BZ36</f>
        <v xml:space="preserve"> </v>
      </c>
      <c r="V34" s="160">
        <f>[1]INPUT!BV36</f>
        <v>80.59</v>
      </c>
      <c r="W34" s="161" t="str">
        <f>[1]INPUT!BY36</f>
        <v>Menunjukkan penguasaan dalam Menganalisis data suhu yang sudah didapat</v>
      </c>
      <c r="X34" s="161" t="str">
        <f>[1]INPUT!BZ36</f>
        <v>Memerlukan penguatan dalam Mendeskripsikan Gejala Alam</v>
      </c>
      <c r="Y34" s="158">
        <f>[2]INPUT!BV36</f>
        <v>77</v>
      </c>
      <c r="Z34" s="159" t="str">
        <f>[2]INPUT!BY36</f>
        <v xml:space="preserve"> </v>
      </c>
      <c r="AA34" s="159" t="str">
        <f>[2]INPUT!BZ36</f>
        <v xml:space="preserve"> </v>
      </c>
      <c r="AB34" s="162">
        <f>[20]INPUT!BV36</f>
        <v>79.53</v>
      </c>
      <c r="AC34" s="163" t="str">
        <f>[20]INPUT!BY36</f>
        <v>Menunjukkan penguasaan dalam Peserta didik dapat menyebutkan bagian mikroskop beserta fungsinya dengan baik</v>
      </c>
      <c r="AD34" s="163" t="str">
        <f>[20]INPUT!BZ36</f>
        <v>Memerlukan penguatan dalam Peserta didik dapat mengetahui konsep tranpor membran dengan pengamatan kentan dan bubuk kopi</v>
      </c>
      <c r="AE34" s="157">
        <f>[18]INPUT!BV36</f>
        <v>82.83</v>
      </c>
      <c r="AF34" s="164" t="str">
        <f>[18]INPUT!BY36</f>
        <v>Menunjukkan penguasaan dalam Mendeskripsikan perlawanan bangsa indonesia terhadap penjajahan bangsa barat</v>
      </c>
      <c r="AG34" s="164" t="str">
        <f>[18]INPUT!BZ36</f>
        <v>Memerlukan penguatan dalam Mendeskripsikan latar belakang kedatangan bangsa barat ke Indonesia</v>
      </c>
      <c r="AH34" s="160">
        <f>[19]INPUT!BV36</f>
        <v>81.89</v>
      </c>
      <c r="AI34" s="161" t="str">
        <f>[19]INPUT!BY36</f>
        <v>Menunjukkan penguasaan dalam Letak Astronomis, Geografis, dan Geologis Indonesia</v>
      </c>
      <c r="AJ34" s="161" t="str">
        <f>[19]INPUT!BZ36</f>
        <v>Memerlukan penguatan dalam Sumber Daya Alam dan Potensinya di Indonesia</v>
      </c>
      <c r="AK34" s="158">
        <f>[13]INPUT!BV36</f>
        <v>89.75</v>
      </c>
      <c r="AL34" s="159" t="str">
        <f>[13]INPUT!BY36</f>
        <v>Menunjukkan penguasaan dalam Menganalisis Keunggulan dan Kelemahan BUMN/BUMS yang ada di sekitarnya</v>
      </c>
      <c r="AM34" s="159" t="str">
        <f>[13]INPUT!BZ36</f>
        <v>Memerlukan penguatan dalam Memahami hubungan konsep dan metode perhitungan pendapatan nasiol</v>
      </c>
      <c r="AN34" s="162">
        <f>[14]INPUT!BV36</f>
        <v>83.42</v>
      </c>
      <c r="AO34" s="163" t="str">
        <f>[14]INPUT!BY36</f>
        <v xml:space="preserve">Menunjukkan penguasaan dalam mengklasifikasikan ragam permasalahan sosial </v>
      </c>
      <c r="AP34" s="163" t="str">
        <f>[14]INPUT!BZ36</f>
        <v xml:space="preserve">Memerlukan penguatan dalam mengklasifikasikan ragam kelompok sosial </v>
      </c>
      <c r="AQ34" s="157">
        <f>[15]INPUT!BV36</f>
        <v>88</v>
      </c>
      <c r="AR34" s="164" t="str">
        <f>[15]INPUT!BY36</f>
        <v>Menunjukkan penguasaan dalam Dapat menyanyikan dan membuat klip video lagu islami</v>
      </c>
      <c r="AS34" s="164" t="str">
        <f>[15]INPUT!BZ36</f>
        <v>Memerlukan penguatan dalam Dapat menyanyikan dan membuat klip video lagu islami</v>
      </c>
      <c r="AT34" s="160">
        <f>[16]INPUT!BV36</f>
        <v>86</v>
      </c>
      <c r="AU34" s="161" t="str">
        <f>[16]INPUT!BY36</f>
        <v>Menunjukkan penguasaan dalam Memahami dan mempraktikan formasi permainan bola voli</v>
      </c>
      <c r="AV34" s="161" t="str">
        <f>[16]INPUT!BZ36</f>
        <v>Memerlukan penguatan dalam Memahami dan mempraktikan formasi permainan bola voli</v>
      </c>
      <c r="AW34" s="162">
        <f>[17]INPUT!BV36</f>
        <v>89.7</v>
      </c>
      <c r="AX34" s="163" t="str">
        <f>[17]INPUT!BY36</f>
        <v>Menunjukkan penguasaan dalam Menjelaskan dan menyusun artikel  serta menceritakan peran tokoh Aisyiyah era kontemporer Prof.Hj.Siti Baroroh Barid</v>
      </c>
      <c r="AY34" s="163" t="str">
        <f>[17]INPUT!BZ36</f>
        <v>Memerlukan penguatan dalam Menyebutkan nilai-nilai Pedoman Hidup Islami Warga Muhammadiyah (PHIWM)</v>
      </c>
      <c r="AZ34" s="157">
        <f>[3]INPUT!BV36</f>
        <v>85.56</v>
      </c>
      <c r="BA34" s="164" t="str">
        <f>[3]INPUT!BY36</f>
        <v>Menunjukkan penguasaan dalam memperkenalkan diri (hajimemashite)</v>
      </c>
      <c r="BB34" s="164" t="str">
        <f>[3]INPUT!BZ36</f>
        <v>Memerlukan penguatan dalam mengucapkan salam sapaan ringan (aisatsu)</v>
      </c>
      <c r="BC34" s="160">
        <f>[4]INPUT!BV36</f>
        <v>88.83</v>
      </c>
      <c r="BD34" s="161" t="str">
        <f>[4]INPUT!BY36</f>
        <v>Menunjukkan penguasaan dalam Memahami proses pemrograman</v>
      </c>
      <c r="BE34" s="161" t="str">
        <f>[4]INPUT!BZ36</f>
        <v>Memerlukan penguatan dalam Menguasai konsep dan penerapan rekursi</v>
      </c>
      <c r="BF34" s="171" t="s">
        <v>208</v>
      </c>
      <c r="BG34" s="172" t="str">
        <f>'[5]INPUT HW'!P26</f>
        <v>Peserta didik sudah mengikuti kegiatan HW dengan aktif,dan menunjukan sikap disiplin dan bertanggung jawab</v>
      </c>
      <c r="BH34" s="171" t="s">
        <v>209</v>
      </c>
      <c r="BI34" s="171" t="str">
        <f>'[6]Input Tahfidz'!G26</f>
        <v>Alhamdulillah. Peserta didik sudah baik dalam menghafal al Qur'an. Namun kelancaran, ketepatan, tajwid dan kefasihan perlu ditingkatkan</v>
      </c>
      <c r="BJ34" s="171" t="s">
        <v>210</v>
      </c>
      <c r="BK34" s="172" t="str">
        <f>'[7]Input Tahfidz'!G26</f>
        <v/>
      </c>
      <c r="BL34" s="173">
        <f>'[8]INPUT EKSTRA'!F26</f>
        <v>0</v>
      </c>
      <c r="BM34" s="172" t="str">
        <f>'[8]INPUT EKSTRA'!H26</f>
        <v xml:space="preserve"> </v>
      </c>
      <c r="BN34" s="171">
        <f>'[8]INPUT EKSTRA'!I26</f>
        <v>0</v>
      </c>
      <c r="BO34" s="172" t="str">
        <f>'[8]INPUT EKSTRA'!K26</f>
        <v xml:space="preserve"> </v>
      </c>
      <c r="BP34" s="171">
        <f>'[8]INPUT EKSTRA'!L26</f>
        <v>0</v>
      </c>
      <c r="BQ34" s="172" t="str">
        <f>'[8]INPUT EKSTRA'!N26</f>
        <v xml:space="preserve"> </v>
      </c>
      <c r="BR34" s="174">
        <f>'[9]INPUT PRESTASI'!F25</f>
        <v>0</v>
      </c>
      <c r="BS34" s="174">
        <f>'[9]INPUT PRESTASI'!G25</f>
        <v>0</v>
      </c>
      <c r="BT34" s="174">
        <f>'[9]INPUT PRESTASI'!H25</f>
        <v>0</v>
      </c>
      <c r="BU34" s="174">
        <f>'[9]INPUT PRESTASI'!I25</f>
        <v>0</v>
      </c>
      <c r="BV34" s="174">
        <f>'[9]INPUT PRESTASI'!J25</f>
        <v>0</v>
      </c>
      <c r="BW34" s="174">
        <f>'[9]INPUT PRESTASI'!K25</f>
        <v>0</v>
      </c>
      <c r="BX34" s="174">
        <f>'[9]INPUT PRESTASI'!L25</f>
        <v>0</v>
      </c>
      <c r="BY34" s="174">
        <f>'[9]INPUT PRESTASI'!M25</f>
        <v>0</v>
      </c>
      <c r="BZ34" s="174">
        <f>'[9]INPUT PRESTASI'!N25</f>
        <v>0</v>
      </c>
      <c r="CA34" s="174">
        <f>'[9]INPUT PRESTASI'!O25</f>
        <v>0</v>
      </c>
      <c r="CB34" s="175" t="str">
        <f>'[9]INPUT PRESENSI'!Y26</f>
        <v/>
      </c>
      <c r="CC34" s="175" t="str">
        <f>'[9]INPUT PRESENSI'!Z26</f>
        <v/>
      </c>
      <c r="CD34" s="175" t="str">
        <f>'[9]INPUT PRESENSI'!AA26</f>
        <v/>
      </c>
    </row>
    <row r="35" spans="1:82" ht="15.75" x14ac:dyDescent="0.25">
      <c r="A35" s="153">
        <v>22</v>
      </c>
      <c r="B35" s="360" t="s">
        <v>462</v>
      </c>
      <c r="C35" s="154">
        <f>VLOOKUP($B35,'DATA SISWA'!$E$8:$G$9999,2,0)</f>
        <v>0</v>
      </c>
      <c r="D35" s="154"/>
      <c r="E35" s="155" t="str">
        <f>VLOOKUP($B35,'DATA SISWA'!$E$8:$G$9999,3,0)</f>
        <v>Satria Dayvan Hadist</v>
      </c>
      <c r="F35" s="156"/>
      <c r="G35" s="157">
        <f>[21]INPUT!BV37</f>
        <v>90.56</v>
      </c>
      <c r="H35" s="157" t="str">
        <f>[21]INPUT!BY37</f>
        <v>Menunjukkan penguasaan dalam Membiasakan sikap tanggung jawab untuk memenuhi janji, mensyukuri nikmat, memelihara lisan, menutupi aib orang lain dengan tepat</v>
      </c>
      <c r="I35" s="157" t="str">
        <f>[21]INPUT!BZ37</f>
        <v xml:space="preserve">Memerlukan penguatan dalam Membaca dengan tartil Q.S. Ali ‘Imrān/3: 190-191 dan QS. ar-Rahmān/55: 33, serta Hadis tentang berpikir kritis dan ilmu pengetahuan dan teknologi. </v>
      </c>
      <c r="J35" s="158">
        <f>[22]INPUT!BV37</f>
        <v>83.33</v>
      </c>
      <c r="K35" s="159" t="str">
        <f>[22]INPUT!BY37</f>
        <v xml:space="preserve">Menunjukkan penguasaan dalam </v>
      </c>
      <c r="L35" s="159" t="str">
        <f>[22]INPUT!BZ37</f>
        <v xml:space="preserve">Memerlukan penguatan dalam </v>
      </c>
      <c r="M35" s="160">
        <f>[10]INPUT!BV37</f>
        <v>80.78</v>
      </c>
      <c r="N35" s="161" t="str">
        <f>[10]INPUT!BY37</f>
        <v>Menunjukkan penguasaan dalam Memahami Penyajian Berita dalam Bentuk Vlog</v>
      </c>
      <c r="O35" s="161" t="str">
        <f>[10]INPUT!BZ37</f>
        <v>Memerlukan penguatan dalam Mengidentifikasi Ide pokok dan Ide pendukung</v>
      </c>
      <c r="P35" s="162">
        <f>[11]INPUT!BV37</f>
        <v>81.38</v>
      </c>
      <c r="Q35" s="163" t="str">
        <f>[11]INPUT!BY37</f>
        <v>Menunjukkan penguasaan dalam mengidentifikasi struktur dan unsur kebahasaan dari explanation text</v>
      </c>
      <c r="R35" s="163" t="str">
        <f>[11]INPUT!BZ37</f>
        <v>Memerlukan penguatan dalam mempresentasikan isi dari explanation text</v>
      </c>
      <c r="S35" s="157">
        <f>[12]INPUT!BV37</f>
        <v>62.29</v>
      </c>
      <c r="T35" s="164" t="str">
        <f>[12]INPUT!BY37</f>
        <v xml:space="preserve"> </v>
      </c>
      <c r="U35" s="164" t="str">
        <f>[12]INPUT!BZ37</f>
        <v xml:space="preserve"> </v>
      </c>
      <c r="V35" s="160">
        <f>[1]INPUT!BV37</f>
        <v>79.98</v>
      </c>
      <c r="W35" s="161" t="str">
        <f>[1]INPUT!BY37</f>
        <v>Menunjukkan penguasaan dalam Menganalisis data suhu yang sudah didapat</v>
      </c>
      <c r="X35" s="161" t="str">
        <f>[1]INPUT!BZ37</f>
        <v>Memerlukan penguatan dalam Mendeskripsikan Gejala Alam</v>
      </c>
      <c r="Y35" s="158">
        <f>[2]INPUT!BV37</f>
        <v>81</v>
      </c>
      <c r="Z35" s="159" t="str">
        <f>[2]INPUT!BY37</f>
        <v xml:space="preserve"> </v>
      </c>
      <c r="AA35" s="159" t="str">
        <f>[2]INPUT!BZ37</f>
        <v xml:space="preserve"> </v>
      </c>
      <c r="AB35" s="162">
        <f>[20]INPUT!BV37</f>
        <v>78.25</v>
      </c>
      <c r="AC35" s="163" t="str">
        <f>[20]INPUT!BY37</f>
        <v>Menunjukkan penguasaan dalam Peserta didik dapat mendeskripsikan sel beserta tokoh penemunya</v>
      </c>
      <c r="AD35" s="163" t="str">
        <f>[20]INPUT!BZ37</f>
        <v>Memerlukan penguatan dalam Peserta didik dapat mengetahui konsep tranpor membran dengan pengamatan kentan dan bubuk kopi</v>
      </c>
      <c r="AE35" s="157">
        <f>[18]INPUT!BV37</f>
        <v>82.83</v>
      </c>
      <c r="AF35" s="164" t="str">
        <f>[18]INPUT!BY37</f>
        <v>Menunjukkan penguasaan dalam Mendeskripsikan perlawanan bangsa indonesia terhadap penjajahan bangsa barat</v>
      </c>
      <c r="AG35" s="164" t="str">
        <f>[18]INPUT!BZ37</f>
        <v>Memerlukan penguatan dalam Mendeskripsikan latar belakang kedatangan bangsa barat ke Indonesia</v>
      </c>
      <c r="AH35" s="160">
        <f>[19]INPUT!BV37</f>
        <v>80.84</v>
      </c>
      <c r="AI35" s="161" t="str">
        <f>[19]INPUT!BY37</f>
        <v>Menunjukkan penguasaan dalam Letak Astronomis, Geografis, dan Geologis Indonesia</v>
      </c>
      <c r="AJ35" s="161" t="str">
        <f>[19]INPUT!BZ37</f>
        <v>Memerlukan penguatan dalam Sumber Daya Alam dan Potensinya di Indonesia</v>
      </c>
      <c r="AK35" s="158">
        <f>[13]INPUT!BV37</f>
        <v>88.92</v>
      </c>
      <c r="AL35" s="159" t="str">
        <f>[13]INPUT!BY37</f>
        <v>Menunjukkan penguasaan dalam Menganalisis Keunggulan dan Kelemahan BUMN/BUMS yang ada di sekitarnya</v>
      </c>
      <c r="AM35" s="159" t="str">
        <f>[13]INPUT!BZ37</f>
        <v>Memerlukan penguatan dalam Memahami hubungan konsep dan metode perhitungan pendapatan nasiol</v>
      </c>
      <c r="AN35" s="162">
        <f>[14]INPUT!BV37</f>
        <v>83.08</v>
      </c>
      <c r="AO35" s="163" t="str">
        <f>[14]INPUT!BY37</f>
        <v xml:space="preserve">Menunjukkan penguasaan dalam mengklasifikasikan ragam permasalahan sosial </v>
      </c>
      <c r="AP35" s="163" t="str">
        <f>[14]INPUT!BZ37</f>
        <v xml:space="preserve">Memerlukan penguatan dalam memahami definisi kelompok dan pengelompokan </v>
      </c>
      <c r="AQ35" s="157">
        <f>[15]INPUT!BV37</f>
        <v>84.67</v>
      </c>
      <c r="AR35" s="164" t="str">
        <f>[15]INPUT!BY37</f>
        <v>Menunjukkan penguasaan dalam Dapat menyanyikan dan membuat klip video lagu islami</v>
      </c>
      <c r="AS35" s="164" t="str">
        <f>[15]INPUT!BZ37</f>
        <v>Memerlukan penguatan dalam Dapat menyanyikan dan membuat klip video lagu islami</v>
      </c>
      <c r="AT35" s="160">
        <f>[16]INPUT!BV37</f>
        <v>88</v>
      </c>
      <c r="AU35" s="161" t="str">
        <f>[16]INPUT!BY37</f>
        <v>Menunjukkan penguasaan dalam Memahami dan mempraktikan formasi permainan bola voli</v>
      </c>
      <c r="AV35" s="161" t="str">
        <f>[16]INPUT!BZ37</f>
        <v>Memerlukan penguatan dalam Memahami dan mempraktikan formasi permainan bola voli</v>
      </c>
      <c r="AW35" s="162">
        <f>[17]INPUT!BV37</f>
        <v>83.72</v>
      </c>
      <c r="AX35" s="163" t="str">
        <f>[17]INPUT!BY37</f>
        <v>Menunjukkan penguasaan dalam Menjelaskan dan menyusun artikel  serta menceritakan peran tokoh Aisyiyah era kontemporer Prof.Hj.Siti Baroroh Barid</v>
      </c>
      <c r="AY35" s="163" t="str">
        <f>[17]INPUT!BZ37</f>
        <v>Memerlukan penguatan dalam Menjelaskan pengertian Muqaddimah, sistematika matan dan sejarah perumusan  Anggaran Dasar Muhammadiyah (MADM).</v>
      </c>
      <c r="AZ35" s="157">
        <f>[3]INPUT!BV37</f>
        <v>85.56</v>
      </c>
      <c r="BA35" s="164" t="str">
        <f>[3]INPUT!BY37</f>
        <v>Menunjukkan penguasaan dalam memperkenalkan diri (hajimemashite)</v>
      </c>
      <c r="BB35" s="164" t="str">
        <f>[3]INPUT!BZ37</f>
        <v>Memerlukan penguatan dalam mengucapkan salam sapaan ringan (aisatsu)</v>
      </c>
      <c r="BC35" s="160">
        <f>[4]INPUT!BV37</f>
        <v>82.5</v>
      </c>
      <c r="BD35" s="161" t="str">
        <f>[4]INPUT!BY37</f>
        <v>Menunjukkan penguasaan dalam Memahami proses pemrograman</v>
      </c>
      <c r="BE35" s="161" t="str">
        <f>[4]INPUT!BZ37</f>
        <v>Memerlukan penguatan dalam Menguasai konsep dan penerapan rekursi</v>
      </c>
      <c r="BF35" s="171" t="s">
        <v>208</v>
      </c>
      <c r="BG35" s="172" t="str">
        <f>'[5]INPUT HW'!P27</f>
        <v>Peserta didik sudah mengikuti kegiatan HW dengan aktif,dan menunjukan sikap disiplin dan bertanggung jawab</v>
      </c>
      <c r="BH35" s="171" t="s">
        <v>209</v>
      </c>
      <c r="BI35" s="171" t="str">
        <f>'[6]Input Tahfidz'!G27</f>
        <v>Alhamdulillah. Peserta didik sudah sangat baik dalam menghafal al Qur'an baik kelancaran, ketepatan, tajwid dan kefasihan.</v>
      </c>
      <c r="BJ35" s="171" t="s">
        <v>210</v>
      </c>
      <c r="BK35" s="172" t="str">
        <f>'[7]Input Tahfidz'!G27</f>
        <v/>
      </c>
      <c r="BL35" s="173">
        <f>'[8]INPUT EKSTRA'!F27</f>
        <v>0</v>
      </c>
      <c r="BM35" s="172" t="str">
        <f>'[8]INPUT EKSTRA'!H27</f>
        <v xml:space="preserve"> </v>
      </c>
      <c r="BN35" s="171">
        <f>'[8]INPUT EKSTRA'!I27</f>
        <v>0</v>
      </c>
      <c r="BO35" s="172" t="str">
        <f>'[8]INPUT EKSTRA'!K27</f>
        <v xml:space="preserve"> </v>
      </c>
      <c r="BP35" s="171">
        <f>'[8]INPUT EKSTRA'!L27</f>
        <v>0</v>
      </c>
      <c r="BQ35" s="172" t="str">
        <f>'[8]INPUT EKSTRA'!N27</f>
        <v xml:space="preserve"> </v>
      </c>
      <c r="BR35" s="174">
        <f>'[9]INPUT PRESTASI'!F26</f>
        <v>0</v>
      </c>
      <c r="BS35" s="174">
        <f>'[9]INPUT PRESTASI'!G26</f>
        <v>0</v>
      </c>
      <c r="BT35" s="174">
        <f>'[9]INPUT PRESTASI'!H26</f>
        <v>0</v>
      </c>
      <c r="BU35" s="174">
        <f>'[9]INPUT PRESTASI'!I26</f>
        <v>0</v>
      </c>
      <c r="BV35" s="174">
        <f>'[9]INPUT PRESTASI'!J26</f>
        <v>0</v>
      </c>
      <c r="BW35" s="174">
        <f>'[9]INPUT PRESTASI'!K26</f>
        <v>0</v>
      </c>
      <c r="BX35" s="174">
        <f>'[9]INPUT PRESTASI'!L26</f>
        <v>0</v>
      </c>
      <c r="BY35" s="174">
        <f>'[9]INPUT PRESTASI'!M26</f>
        <v>0</v>
      </c>
      <c r="BZ35" s="174">
        <f>'[9]INPUT PRESTASI'!N26</f>
        <v>0</v>
      </c>
      <c r="CA35" s="174">
        <f>'[9]INPUT PRESTASI'!O26</f>
        <v>0</v>
      </c>
      <c r="CB35" s="175" t="str">
        <f>'[9]INPUT PRESENSI'!Y27</f>
        <v/>
      </c>
      <c r="CC35" s="175" t="str">
        <f>'[9]INPUT PRESENSI'!Z27</f>
        <v/>
      </c>
      <c r="CD35" s="175" t="str">
        <f>'[9]INPUT PRESENSI'!AA27</f>
        <v/>
      </c>
    </row>
    <row r="36" spans="1:82" ht="15.75" x14ac:dyDescent="0.25">
      <c r="A36" s="153">
        <v>23</v>
      </c>
      <c r="B36" s="360" t="s">
        <v>463</v>
      </c>
      <c r="C36" s="154">
        <f>VLOOKUP($B36,'DATA SISWA'!$E$8:$G$9999,2,0)</f>
        <v>0</v>
      </c>
      <c r="D36" s="154"/>
      <c r="E36" s="155" t="str">
        <f>VLOOKUP($B36,'DATA SISWA'!$E$8:$G$9999,3,0)</f>
        <v>Silvaricha Dhabita Widad</v>
      </c>
      <c r="F36" s="156"/>
      <c r="G36" s="157">
        <f>[21]INPUT!BV38</f>
        <v>83.26</v>
      </c>
      <c r="H36" s="157" t="str">
        <f>[21]INPUT!BY38</f>
        <v>Menunjukkan penguasaan dalam Mendefinisikan pengertian, khamr berdasarkan telaah Q.S. al-Māidah/5: 90-91; dan sikap terhadap khamr.</v>
      </c>
      <c r="I36" s="157" t="str">
        <f>[21]INPUT!BZ38</f>
        <v>Memerlukan penguatan dalam Membiasakan sikap tanggung jawab untuk memenuhi janji, mensyukuri nikmat, memelihara lisan, menutupi aib orang lain dengan tepat</v>
      </c>
      <c r="J36" s="158">
        <f>[22]INPUT!BV38</f>
        <v>83.33</v>
      </c>
      <c r="K36" s="159" t="str">
        <f>[22]INPUT!BY38</f>
        <v xml:space="preserve">Menunjukkan penguasaan dalam </v>
      </c>
      <c r="L36" s="159" t="str">
        <f>[22]INPUT!BZ38</f>
        <v xml:space="preserve">Memerlukan penguatan dalam </v>
      </c>
      <c r="M36" s="160">
        <f>[10]INPUT!BV38</f>
        <v>81.44</v>
      </c>
      <c r="N36" s="161" t="str">
        <f>[10]INPUT!BY38</f>
        <v>Menunjukkan penguasaan dalam Merancang dan membuat poster</v>
      </c>
      <c r="O36" s="161" t="str">
        <f>[10]INPUT!BZ38</f>
        <v>Memerlukan penguatan dalam Mengidentifikasi Ide pokok dan Ide pendukung</v>
      </c>
      <c r="P36" s="162">
        <f>[11]INPUT!BV38</f>
        <v>74.87</v>
      </c>
      <c r="Q36" s="163" t="str">
        <f>[11]INPUT!BY38</f>
        <v>Menunjukkan penguasaan dalam mengidentifikasi struktur dan unsur kebahasaan dari explanation text</v>
      </c>
      <c r="R36" s="163" t="str">
        <f>[11]INPUT!BZ38</f>
        <v>Memerlukan penguatan dalam mempresentasikan isi dari explanation text</v>
      </c>
      <c r="S36" s="157">
        <f>[12]INPUT!BV38</f>
        <v>76.67</v>
      </c>
      <c r="T36" s="164" t="str">
        <f>[12]INPUT!BY38</f>
        <v xml:space="preserve"> </v>
      </c>
      <c r="U36" s="164" t="str">
        <f>[12]INPUT!BZ38</f>
        <v xml:space="preserve"> </v>
      </c>
      <c r="V36" s="160">
        <f>[1]INPUT!BV38</f>
        <v>82.56</v>
      </c>
      <c r="W36" s="161" t="str">
        <f>[1]INPUT!BY38</f>
        <v>Menunjukkan penguasaan dalam Memberikan solusi dari pencemaran</v>
      </c>
      <c r="X36" s="161" t="str">
        <f>[1]INPUT!BZ38</f>
        <v>Memerlukan penguatan dalam Mendeskripsikan Gejala Alam</v>
      </c>
      <c r="Y36" s="158">
        <f>[2]INPUT!BV38</f>
        <v>83</v>
      </c>
      <c r="Z36" s="159" t="str">
        <f>[2]INPUT!BY38</f>
        <v xml:space="preserve"> </v>
      </c>
      <c r="AA36" s="159" t="str">
        <f>[2]INPUT!BZ38</f>
        <v xml:space="preserve"> </v>
      </c>
      <c r="AB36" s="162">
        <f>[20]INPUT!BV38</f>
        <v>79</v>
      </c>
      <c r="AC36" s="163" t="str">
        <f>[20]INPUT!BY38</f>
        <v>Menunjukkan penguasaan dalam Peserta didik dapat menyebutkan bagian mikroskop beserta fungsinya dengan baik</v>
      </c>
      <c r="AD36" s="163" t="str">
        <f>[20]INPUT!BZ38</f>
        <v>Memerlukan penguatan dalam Peserta didik dapat mengetahui konsep tranpor membran dengan pengamatan kentan dan bubuk kopi</v>
      </c>
      <c r="AE36" s="157">
        <f>[18]INPUT!BV38</f>
        <v>82.83</v>
      </c>
      <c r="AF36" s="164" t="str">
        <f>[18]INPUT!BY38</f>
        <v>Menunjukkan penguasaan dalam Mendeskripsikan perlawanan bangsa indonesia terhadap penjajahan bangsa barat</v>
      </c>
      <c r="AG36" s="164" t="str">
        <f>[18]INPUT!BZ38</f>
        <v>Memerlukan penguatan dalam Mendeskripsikan latar belakang kedatangan bangsa barat ke Indonesia</v>
      </c>
      <c r="AH36" s="160">
        <f>[19]INPUT!BV38</f>
        <v>72</v>
      </c>
      <c r="AI36" s="161" t="str">
        <f>[19]INPUT!BY38</f>
        <v>Menunjukkan penguasaan dalam Letak Astronomis, Geografis, dan Geologis Indonesia</v>
      </c>
      <c r="AJ36" s="161" t="str">
        <f>[19]INPUT!BZ38</f>
        <v>Memerlukan penguatan dalam Letak Astronomis, Geografis, dan Geologis Indonesia</v>
      </c>
      <c r="AK36" s="158">
        <f>[13]INPUT!BV38</f>
        <v>88.25</v>
      </c>
      <c r="AL36" s="159" t="str">
        <f>[13]INPUT!BY38</f>
        <v>Menunjukkan penguasaan dalam Menganalisis Keunggulan dan Kelemahan BUMN/BUMS yang ada di sekitarnya</v>
      </c>
      <c r="AM36" s="159" t="str">
        <f>[13]INPUT!BZ38</f>
        <v>Memerlukan penguatan dalam Memahami hubungan konsep dan metode perhitungan pendapatan nasiol</v>
      </c>
      <c r="AN36" s="162">
        <f>[14]INPUT!BV38</f>
        <v>83</v>
      </c>
      <c r="AO36" s="163" t="str">
        <f>[14]INPUT!BY38</f>
        <v xml:space="preserve">Menunjukkan penguasaan dalam memahami definisi permasalahan sosial </v>
      </c>
      <c r="AP36" s="163" t="str">
        <f>[14]INPUT!BZ38</f>
        <v xml:space="preserve">Memerlukan penguatan dalam memahami definisi kelompok dan pengelompokan </v>
      </c>
      <c r="AQ36" s="157">
        <f>[15]INPUT!BV38</f>
        <v>85.67</v>
      </c>
      <c r="AR36" s="164" t="str">
        <f>[15]INPUT!BY38</f>
        <v>Menunjukkan penguasaan dalam Dapat menyanyikan dan membuat klip video lagu islami</v>
      </c>
      <c r="AS36" s="164" t="str">
        <f>[15]INPUT!BZ38</f>
        <v>Memerlukan penguatan dalam Dapat menyanyikan dan membuat klip video lagu islami</v>
      </c>
      <c r="AT36" s="160">
        <f>[16]INPUT!BV38</f>
        <v>86</v>
      </c>
      <c r="AU36" s="161" t="str">
        <f>[16]INPUT!BY38</f>
        <v>Menunjukkan penguasaan dalam Memahami dan mempraktikan formasi permainan bola voli</v>
      </c>
      <c r="AV36" s="161" t="str">
        <f>[16]INPUT!BZ38</f>
        <v>Memerlukan penguatan dalam Memahami dan mempraktikan formasi permainan bola voli</v>
      </c>
      <c r="AW36" s="162">
        <f>[17]INPUT!BV38</f>
        <v>86.86</v>
      </c>
      <c r="AX36" s="163" t="str">
        <f>[17]INPUT!BY38</f>
        <v>Menunjukkan penguasaan dalam Menjelaskan pengertian Muqaddimah, sistematika matan dan sejarah perumusan  Anggaran Dasar Muhammadiyah (MADM).</v>
      </c>
      <c r="AY36" s="163" t="str">
        <f>[17]INPUT!BZ38</f>
        <v>Memerlukan penguatan dalam Menjelaskan dan  menyusun artikel serta menceritakan peran tokoh Muhammadiyah era kontemporer: Prof. Dr.KH Haedar Nashir, M.Si</v>
      </c>
      <c r="AZ36" s="157">
        <f>[3]INPUT!BV38</f>
        <v>85.56</v>
      </c>
      <c r="BA36" s="164" t="str">
        <f>[3]INPUT!BY38</f>
        <v>Menunjukkan penguasaan dalam memperkenalkan diri (hajimemashite)</v>
      </c>
      <c r="BB36" s="164" t="str">
        <f>[3]INPUT!BZ38</f>
        <v>Memerlukan penguatan dalam mengucapkan salam sapaan ringan (aisatsu)</v>
      </c>
      <c r="BC36" s="160">
        <f>[4]INPUT!BV38</f>
        <v>82.33</v>
      </c>
      <c r="BD36" s="161" t="str">
        <f>[4]INPUT!BY38</f>
        <v>Menunjukkan penguasaan dalam Memahami proses pemrograman</v>
      </c>
      <c r="BE36" s="161" t="str">
        <f>[4]INPUT!BZ38</f>
        <v>Memerlukan penguatan dalam Memahami proses pemrograman</v>
      </c>
      <c r="BF36" s="171" t="s">
        <v>208</v>
      </c>
      <c r="BG36" s="172" t="str">
        <f>'[5]INPUT HW'!P28</f>
        <v>Peserta didik sudah mengikuti kegiatan HW dengan aktif,dan menunjukan sikap disiplin dan bertanggung jawab</v>
      </c>
      <c r="BH36" s="171" t="s">
        <v>209</v>
      </c>
      <c r="BI36" s="171" t="str">
        <f>'[6]Input Tahfidz'!G28</f>
        <v>Alhamdulillah. Peserta didik sudah sangat baik dalam menghafal al Qur'an. Namun kelancaran, ketepatan, tajwid dan kefasihan perlu ditingkatkan</v>
      </c>
      <c r="BJ36" s="171" t="s">
        <v>210</v>
      </c>
      <c r="BK36" s="172" t="str">
        <f>'[7]Input Tahfidz'!G28</f>
        <v/>
      </c>
      <c r="BL36" s="173">
        <f>'[8]INPUT EKSTRA'!F28</f>
        <v>0</v>
      </c>
      <c r="BM36" s="172" t="str">
        <f>'[8]INPUT EKSTRA'!H28</f>
        <v xml:space="preserve"> </v>
      </c>
      <c r="BN36" s="171">
        <f>'[8]INPUT EKSTRA'!I28</f>
        <v>0</v>
      </c>
      <c r="BO36" s="172" t="str">
        <f>'[8]INPUT EKSTRA'!K28</f>
        <v xml:space="preserve"> </v>
      </c>
      <c r="BP36" s="171">
        <f>'[8]INPUT EKSTRA'!L28</f>
        <v>0</v>
      </c>
      <c r="BQ36" s="172" t="str">
        <f>'[8]INPUT EKSTRA'!N28</f>
        <v xml:space="preserve"> </v>
      </c>
      <c r="BR36" s="174">
        <f>'[9]INPUT PRESTASI'!F27</f>
        <v>0</v>
      </c>
      <c r="BS36" s="174">
        <f>'[9]INPUT PRESTASI'!G27</f>
        <v>0</v>
      </c>
      <c r="BT36" s="174">
        <f>'[9]INPUT PRESTASI'!H27</f>
        <v>0</v>
      </c>
      <c r="BU36" s="174">
        <f>'[9]INPUT PRESTASI'!I27</f>
        <v>0</v>
      </c>
      <c r="BV36" s="174">
        <f>'[9]INPUT PRESTASI'!J27</f>
        <v>0</v>
      </c>
      <c r="BW36" s="174">
        <f>'[9]INPUT PRESTASI'!K27</f>
        <v>0</v>
      </c>
      <c r="BX36" s="174">
        <f>'[9]INPUT PRESTASI'!L27</f>
        <v>0</v>
      </c>
      <c r="BY36" s="174">
        <f>'[9]INPUT PRESTASI'!M27</f>
        <v>0</v>
      </c>
      <c r="BZ36" s="174">
        <f>'[9]INPUT PRESTASI'!N27</f>
        <v>0</v>
      </c>
      <c r="CA36" s="174">
        <f>'[9]INPUT PRESTASI'!O27</f>
        <v>0</v>
      </c>
      <c r="CB36" s="175" t="str">
        <f>'[9]INPUT PRESENSI'!Y28</f>
        <v/>
      </c>
      <c r="CC36" s="175" t="str">
        <f>'[9]INPUT PRESENSI'!Z28</f>
        <v/>
      </c>
      <c r="CD36" s="175" t="str">
        <f>'[9]INPUT PRESENSI'!AA28</f>
        <v/>
      </c>
    </row>
    <row r="37" spans="1:82" ht="15.75" x14ac:dyDescent="0.25">
      <c r="A37" s="153">
        <v>24</v>
      </c>
      <c r="B37" s="360" t="s">
        <v>464</v>
      </c>
      <c r="C37" s="154">
        <f>VLOOKUP($B37,'DATA SISWA'!$E$8:$G$9999,2,0)</f>
        <v>0</v>
      </c>
      <c r="D37" s="154"/>
      <c r="E37" s="155" t="str">
        <f>VLOOKUP($B37,'DATA SISWA'!$E$8:$G$9999,3,0)</f>
        <v>Suci Maulina Haji</v>
      </c>
      <c r="F37" s="156"/>
      <c r="G37" s="157">
        <f>[21]INPUT!BV39</f>
        <v>83.41</v>
      </c>
      <c r="H37" s="157" t="str">
        <f>[21]INPUT!BY39</f>
        <v>Menunjukkan penguasaan dalam Menjelaskan narkoba ditinjaui dari Islam; narkoba ditinjaui dari hukum Indonesia (pengertian, berbagai jenis narkoba yang disalahgunakan, penyalahgunaan narkoba); dan pencegahan penyalahgunaan narkoba.</v>
      </c>
      <c r="I37" s="157" t="str">
        <f>[21]INPUT!BZ39</f>
        <v>Memerlukan penguatan dalam Dapat menganalisis cabang iman: memenuhi janji, mensyukuri nikmat, memelihara lisan, menutupi aib orang lain dengan benar.</v>
      </c>
      <c r="J37" s="158">
        <f>[22]INPUT!BV39</f>
        <v>83.33</v>
      </c>
      <c r="K37" s="159" t="str">
        <f>[22]INPUT!BY39</f>
        <v xml:space="preserve">Menunjukkan penguasaan dalam </v>
      </c>
      <c r="L37" s="159" t="str">
        <f>[22]INPUT!BZ39</f>
        <v xml:space="preserve">Memerlukan penguatan dalam </v>
      </c>
      <c r="M37" s="160">
        <f>[10]INPUT!BV39</f>
        <v>81.44</v>
      </c>
      <c r="N37" s="161" t="str">
        <f>[10]INPUT!BY39</f>
        <v>Menunjukkan penguasaan dalam Merancang dan membuat poster</v>
      </c>
      <c r="O37" s="161" t="str">
        <f>[10]INPUT!BZ39</f>
        <v>Memerlukan penguatan dalam Mengidentifikasi Ide pokok dan Ide pendukung</v>
      </c>
      <c r="P37" s="162">
        <f>[11]INPUT!BV39</f>
        <v>78.2</v>
      </c>
      <c r="Q37" s="163" t="str">
        <f>[11]INPUT!BY39</f>
        <v>Menunjukkan penguasaan dalam mengidentifikasi struktur dan unsur kebahasaan dari explanation text</v>
      </c>
      <c r="R37" s="163" t="str">
        <f>[11]INPUT!BZ39</f>
        <v>Memerlukan penguatan dalam mempresentasikan isi dari explanation text</v>
      </c>
      <c r="S37" s="157">
        <f>[12]INPUT!BV39</f>
        <v>70.709999999999994</v>
      </c>
      <c r="T37" s="164" t="str">
        <f>[12]INPUT!BY39</f>
        <v xml:space="preserve"> </v>
      </c>
      <c r="U37" s="164" t="str">
        <f>[12]INPUT!BZ39</f>
        <v xml:space="preserve"> </v>
      </c>
      <c r="V37" s="160">
        <f>[1]INPUT!BV39</f>
        <v>81</v>
      </c>
      <c r="W37" s="161" t="str">
        <f>[1]INPUT!BY39</f>
        <v>Menunjukkan penguasaan dalam Mendeskripsikan pencemaran lingkungan akibat energi alternatif</v>
      </c>
      <c r="X37" s="161" t="str">
        <f>[1]INPUT!BZ39</f>
        <v>Memerlukan penguatan dalam Mendeskripsikan Gejala Alam</v>
      </c>
      <c r="Y37" s="158">
        <f>[2]INPUT!BV39</f>
        <v>77</v>
      </c>
      <c r="Z37" s="159" t="str">
        <f>[2]INPUT!BY39</f>
        <v xml:space="preserve"> </v>
      </c>
      <c r="AA37" s="159" t="str">
        <f>[2]INPUT!BZ39</f>
        <v xml:space="preserve"> </v>
      </c>
      <c r="AB37" s="162">
        <f>[20]INPUT!BV39</f>
        <v>78.83</v>
      </c>
      <c r="AC37" s="163" t="str">
        <f>[20]INPUT!BY39</f>
        <v>Menunjukkan penguasaan dalam Peserta didik dapat menyebutkan bagian mikroskop beserta fungsinya dengan baik</v>
      </c>
      <c r="AD37" s="163" t="str">
        <f>[20]INPUT!BZ39</f>
        <v>Memerlukan penguatan dalam Peserta didik dapat mengetahui konsep tranpor membran dengan pengamatan kentan dan bubuk kopi</v>
      </c>
      <c r="AE37" s="157">
        <f>[18]INPUT!BV39</f>
        <v>82.83</v>
      </c>
      <c r="AF37" s="164" t="str">
        <f>[18]INPUT!BY39</f>
        <v>Menunjukkan penguasaan dalam Mendeskripsikan perlawanan bangsa indonesia terhadap penjajahan bangsa barat</v>
      </c>
      <c r="AG37" s="164" t="str">
        <f>[18]INPUT!BZ39</f>
        <v>Memerlukan penguatan dalam Mendeskripsikan latar belakang kedatangan bangsa barat ke Indonesia</v>
      </c>
      <c r="AH37" s="160">
        <f>[19]INPUT!BV39</f>
        <v>81.56</v>
      </c>
      <c r="AI37" s="161" t="str">
        <f>[19]INPUT!BY39</f>
        <v>Menunjukkan penguasaan dalam Letak Astronomis, Geografis, dan Geologis Indonesia</v>
      </c>
      <c r="AJ37" s="161" t="str">
        <f>[19]INPUT!BZ39</f>
        <v>Memerlukan penguatan dalam Sumber Daya Alam dan Potensinya di Indonesia</v>
      </c>
      <c r="AK37" s="158">
        <f>[13]INPUT!BV39</f>
        <v>89.92</v>
      </c>
      <c r="AL37" s="159" t="str">
        <f>[13]INPUT!BY39</f>
        <v>Menunjukkan penguasaan dalam Menganalisis Keunggulan dan Kelemahan BUMN/BUMS yang ada di sekitarnya</v>
      </c>
      <c r="AM37" s="159" t="str">
        <f>[13]INPUT!BZ39</f>
        <v>Memerlukan penguatan dalam Memahami hubungan konsep dan metode perhitungan pendapatan nasiol</v>
      </c>
      <c r="AN37" s="162">
        <f>[14]INPUT!BV39</f>
        <v>83.31</v>
      </c>
      <c r="AO37" s="163" t="str">
        <f>[14]INPUT!BY39</f>
        <v xml:space="preserve">Menunjukkan penguasaan dalam mengklasifikasikan ragam permasalahan sosial </v>
      </c>
      <c r="AP37" s="163" t="str">
        <f>[14]INPUT!BZ39</f>
        <v>Memerlukan penguatan dalam menganalisis dinamika kelompok sosial</v>
      </c>
      <c r="AQ37" s="157">
        <f>[15]INPUT!BV39</f>
        <v>86.33</v>
      </c>
      <c r="AR37" s="164" t="str">
        <f>[15]INPUT!BY39</f>
        <v>Menunjukkan penguasaan dalam Dapat menyanyikan dan membuat klip video lagu islami</v>
      </c>
      <c r="AS37" s="164" t="str">
        <f>[15]INPUT!BZ39</f>
        <v>Memerlukan penguatan dalam Dapat menyanyikan dan membuat klip video lagu islami</v>
      </c>
      <c r="AT37" s="160">
        <f>[16]INPUT!BV39</f>
        <v>86</v>
      </c>
      <c r="AU37" s="161" t="str">
        <f>[16]INPUT!BY39</f>
        <v>Menunjukkan penguasaan dalam Memahami dan mempraktikan formasi permainan bola voli</v>
      </c>
      <c r="AV37" s="161" t="str">
        <f>[16]INPUT!BZ39</f>
        <v>Memerlukan penguatan dalam Memahami dan mempraktikan formasi permainan bola voli</v>
      </c>
      <c r="AW37" s="162">
        <f>[17]INPUT!BV39</f>
        <v>85.5</v>
      </c>
      <c r="AX37" s="163" t="str">
        <f>[17]INPUT!BY39</f>
        <v>Menunjukkan penguasaan dalam Menjelaskan dan  menyusun artikel serta menceritakan peran tokoh Muhammadiyah era kontemporer: Prof. Dr.KH Haedar Nashir, M.Si</v>
      </c>
      <c r="AY37" s="163" t="str">
        <f>[17]INPUT!BZ39</f>
        <v>Memerlukan penguatan dalam Menyebutkan Fungsi dan hakekat Muqaddimah Anggaran Dasar Muhammadiyah</v>
      </c>
      <c r="AZ37" s="157">
        <f>[3]INPUT!BV39</f>
        <v>85.56</v>
      </c>
      <c r="BA37" s="164" t="str">
        <f>[3]INPUT!BY39</f>
        <v>Menunjukkan penguasaan dalam memperkenalkan diri (hajimemashite)</v>
      </c>
      <c r="BB37" s="164" t="str">
        <f>[3]INPUT!BZ39</f>
        <v>Memerlukan penguatan dalam mengucapkan salam sapaan ringan (aisatsu)</v>
      </c>
      <c r="BC37" s="160">
        <f>[4]INPUT!BV39</f>
        <v>83.83</v>
      </c>
      <c r="BD37" s="161" t="str">
        <f>[4]INPUT!BY39</f>
        <v>Menunjukkan penguasaan dalam Menguasai konsep dan penerapan rekursi</v>
      </c>
      <c r="BE37" s="161" t="str">
        <f>[4]INPUT!BZ39</f>
        <v>Memerlukan penguatan dalam Memahami proses pemrograman</v>
      </c>
      <c r="BF37" s="171" t="s">
        <v>208</v>
      </c>
      <c r="BG37" s="172" t="str">
        <f>'[5]INPUT HW'!P29</f>
        <v>Peserta didik sudah mengikuti kegiatan HW dengan aktif,dan menunjukan sikap disiplin dan bertanggung jawab</v>
      </c>
      <c r="BH37" s="171" t="s">
        <v>209</v>
      </c>
      <c r="BI37" s="171" t="str">
        <f>'[6]Input Tahfidz'!G29</f>
        <v>Alhamdulillah. Peserta didik sudah sangat baik dalam menghafal al Qur'an. Namun kelancaran, ketepatan, tajwid dan kefasihan perlu ditingkatkan</v>
      </c>
      <c r="BJ37" s="171" t="s">
        <v>210</v>
      </c>
      <c r="BK37" s="172" t="str">
        <f>'[7]Input Tahfidz'!G29</f>
        <v/>
      </c>
      <c r="BL37" s="173">
        <f>'[8]INPUT EKSTRA'!F29</f>
        <v>0</v>
      </c>
      <c r="BM37" s="172" t="str">
        <f>'[8]INPUT EKSTRA'!H29</f>
        <v xml:space="preserve"> </v>
      </c>
      <c r="BN37" s="171">
        <f>'[8]INPUT EKSTRA'!I29</f>
        <v>0</v>
      </c>
      <c r="BO37" s="172" t="str">
        <f>'[8]INPUT EKSTRA'!K29</f>
        <v xml:space="preserve"> </v>
      </c>
      <c r="BP37" s="171">
        <f>'[8]INPUT EKSTRA'!L29</f>
        <v>0</v>
      </c>
      <c r="BQ37" s="172" t="str">
        <f>'[8]INPUT EKSTRA'!N29</f>
        <v xml:space="preserve"> </v>
      </c>
      <c r="BR37" s="174">
        <f>'[9]INPUT PRESTASI'!F28</f>
        <v>0</v>
      </c>
      <c r="BS37" s="174">
        <f>'[9]INPUT PRESTASI'!G28</f>
        <v>0</v>
      </c>
      <c r="BT37" s="174">
        <f>'[9]INPUT PRESTASI'!H28</f>
        <v>0</v>
      </c>
      <c r="BU37" s="174">
        <f>'[9]INPUT PRESTASI'!I28</f>
        <v>0</v>
      </c>
      <c r="BV37" s="174">
        <f>'[9]INPUT PRESTASI'!J28</f>
        <v>0</v>
      </c>
      <c r="BW37" s="174">
        <f>'[9]INPUT PRESTASI'!K28</f>
        <v>0</v>
      </c>
      <c r="BX37" s="174">
        <f>'[9]INPUT PRESTASI'!L28</f>
        <v>0</v>
      </c>
      <c r="BY37" s="174">
        <f>'[9]INPUT PRESTASI'!M28</f>
        <v>0</v>
      </c>
      <c r="BZ37" s="174">
        <f>'[9]INPUT PRESTASI'!N28</f>
        <v>0</v>
      </c>
      <c r="CA37" s="174">
        <f>'[9]INPUT PRESTASI'!O28</f>
        <v>0</v>
      </c>
      <c r="CB37" s="175" t="str">
        <f>'[9]INPUT PRESENSI'!Y29</f>
        <v/>
      </c>
      <c r="CC37" s="175" t="str">
        <f>'[9]INPUT PRESENSI'!Z29</f>
        <v/>
      </c>
      <c r="CD37" s="175" t="str">
        <f>'[9]INPUT PRESENSI'!AA29</f>
        <v/>
      </c>
    </row>
    <row r="38" spans="1:82" ht="15.75" x14ac:dyDescent="0.25">
      <c r="A38" s="153">
        <v>25</v>
      </c>
      <c r="B38" s="360" t="s">
        <v>465</v>
      </c>
      <c r="C38" s="154">
        <f>VLOOKUP($B38,'DATA SISWA'!$E$8:$G$9999,2,0)</f>
        <v>0</v>
      </c>
      <c r="D38" s="154"/>
      <c r="E38" s="155" t="str">
        <f>VLOOKUP($B38,'DATA SISWA'!$E$8:$G$9999,3,0)</f>
        <v>Windy Puteri Aprilia</v>
      </c>
      <c r="F38" s="156"/>
      <c r="G38" s="157">
        <f>[21]INPUT!BV40</f>
        <v>82.93</v>
      </c>
      <c r="H38" s="157" t="str">
        <f>[21]INPUT!BY40</f>
        <v>Menunjukkan penguasaan dalam Dapat mempresentasikan tentang memenuhi janji, mensyukuri nikmat, memelihara lisan, dan menutupi aib orang lain dengan bagus.</v>
      </c>
      <c r="I38" s="157" t="str">
        <f>[21]INPUT!BZ40</f>
        <v>Memerlukan penguatan dalam Mendefinisikan perkelahian dan tawuran pelajar; faktor penting adanya perkelahian pelajar; ikhtiar mencegah perilaku menyimpang; dan penanganan pelajar yang menyimpang.</v>
      </c>
      <c r="J38" s="158">
        <f>[22]INPUT!BV40</f>
        <v>83.33</v>
      </c>
      <c r="K38" s="159" t="str">
        <f>[22]INPUT!BY40</f>
        <v xml:space="preserve">Menunjukkan penguasaan dalam </v>
      </c>
      <c r="L38" s="159" t="str">
        <f>[22]INPUT!BZ40</f>
        <v xml:space="preserve">Memerlukan penguatan dalam </v>
      </c>
      <c r="M38" s="160">
        <f>[10]INPUT!BV40</f>
        <v>80.78</v>
      </c>
      <c r="N38" s="161" t="str">
        <f>[10]INPUT!BY40</f>
        <v>Menunjukkan penguasaan dalam Memahami Penyajian Berita dalam Bentuk Vlog</v>
      </c>
      <c r="O38" s="161" t="str">
        <f>[10]INPUT!BZ40</f>
        <v>Memerlukan penguatan dalam Mengidentifikasi Ide pokok dan Ide pendukung</v>
      </c>
      <c r="P38" s="162">
        <f>[11]INPUT!BV40</f>
        <v>81.88</v>
      </c>
      <c r="Q38" s="163" t="str">
        <f>[11]INPUT!BY40</f>
        <v>Menunjukkan penguasaan dalam mempresentasikan isi dari explanation text</v>
      </c>
      <c r="R38" s="163" t="str">
        <f>[11]INPUT!BZ40</f>
        <v>Memerlukan penguatan dalam mengidentifikasi struktur dan unsur kebahasaan dari explanation text</v>
      </c>
      <c r="S38" s="157">
        <f>[12]INPUT!BV40</f>
        <v>83.25</v>
      </c>
      <c r="T38" s="164" t="str">
        <f>[12]INPUT!BY40</f>
        <v xml:space="preserve"> </v>
      </c>
      <c r="U38" s="164" t="str">
        <f>[12]INPUT!BZ40</f>
        <v xml:space="preserve"> </v>
      </c>
      <c r="V38" s="160">
        <f>[1]INPUT!BV40</f>
        <v>88.41</v>
      </c>
      <c r="W38" s="161" t="str">
        <f>[1]INPUT!BY40</f>
        <v>Menunjukkan penguasaan dalam Membandingkan dengan data di internet 10 tahun terakhir</v>
      </c>
      <c r="X38" s="161" t="str">
        <f>[1]INPUT!BZ40</f>
        <v>Memerlukan penguatan dalam Mendeskripsikan Gejala Alam</v>
      </c>
      <c r="Y38" s="158">
        <f>[2]INPUT!BV40</f>
        <v>80</v>
      </c>
      <c r="Z38" s="159" t="str">
        <f>[2]INPUT!BY40</f>
        <v xml:space="preserve"> </v>
      </c>
      <c r="AA38" s="159" t="str">
        <f>[2]INPUT!BZ40</f>
        <v xml:space="preserve"> </v>
      </c>
      <c r="AB38" s="162">
        <f>[20]INPUT!BV40</f>
        <v>82.22</v>
      </c>
      <c r="AC38" s="163" t="str">
        <f>[20]INPUT!BY40</f>
        <v>Menunjukkan penguasaan dalam Peserta didik dapat mengetahui konsep osmosis pada sel hewan dan tumbuhan dengan tepat</v>
      </c>
      <c r="AD38" s="163" t="str">
        <f>[20]INPUT!BZ40</f>
        <v>Memerlukan penguatan dalam Peserta didik dapat mendeskripsikan sel beserta tokoh penemunya</v>
      </c>
      <c r="AE38" s="157">
        <f>[18]INPUT!BV40</f>
        <v>82.83</v>
      </c>
      <c r="AF38" s="164" t="str">
        <f>[18]INPUT!BY40</f>
        <v>Menunjukkan penguasaan dalam Mendeskripsikan perlawanan bangsa indonesia terhadap penjajahan bangsa barat</v>
      </c>
      <c r="AG38" s="164" t="str">
        <f>[18]INPUT!BZ40</f>
        <v>Memerlukan penguatan dalam Mendeskripsikan latar belakang kedatangan bangsa barat ke Indonesia</v>
      </c>
      <c r="AH38" s="160">
        <f>[19]INPUT!BV40</f>
        <v>84.06</v>
      </c>
      <c r="AI38" s="161" t="str">
        <f>[19]INPUT!BY40</f>
        <v>Menunjukkan penguasaan dalam Sumber Daya Alam dan Potensinya di Indonesia</v>
      </c>
      <c r="AJ38" s="161" t="str">
        <f>[19]INPUT!BZ40</f>
        <v>Memerlukan penguatan dalam Letak Astronomis, Geografis, dan Geologis Indonesia</v>
      </c>
      <c r="AK38" s="158">
        <f>[13]INPUT!BV40</f>
        <v>87.75</v>
      </c>
      <c r="AL38" s="159" t="str">
        <f>[13]INPUT!BY40</f>
        <v>Menunjukkan penguasaan dalam Menganalisis Keunggulan dan Kelemahan BUMN/BUMS yang ada di sekitarnya</v>
      </c>
      <c r="AM38" s="159" t="str">
        <f>[13]INPUT!BZ40</f>
        <v>Memerlukan penguatan dalam Memahami hubungan konsep dan metode perhitungan pendapatan nasiol</v>
      </c>
      <c r="AN38" s="162">
        <f>[14]INPUT!BV40</f>
        <v>83.14</v>
      </c>
      <c r="AO38" s="163" t="str">
        <f>[14]INPUT!BY40</f>
        <v xml:space="preserve">Menunjukkan penguasaan dalam mengklasifikasikan ragam permasalahan sosial </v>
      </c>
      <c r="AP38" s="163" t="str">
        <f>[14]INPUT!BZ40</f>
        <v xml:space="preserve">Memerlukan penguatan dalam mengklasifikasikan ragam kelompok sosial </v>
      </c>
      <c r="AQ38" s="157">
        <f>[15]INPUT!BV40</f>
        <v>83</v>
      </c>
      <c r="AR38" s="164" t="str">
        <f>[15]INPUT!BY40</f>
        <v>Menunjukkan penguasaan dalam Dapat menyanyikan dan membuat klip video lagu islami</v>
      </c>
      <c r="AS38" s="164" t="str">
        <f>[15]INPUT!BZ40</f>
        <v>Memerlukan penguatan dalam Dapat menyanyikan dan membuat klip video lagu islami</v>
      </c>
      <c r="AT38" s="160">
        <f>[16]INPUT!BV40</f>
        <v>86</v>
      </c>
      <c r="AU38" s="161" t="str">
        <f>[16]INPUT!BY40</f>
        <v>Menunjukkan penguasaan dalam Memahami dan mempraktikan formasi permainan bola voli</v>
      </c>
      <c r="AV38" s="161" t="str">
        <f>[16]INPUT!BZ40</f>
        <v>Memerlukan penguatan dalam Memahami dan mempraktikan formasi permainan bola voli</v>
      </c>
      <c r="AW38" s="162">
        <f>[17]INPUT!BV40</f>
        <v>87.58</v>
      </c>
      <c r="AX38" s="163" t="str">
        <f>[17]INPUT!BY40</f>
        <v>Menunjukkan penguasaan dalam Menyebutkan Fungsi dan hakekat Muqaddimah Anggaran Dasar Muhammadiyah</v>
      </c>
      <c r="AY38" s="163" t="str">
        <f>[17]INPUT!BZ40</f>
        <v>Memerlukan penguatan dalam Menjelaskan dan  menyusun artikel serta menceritakan peran tokoh Muhammadiyah era kontemporer: Prof. Dr.KH Haedar Nashir, M.Si</v>
      </c>
      <c r="AZ38" s="157">
        <f>[3]INPUT!BV40</f>
        <v>85.56</v>
      </c>
      <c r="BA38" s="164" t="str">
        <f>[3]INPUT!BY40</f>
        <v>Menunjukkan penguasaan dalam memperkenalkan diri (hajimemashite)</v>
      </c>
      <c r="BB38" s="164" t="str">
        <f>[3]INPUT!BZ40</f>
        <v>Memerlukan penguatan dalam mengucapkan salam sapaan ringan (aisatsu)</v>
      </c>
      <c r="BC38" s="160">
        <f>[4]INPUT!BV40</f>
        <v>84.58</v>
      </c>
      <c r="BD38" s="161" t="str">
        <f>[4]INPUT!BY40</f>
        <v>Menunjukkan penguasaan dalam Memahami proses pemrograman</v>
      </c>
      <c r="BE38" s="161" t="str">
        <f>[4]INPUT!BZ40</f>
        <v>Memerlukan penguatan dalam Menganalisis strategi aloritma greedy dan pemrograman dinamis</v>
      </c>
      <c r="BF38" s="171" t="s">
        <v>208</v>
      </c>
      <c r="BG38" s="172" t="str">
        <f>'[5]INPUT HW'!P30</f>
        <v>Peserta didik sudah mengikuti kegiatan HW dengan aktif,dan menunjukan sikap disiplin dan bertanggung jawab</v>
      </c>
      <c r="BH38" s="171" t="s">
        <v>209</v>
      </c>
      <c r="BI38" s="171" t="str">
        <f>'[6]Input Tahfidz'!G30</f>
        <v>Alhamdulillah. Peserta didik sudah baik dalam menghafal al Qur'an. Namun semangat untuk menambah hafalan dan memperbaiki bacaan perlu ditingkatkan dengan bimbingan dan pantauan orang tua di rumah</v>
      </c>
      <c r="BJ38" s="171" t="s">
        <v>210</v>
      </c>
      <c r="BK38" s="172" t="str">
        <f>'[7]Input Tahfidz'!G30</f>
        <v/>
      </c>
      <c r="BL38" s="173">
        <f>'[8]INPUT EKSTRA'!F30</f>
        <v>0</v>
      </c>
      <c r="BM38" s="172" t="str">
        <f>'[8]INPUT EKSTRA'!H30</f>
        <v xml:space="preserve"> </v>
      </c>
      <c r="BN38" s="171">
        <f>'[8]INPUT EKSTRA'!I30</f>
        <v>0</v>
      </c>
      <c r="BO38" s="172" t="str">
        <f>'[8]INPUT EKSTRA'!K30</f>
        <v xml:space="preserve"> </v>
      </c>
      <c r="BP38" s="171">
        <f>'[8]INPUT EKSTRA'!L30</f>
        <v>0</v>
      </c>
      <c r="BQ38" s="172" t="str">
        <f>'[8]INPUT EKSTRA'!N30</f>
        <v xml:space="preserve"> </v>
      </c>
      <c r="BR38" s="174">
        <f>'[9]INPUT PRESTASI'!F29</f>
        <v>0</v>
      </c>
      <c r="BS38" s="174">
        <f>'[9]INPUT PRESTASI'!G29</f>
        <v>0</v>
      </c>
      <c r="BT38" s="174">
        <f>'[9]INPUT PRESTASI'!H29</f>
        <v>0</v>
      </c>
      <c r="BU38" s="174">
        <f>'[9]INPUT PRESTASI'!I29</f>
        <v>0</v>
      </c>
      <c r="BV38" s="174">
        <f>'[9]INPUT PRESTASI'!J29</f>
        <v>0</v>
      </c>
      <c r="BW38" s="174">
        <f>'[9]INPUT PRESTASI'!K29</f>
        <v>0</v>
      </c>
      <c r="BX38" s="174">
        <f>'[9]INPUT PRESTASI'!L29</f>
        <v>0</v>
      </c>
      <c r="BY38" s="174">
        <f>'[9]INPUT PRESTASI'!M29</f>
        <v>0</v>
      </c>
      <c r="BZ38" s="174">
        <f>'[9]INPUT PRESTASI'!N29</f>
        <v>0</v>
      </c>
      <c r="CA38" s="174">
        <f>'[9]INPUT PRESTASI'!O29</f>
        <v>0</v>
      </c>
      <c r="CB38" s="175" t="str">
        <f>'[9]INPUT PRESENSI'!Y30</f>
        <v/>
      </c>
      <c r="CC38" s="175" t="str">
        <f>'[9]INPUT PRESENSI'!Z30</f>
        <v/>
      </c>
      <c r="CD38" s="175" t="str">
        <f>'[9]INPUT PRESENSI'!AA30</f>
        <v/>
      </c>
    </row>
    <row r="39" spans="1:82" ht="15.75" x14ac:dyDescent="0.25">
      <c r="A39" s="153">
        <v>26</v>
      </c>
      <c r="B39" s="360" t="s">
        <v>466</v>
      </c>
      <c r="C39" s="154">
        <f>VLOOKUP($B39,'DATA SISWA'!$E$8:$G$9999,2,0)</f>
        <v>0</v>
      </c>
      <c r="D39" s="154"/>
      <c r="E39" s="155" t="str">
        <f>VLOOKUP($B39,'DATA SISWA'!$E$8:$G$9999,3,0)</f>
        <v>Zainuddin Zidan</v>
      </c>
      <c r="F39" s="156"/>
      <c r="G39" s="157">
        <f>[21]INPUT!BV41</f>
        <v>83.19</v>
      </c>
      <c r="H39" s="157" t="str">
        <f>[21]INPUT!BY41</f>
        <v>Menunjukkan penguasaan dalam Mendefinisikan pengertian, khamr berdasarkan telaah Q.S. al-Māidah/5: 90-91; dan sikap terhadap khamr.</v>
      </c>
      <c r="I39" s="157" t="str">
        <f>[21]INPUT!BZ41</f>
        <v xml:space="preserve">Memerlukan penguatan dalam Membaca dengan tartil Q.S. Ali ‘Imrān/3: 190-191 dan QS. ar-Rahmān/55: 33, serta Hadis tentang berpikir kritis dan ilmu pengetahuan dan teknologi. </v>
      </c>
      <c r="J39" s="158">
        <f>[22]INPUT!BV41</f>
        <v>83.33</v>
      </c>
      <c r="K39" s="159" t="str">
        <f>[22]INPUT!BY41</f>
        <v xml:space="preserve">Menunjukkan penguasaan dalam </v>
      </c>
      <c r="L39" s="159" t="str">
        <f>[22]INPUT!BZ41</f>
        <v xml:space="preserve">Memerlukan penguatan dalam </v>
      </c>
      <c r="M39" s="160">
        <f>[10]INPUT!BV41</f>
        <v>80.78</v>
      </c>
      <c r="N39" s="161" t="str">
        <f>[10]INPUT!BY41</f>
        <v>Menunjukkan penguasaan dalam Memahami Penyajian Berita dalam Bentuk Vlog</v>
      </c>
      <c r="O39" s="161" t="str">
        <f>[10]INPUT!BZ41</f>
        <v>Memerlukan penguatan dalam Mengidentifikasi Ide pokok dan Ide pendukung</v>
      </c>
      <c r="P39" s="162">
        <f>[11]INPUT!BV41</f>
        <v>76.37</v>
      </c>
      <c r="Q39" s="163" t="str">
        <f>[11]INPUT!BY41</f>
        <v>Menunjukkan penguasaan dalam mengidentifikasi struktur dan unsur kebahasaan dari explanation text</v>
      </c>
      <c r="R39" s="163" t="str">
        <f>[11]INPUT!BZ41</f>
        <v>Memerlukan penguatan dalam mempresentasikan isi dari explanation text</v>
      </c>
      <c r="S39" s="157">
        <f>[12]INPUT!BV41</f>
        <v>74.83</v>
      </c>
      <c r="T39" s="164" t="str">
        <f>[12]INPUT!BY41</f>
        <v xml:space="preserve"> </v>
      </c>
      <c r="U39" s="164" t="str">
        <f>[12]INPUT!BZ41</f>
        <v xml:space="preserve"> </v>
      </c>
      <c r="V39" s="160">
        <f>[1]INPUT!BV41</f>
        <v>80.92</v>
      </c>
      <c r="W39" s="161" t="str">
        <f>[1]INPUT!BY41</f>
        <v>Menunjukkan penguasaan dalam Mendeskripsikan Gejala Alam</v>
      </c>
      <c r="X39" s="161" t="str">
        <f>[1]INPUT!BZ41</f>
        <v>Memerlukan penguatan dalam Memberikan solusi dari pencemaran</v>
      </c>
      <c r="Y39" s="158">
        <f>[2]INPUT!BV41</f>
        <v>80</v>
      </c>
      <c r="Z39" s="159" t="str">
        <f>[2]INPUT!BY41</f>
        <v xml:space="preserve"> </v>
      </c>
      <c r="AA39" s="159" t="str">
        <f>[2]INPUT!BZ41</f>
        <v xml:space="preserve"> </v>
      </c>
      <c r="AB39" s="162">
        <f>[20]INPUT!BV41</f>
        <v>81.06</v>
      </c>
      <c r="AC39" s="163" t="str">
        <f>[20]INPUT!BY41</f>
        <v>Menunjukkan penguasaan dalam Peserta didik dapat menyebutkan bagian mikroskop beserta fungsinya dengan baik</v>
      </c>
      <c r="AD39" s="163" t="str">
        <f>[20]INPUT!BZ41</f>
        <v>Memerlukan penguatan dalam Peserta didik dapat mengetahui konsep tranpor membran dengan pengamatan kentan dan bubuk kopi</v>
      </c>
      <c r="AE39" s="157">
        <f>[18]INPUT!BV41</f>
        <v>82.83</v>
      </c>
      <c r="AF39" s="164" t="str">
        <f>[18]INPUT!BY41</f>
        <v>Menunjukkan penguasaan dalam Mendeskripsikan perlawanan bangsa indonesia terhadap penjajahan bangsa barat</v>
      </c>
      <c r="AG39" s="164" t="str">
        <f>[18]INPUT!BZ41</f>
        <v>Memerlukan penguatan dalam Mendeskripsikan latar belakang kedatangan bangsa barat ke Indonesia</v>
      </c>
      <c r="AH39" s="160">
        <f>[19]INPUT!BV41</f>
        <v>81.11</v>
      </c>
      <c r="AI39" s="161" t="str">
        <f>[19]INPUT!BY41</f>
        <v>Menunjukkan penguasaan dalam Letak Astronomis, Geografis, dan Geologis Indonesia</v>
      </c>
      <c r="AJ39" s="161" t="str">
        <f>[19]INPUT!BZ41</f>
        <v>Memerlukan penguatan dalam Sumber Daya Alam dan Potensinya di Indonesia</v>
      </c>
      <c r="AK39" s="158">
        <f>[13]INPUT!BV41</f>
        <v>81.92</v>
      </c>
      <c r="AL39" s="159" t="str">
        <f>[13]INPUT!BY41</f>
        <v>Menunjukkan penguasaan dalam Menyajikan hasil analisis perhitungan pendapatan nasional</v>
      </c>
      <c r="AM39" s="159" t="str">
        <f>[13]INPUT!BZ41</f>
        <v>Memerlukan penguatan dalam Menganalisis Keunggulan dan Kelemahan BUMN/BUMS yang ada di sekitarnya</v>
      </c>
      <c r="AN39" s="162">
        <f>[14]INPUT!BV41</f>
        <v>82.97</v>
      </c>
      <c r="AO39" s="163" t="str">
        <f>[14]INPUT!BY41</f>
        <v xml:space="preserve">Menunjukkan penguasaan dalam memahami definisi permasalahan sosial </v>
      </c>
      <c r="AP39" s="163" t="str">
        <f>[14]INPUT!BZ41</f>
        <v xml:space="preserve">Memerlukan penguatan dalam memahami definisi kelompok dan pengelompokan </v>
      </c>
      <c r="AQ39" s="157">
        <f>[15]INPUT!BV41</f>
        <v>85.67</v>
      </c>
      <c r="AR39" s="164" t="str">
        <f>[15]INPUT!BY41</f>
        <v>Menunjukkan penguasaan dalam Dapat menyanyikan dan membuat klip video lagu islami</v>
      </c>
      <c r="AS39" s="164" t="str">
        <f>[15]INPUT!BZ41</f>
        <v>Memerlukan penguatan dalam Dapat menyanyikan dan membuat klip video lagu islami</v>
      </c>
      <c r="AT39" s="160">
        <f>[16]INPUT!BV41</f>
        <v>90</v>
      </c>
      <c r="AU39" s="161" t="str">
        <f>[16]INPUT!BY41</f>
        <v>Menunjukkan penguasaan dalam Memahami dan mempraktikan formasi permainan bola voli</v>
      </c>
      <c r="AV39" s="161" t="str">
        <f>[16]INPUT!BZ41</f>
        <v>Memerlukan penguatan dalam Memahami dan mempraktikan formasi permainan bola voli</v>
      </c>
      <c r="AW39" s="162">
        <f>[17]INPUT!BV41</f>
        <v>91.2</v>
      </c>
      <c r="AX39" s="163" t="str">
        <f>[17]INPUT!BY41</f>
        <v>Menunjukkan penguasaan dalam Menjelaskan pengertian Muqaddimah, sistematika matan dan sejarah perumusan  Anggaran Dasar Muhammadiyah (MADM).</v>
      </c>
      <c r="AY39" s="163" t="str">
        <f>[17]INPUT!BZ41</f>
        <v>Memerlukan penguatan dalam Menjelaskan dan  menyusun artikel serta menceritakan peran tokoh Muhammadiyah era kontemporer: Prof. Dr.KH Haedar Nashir, M.Si</v>
      </c>
      <c r="AZ39" s="157">
        <f>[3]INPUT!BV41</f>
        <v>83.89</v>
      </c>
      <c r="BA39" s="164" t="str">
        <f>[3]INPUT!BY41</f>
        <v>Menunjukkan penguasaan dalam memperkenalkan diri (hajimemashite)</v>
      </c>
      <c r="BB39" s="164" t="str">
        <f>[3]INPUT!BZ41</f>
        <v>Memerlukan penguatan dalam mengucapkan salam sapaan ringan (aisatsu)</v>
      </c>
      <c r="BC39" s="160">
        <f>[4]INPUT!BV41</f>
        <v>83.83</v>
      </c>
      <c r="BD39" s="161" t="str">
        <f>[4]INPUT!BY41</f>
        <v>Menunjukkan penguasaan dalam Memahami proses pemrograman</v>
      </c>
      <c r="BE39" s="161" t="str">
        <f>[4]INPUT!BZ41</f>
        <v>Memerlukan penguatan dalam Menguasai konsep dan penerapan rekursi</v>
      </c>
      <c r="BF39" s="171" t="s">
        <v>208</v>
      </c>
      <c r="BG39" s="172" t="str">
        <f>'[5]INPUT HW'!P31</f>
        <v>Peserta didik sudah mengikuti kegiatan HW dengan aktif,dan menunjukan sikap disiplin dan bertanggung jawab</v>
      </c>
      <c r="BH39" s="171" t="s">
        <v>209</v>
      </c>
      <c r="BI39" s="171" t="str">
        <f>'[6]Input Tahfidz'!G31</f>
        <v>Alhamdulillah. Peserta didik sudah baik dalam menghafal al Qur'an. Namun semangat untuk menambah hafalan dan memperbaiki bacaan perlu ditingkatkan dengan bimbingan dan pantauan orang tua di rumah</v>
      </c>
      <c r="BJ39" s="171" t="s">
        <v>210</v>
      </c>
      <c r="BK39" s="172" t="str">
        <f>'[7]Input Tahfidz'!G31</f>
        <v/>
      </c>
      <c r="BL39" s="173">
        <f>'[8]INPUT EKSTRA'!F31</f>
        <v>0</v>
      </c>
      <c r="BM39" s="172" t="str">
        <f>'[8]INPUT EKSTRA'!H31</f>
        <v xml:space="preserve"> </v>
      </c>
      <c r="BN39" s="171">
        <f>'[8]INPUT EKSTRA'!I31</f>
        <v>0</v>
      </c>
      <c r="BO39" s="172" t="str">
        <f>'[8]INPUT EKSTRA'!K31</f>
        <v xml:space="preserve"> </v>
      </c>
      <c r="BP39" s="171">
        <f>'[8]INPUT EKSTRA'!L31</f>
        <v>0</v>
      </c>
      <c r="BQ39" s="172" t="str">
        <f>'[8]INPUT EKSTRA'!N31</f>
        <v xml:space="preserve"> </v>
      </c>
      <c r="BR39" s="174">
        <f>'[9]INPUT PRESTASI'!F30</f>
        <v>0</v>
      </c>
      <c r="BS39" s="174">
        <f>'[9]INPUT PRESTASI'!G30</f>
        <v>0</v>
      </c>
      <c r="BT39" s="174">
        <f>'[9]INPUT PRESTASI'!H30</f>
        <v>0</v>
      </c>
      <c r="BU39" s="174">
        <f>'[9]INPUT PRESTASI'!I30</f>
        <v>0</v>
      </c>
      <c r="BV39" s="174">
        <f>'[9]INPUT PRESTASI'!J30</f>
        <v>0</v>
      </c>
      <c r="BW39" s="174">
        <f>'[9]INPUT PRESTASI'!K30</f>
        <v>0</v>
      </c>
      <c r="BX39" s="174">
        <f>'[9]INPUT PRESTASI'!L30</f>
        <v>0</v>
      </c>
      <c r="BY39" s="174">
        <f>'[9]INPUT PRESTASI'!M30</f>
        <v>0</v>
      </c>
      <c r="BZ39" s="174">
        <f>'[9]INPUT PRESTASI'!N30</f>
        <v>0</v>
      </c>
      <c r="CA39" s="174">
        <f>'[9]INPUT PRESTASI'!O30</f>
        <v>0</v>
      </c>
      <c r="CB39" s="175" t="str">
        <f>'[9]INPUT PRESENSI'!Y31</f>
        <v/>
      </c>
      <c r="CC39" s="175" t="str">
        <f>'[9]INPUT PRESENSI'!Z31</f>
        <v/>
      </c>
      <c r="CD39" s="175" t="str">
        <f>'[9]INPUT PRESENSI'!AA31</f>
        <v/>
      </c>
    </row>
    <row r="40" spans="1:82" ht="15.75" x14ac:dyDescent="0.25">
      <c r="A40" s="153">
        <v>27</v>
      </c>
      <c r="B40" s="360" t="s">
        <v>467</v>
      </c>
      <c r="C40" s="154">
        <f>VLOOKUP($B40,'DATA SISWA'!$E$8:$G$9999,2,0)</f>
        <v>0</v>
      </c>
      <c r="D40" s="154"/>
      <c r="E40" s="155" t="str">
        <f>VLOOKUP($B40,'DATA SISWA'!$E$8:$G$9999,3,0)</f>
        <v>Zeva Daliani Aufa Zahrani</v>
      </c>
      <c r="F40" s="156"/>
      <c r="G40" s="157">
        <f>[21]INPUT!BV42</f>
        <v>70</v>
      </c>
      <c r="H40" s="157" t="str">
        <f>[21]INPUT!BY42</f>
        <v>Menunjukkan penguasaan dalam Membiasakan sikap tanggung jawab untuk memenuhi janji, mensyukuri nikmat, memelihara lisan, menutupi aib orang lain dengan tepat</v>
      </c>
      <c r="I40" s="157" t="str">
        <f>[21]INPUT!BZ42</f>
        <v>Memerlukan penguatan dalam Membiasakan sikap tanggung jawab untuk memenuhi janji, mensyukuri nikmat, memelihara lisan, menutupi aib orang lain dengan tepat</v>
      </c>
      <c r="J40" s="158">
        <f>[22]INPUT!BV42</f>
        <v>0</v>
      </c>
      <c r="K40" s="159" t="str">
        <f>[22]INPUT!BY42</f>
        <v xml:space="preserve">Menunjukkan penguasaan dalam </v>
      </c>
      <c r="L40" s="159" t="str">
        <f>[22]INPUT!BZ42</f>
        <v xml:space="preserve">Memerlukan penguatan dalam </v>
      </c>
      <c r="M40" s="160">
        <f>[10]INPUT!BV42</f>
        <v>80.78</v>
      </c>
      <c r="N40" s="161" t="str">
        <f>[10]INPUT!BY42</f>
        <v>Menunjukkan penguasaan dalam Memahami Penyajian Berita dalam Bentuk Vlog</v>
      </c>
      <c r="O40" s="161" t="str">
        <f>[10]INPUT!BZ42</f>
        <v>Memerlukan penguatan dalam Mengidentifikasi Ide pokok dan Ide pendukung</v>
      </c>
      <c r="P40" s="162">
        <f>[11]INPUT!BV42</f>
        <v>39.840000000000003</v>
      </c>
      <c r="Q40" s="163" t="str">
        <f>[11]INPUT!BY42</f>
        <v>Menunjukkan penguasaan dalam mengidentifikasi struktur dan unsur kebahasaan dari explanation text</v>
      </c>
      <c r="R40" s="163" t="str">
        <f>[11]INPUT!BZ42</f>
        <v>Memerlukan penguatan dalam mempresentasikan isi dari explanation text</v>
      </c>
      <c r="S40" s="157">
        <f>[12]INPUT!BV42</f>
        <v>66.17</v>
      </c>
      <c r="T40" s="164" t="str">
        <f>[12]INPUT!BY42</f>
        <v xml:space="preserve"> </v>
      </c>
      <c r="U40" s="164" t="str">
        <f>[12]INPUT!BZ42</f>
        <v xml:space="preserve"> </v>
      </c>
      <c r="V40" s="160">
        <f>[1]INPUT!BV42</f>
        <v>82.96</v>
      </c>
      <c r="W40" s="161" t="str">
        <f>[1]INPUT!BY42</f>
        <v>Menunjukkan penguasaan dalam Memberikan solusi dari pencemaran</v>
      </c>
      <c r="X40" s="161" t="str">
        <f>[1]INPUT!BZ42</f>
        <v>Memerlukan penguatan dalam Mendeskripsikan Gejala Alam</v>
      </c>
      <c r="Y40" s="158">
        <f>[2]INPUT!BV42</f>
        <v>77</v>
      </c>
      <c r="Z40" s="159" t="str">
        <f>[2]INPUT!BY42</f>
        <v xml:space="preserve"> </v>
      </c>
      <c r="AA40" s="159" t="str">
        <f>[2]INPUT!BZ42</f>
        <v xml:space="preserve"> </v>
      </c>
      <c r="AB40" s="162">
        <f>[20]INPUT!BV42</f>
        <v>68.67</v>
      </c>
      <c r="AC40" s="163" t="str">
        <f>[20]INPUT!BY42</f>
        <v>Menunjukkan penguasaan dalam Peserta didik dapat menyebutkan bagian mikroskop beserta fungsinya dengan baik</v>
      </c>
      <c r="AD40" s="163" t="str">
        <f>[20]INPUT!BZ42</f>
        <v>Memerlukan penguatan dalam Peserta didik dapat mendeskripsikan sel beserta tokoh penemunya</v>
      </c>
      <c r="AE40" s="157">
        <f>[18]INPUT!BV42</f>
        <v>79.33</v>
      </c>
      <c r="AF40" s="164" t="str">
        <f>[18]INPUT!BY42</f>
        <v>Menunjukkan penguasaan dalam Mendeskripsikan latar belakang kedatangan bangsa barat ke Indonesia</v>
      </c>
      <c r="AG40" s="164" t="str">
        <f>[18]INPUT!BZ42</f>
        <v>Memerlukan penguatan dalam Mendeskripsikan latar belakang kedatangan bangsa barat ke Indonesia</v>
      </c>
      <c r="AH40" s="160">
        <f>[19]INPUT!BV42</f>
        <v>83.67</v>
      </c>
      <c r="AI40" s="161" t="str">
        <f>[19]INPUT!BY42</f>
        <v>Menunjukkan penguasaan dalam Letak Astronomis, Geografis, dan Geologis Indonesia</v>
      </c>
      <c r="AJ40" s="161" t="str">
        <f>[19]INPUT!BZ42</f>
        <v>Memerlukan penguatan dalam Letak Astronomis, Geografis, dan Geologis Indonesia</v>
      </c>
      <c r="AK40" s="158">
        <f>[13]INPUT!BV42</f>
        <v>83.08</v>
      </c>
      <c r="AL40" s="159" t="str">
        <f>[13]INPUT!BY42</f>
        <v>Menunjukkan penguasaan dalam Menyajikan hasil analisis perhitungan pendapatan nasional</v>
      </c>
      <c r="AM40" s="159" t="str">
        <f>[13]INPUT!BZ42</f>
        <v>Memerlukan penguatan dalam Menganalisis Keunggulan dan Kelemahan BUMN/BUMS yang ada di sekitarnya</v>
      </c>
      <c r="AN40" s="162">
        <f>[14]INPUT!BV42</f>
        <v>83.25</v>
      </c>
      <c r="AO40" s="163" t="str">
        <f>[14]INPUT!BY42</f>
        <v xml:space="preserve">Menunjukkan penguasaan dalam mengklasifikasikan ragam permasalahan sosial </v>
      </c>
      <c r="AP40" s="163" t="str">
        <f>[14]INPUT!BZ42</f>
        <v>Memerlukan penguatan dalam menganalisis dinamika kelompok sosial</v>
      </c>
      <c r="AQ40" s="157">
        <f>[15]INPUT!BV42</f>
        <v>88</v>
      </c>
      <c r="AR40" s="164" t="str">
        <f>[15]INPUT!BY42</f>
        <v>Menunjukkan penguasaan dalam Dapat menyanyikan dan membuat klip video lagu islami</v>
      </c>
      <c r="AS40" s="164" t="str">
        <f>[15]INPUT!BZ42</f>
        <v>Memerlukan penguatan dalam Dapat menyanyikan dan membuat klip video lagu islami</v>
      </c>
      <c r="AT40" s="160">
        <f>[16]INPUT!BV42</f>
        <v>86</v>
      </c>
      <c r="AU40" s="161" t="str">
        <f>[16]INPUT!BY42</f>
        <v>Menunjukkan penguasaan dalam Memahami dan mempraktikan formasi permainan bola voli</v>
      </c>
      <c r="AV40" s="161" t="str">
        <f>[16]INPUT!BZ42</f>
        <v>Memerlukan penguatan dalam Memahami dan mempraktikan formasi permainan bola voli</v>
      </c>
      <c r="AW40" s="162">
        <f>[17]INPUT!BV42</f>
        <v>81</v>
      </c>
      <c r="AX40" s="163" t="str">
        <f>[17]INPUT!BY42</f>
        <v>Menunjukkan penguasaan dalam Menjelaskan pengertian Muqaddimah, sistematika matan dan sejarah perumusan  Anggaran Dasar Muhammadiyah (MADM).</v>
      </c>
      <c r="AY40" s="163" t="str">
        <f>[17]INPUT!BZ42</f>
        <v>Memerlukan penguatan dalam Menjelaskan pengertian Muqaddimah, sistematika matan dan sejarah perumusan  Anggaran Dasar Muhammadiyah (MADM).</v>
      </c>
      <c r="AZ40" s="157">
        <f>[3]INPUT!BV42</f>
        <v>82.56</v>
      </c>
      <c r="BA40" s="164" t="str">
        <f>[3]INPUT!BY42</f>
        <v>Menunjukkan penguasaan dalam memperkenalkan diri (hajimemashite)</v>
      </c>
      <c r="BB40" s="164" t="str">
        <f>[3]INPUT!BZ42</f>
        <v>Memerlukan penguatan dalam mengucapkan salam sapaan ringan (aisatsu)</v>
      </c>
      <c r="BC40" s="160">
        <f>[4]INPUT!BV42</f>
        <v>82.5</v>
      </c>
      <c r="BD40" s="161" t="str">
        <f>[4]INPUT!BY42</f>
        <v>Menunjukkan penguasaan dalam Menguasai konsep dan penerapan rekursi</v>
      </c>
      <c r="BE40" s="161" t="str">
        <f>[4]INPUT!BZ42</f>
        <v>Memerlukan penguatan dalam Memahami proses pemrograman</v>
      </c>
      <c r="BF40" s="171" t="s">
        <v>208</v>
      </c>
      <c r="BG40" s="172" t="str">
        <f>'[5]INPUT HW'!P32</f>
        <v>Peserta didik sudah mengikuti kegiatan HW dengan aktif,dan menunjukan sikap disiplin dan bertanggung jawab</v>
      </c>
      <c r="BH40" s="171" t="s">
        <v>209</v>
      </c>
      <c r="BI40" s="171" t="str">
        <f>'[6]Input Tahfidz'!G32</f>
        <v>Alhamdulillah. Peserta didik sudah baik dalam menghafal al Qur'an. Namun semangat untuk menambah hafalan dan memperbaiki bacaan perlu ditingkatkan dengan bimbingan dan pantauan orang tua di rumah</v>
      </c>
      <c r="BJ40" s="171" t="s">
        <v>210</v>
      </c>
      <c r="BK40" s="172" t="str">
        <f>'[7]Input Tahfidz'!G32</f>
        <v/>
      </c>
      <c r="BL40" s="173">
        <f>'[8]INPUT EKSTRA'!F32</f>
        <v>0</v>
      </c>
      <c r="BM40" s="172" t="str">
        <f>'[8]INPUT EKSTRA'!H32</f>
        <v xml:space="preserve"> </v>
      </c>
      <c r="BN40" s="171">
        <f>'[8]INPUT EKSTRA'!I32</f>
        <v>0</v>
      </c>
      <c r="BO40" s="172" t="str">
        <f>'[8]INPUT EKSTRA'!K32</f>
        <v xml:space="preserve"> </v>
      </c>
      <c r="BP40" s="171">
        <f>'[8]INPUT EKSTRA'!L32</f>
        <v>0</v>
      </c>
      <c r="BQ40" s="172" t="str">
        <f>'[8]INPUT EKSTRA'!N32</f>
        <v xml:space="preserve"> </v>
      </c>
      <c r="BR40" s="174">
        <f>'[9]INPUT PRESTASI'!F31</f>
        <v>0</v>
      </c>
      <c r="BS40" s="174">
        <f>'[9]INPUT PRESTASI'!G31</f>
        <v>0</v>
      </c>
      <c r="BT40" s="174">
        <f>'[9]INPUT PRESTASI'!H31</f>
        <v>0</v>
      </c>
      <c r="BU40" s="174">
        <f>'[9]INPUT PRESTASI'!I31</f>
        <v>0</v>
      </c>
      <c r="BV40" s="174">
        <f>'[9]INPUT PRESTASI'!J31</f>
        <v>0</v>
      </c>
      <c r="BW40" s="174">
        <f>'[9]INPUT PRESTASI'!K31</f>
        <v>0</v>
      </c>
      <c r="BX40" s="174">
        <f>'[9]INPUT PRESTASI'!L31</f>
        <v>0</v>
      </c>
      <c r="BY40" s="174">
        <f>'[9]INPUT PRESTASI'!M31</f>
        <v>0</v>
      </c>
      <c r="BZ40" s="174">
        <f>'[9]INPUT PRESTASI'!N31</f>
        <v>0</v>
      </c>
      <c r="CA40" s="174">
        <f>'[9]INPUT PRESTASI'!O31</f>
        <v>0</v>
      </c>
      <c r="CB40" s="175" t="str">
        <f>'[9]INPUT PRESENSI'!Y32</f>
        <v/>
      </c>
      <c r="CC40" s="175" t="str">
        <f>'[9]INPUT PRESENSI'!Z32</f>
        <v/>
      </c>
      <c r="CD40" s="175" t="str">
        <f>'[9]INPUT PRESENSI'!AA32</f>
        <v/>
      </c>
    </row>
    <row r="41" spans="1:82" ht="15.75" x14ac:dyDescent="0.25">
      <c r="A41" s="153">
        <v>28</v>
      </c>
      <c r="B41" s="360" t="s">
        <v>468</v>
      </c>
      <c r="C41" s="154">
        <f>VLOOKUP($B41,'DATA SISWA'!$E$8:$G$9999,2,0)</f>
        <v>0</v>
      </c>
      <c r="D41" s="154"/>
      <c r="E41" s="155" t="str">
        <f>VLOOKUP($B41,'DATA SISWA'!$E$8:$G$9999,3,0)</f>
        <v>Zhaarif Riski Putra Firdausy</v>
      </c>
      <c r="F41" s="156"/>
      <c r="G41" s="157">
        <f>[21]INPUT!BV43</f>
        <v>83.89</v>
      </c>
      <c r="H41" s="157" t="str">
        <f>[21]INPUT!BY43</f>
        <v>Menunjukkan penguasaan dalam Membiasakan sikap tanggung jawab untuk memenuhi janji, mensyukuri nikmat, memelihara lisan, menutupi aib orang lain dengan tepat</v>
      </c>
      <c r="I41" s="157" t="str">
        <f>[21]INPUT!BZ43</f>
        <v>Memerlukan penguatan dalam Menghafalkan dengan fasih dan lancar Q.S. Ali Imrān/3: 190-191 dan QS. ar-Rahmān/55: 33, serta Hadis tentang berpikir kritis dan ilmu pengetahuan dan teknologi</v>
      </c>
      <c r="J41" s="158">
        <f>[22]INPUT!BV43</f>
        <v>83.33</v>
      </c>
      <c r="K41" s="159" t="str">
        <f>[22]INPUT!BY43</f>
        <v xml:space="preserve">Menunjukkan penguasaan dalam </v>
      </c>
      <c r="L41" s="159" t="str">
        <f>[22]INPUT!BZ43</f>
        <v xml:space="preserve">Memerlukan penguatan dalam </v>
      </c>
      <c r="M41" s="160">
        <f>[10]INPUT!BV43</f>
        <v>80.78</v>
      </c>
      <c r="N41" s="161" t="str">
        <f>[10]INPUT!BY43</f>
        <v>Menunjukkan penguasaan dalam Memahami Penyajian Berita dalam Bentuk Vlog</v>
      </c>
      <c r="O41" s="161" t="str">
        <f>[10]INPUT!BZ43</f>
        <v>Memerlukan penguatan dalam Mengidentifikasi Ide pokok dan Ide pendukung</v>
      </c>
      <c r="P41" s="162">
        <f>[11]INPUT!BV43</f>
        <v>83.04</v>
      </c>
      <c r="Q41" s="163" t="str">
        <f>[11]INPUT!BY43</f>
        <v>Menunjukkan penguasaan dalam mengidentifikasi struktur dan unsur kebahasaan dari explanation text</v>
      </c>
      <c r="R41" s="163" t="str">
        <f>[11]INPUT!BZ43</f>
        <v>Memerlukan penguatan dalam mengidentifikasi struktur dan unsur kebahasaan dari explanation text</v>
      </c>
      <c r="S41" s="157">
        <f>[12]INPUT!BV43</f>
        <v>77.209999999999994</v>
      </c>
      <c r="T41" s="164" t="str">
        <f>[12]INPUT!BY43</f>
        <v xml:space="preserve"> </v>
      </c>
      <c r="U41" s="164" t="str">
        <f>[12]INPUT!BZ43</f>
        <v xml:space="preserve"> </v>
      </c>
      <c r="V41" s="160">
        <f>[1]INPUT!BV43</f>
        <v>85.11</v>
      </c>
      <c r="W41" s="161" t="str">
        <f>[1]INPUT!BY43</f>
        <v>Menunjukkan penguasaan dalam Menganalisis data suhu yang sudah didapat</v>
      </c>
      <c r="X41" s="161" t="str">
        <f>[1]INPUT!BZ43</f>
        <v>Memerlukan penguatan dalam Mendeskripsikan Gejala Alam</v>
      </c>
      <c r="Y41" s="158">
        <f>[2]INPUT!BV43</f>
        <v>77</v>
      </c>
      <c r="Z41" s="159" t="str">
        <f>[2]INPUT!BY43</f>
        <v xml:space="preserve"> </v>
      </c>
      <c r="AA41" s="159" t="str">
        <f>[2]INPUT!BZ43</f>
        <v xml:space="preserve"> </v>
      </c>
      <c r="AB41" s="162">
        <f>[20]INPUT!BV43</f>
        <v>81.72</v>
      </c>
      <c r="AC41" s="163" t="str">
        <f>[20]INPUT!BY43</f>
        <v>Menunjukkan penguasaan dalam Peserta didik dapat menyebutkan organel beserta fungsinya dengan tepat</v>
      </c>
      <c r="AD41" s="163" t="str">
        <f>[20]INPUT!BZ43</f>
        <v>Memerlukan penguatan dalam Peserta didik dapat mengetahui konsep tranpor membran dengan pengamatan kentan dan bubuk kopi</v>
      </c>
      <c r="AE41" s="157">
        <f>[18]INPUT!BV43</f>
        <v>82.83</v>
      </c>
      <c r="AF41" s="164" t="str">
        <f>[18]INPUT!BY43</f>
        <v>Menunjukkan penguasaan dalam Mendeskripsikan perlawanan bangsa indonesia terhadap penjajahan bangsa barat</v>
      </c>
      <c r="AG41" s="164" t="str">
        <f>[18]INPUT!BZ43</f>
        <v>Memerlukan penguatan dalam Mendeskripsikan latar belakang kedatangan bangsa barat ke Indonesia</v>
      </c>
      <c r="AH41" s="160">
        <f>[19]INPUT!BV43</f>
        <v>82.39</v>
      </c>
      <c r="AI41" s="161" t="str">
        <f>[19]INPUT!BY43</f>
        <v>Menunjukkan penguasaan dalam Sumber Daya Alam dan Potensinya di Indonesia</v>
      </c>
      <c r="AJ41" s="161" t="str">
        <f>[19]INPUT!BZ43</f>
        <v>Memerlukan penguatan dalam Letak Astronomis, Geografis, dan Geologis Indonesia</v>
      </c>
      <c r="AK41" s="158">
        <f>[13]INPUT!BV43</f>
        <v>87.25</v>
      </c>
      <c r="AL41" s="159" t="str">
        <f>[13]INPUT!BY43</f>
        <v>Menunjukkan penguasaan dalam Menganalisis Keunggulan dan Kelemahan BUMN/BUMS yang ada di sekitarnya</v>
      </c>
      <c r="AM41" s="159" t="str">
        <f>[13]INPUT!BZ43</f>
        <v>Memerlukan penguatan dalam Memahami hubungan konsep dan metode perhitungan pendapatan nasiol</v>
      </c>
      <c r="AN41" s="162">
        <f>[14]INPUT!BV43</f>
        <v>83</v>
      </c>
      <c r="AO41" s="163" t="str">
        <f>[14]INPUT!BY43</f>
        <v xml:space="preserve">Menunjukkan penguasaan dalam memahami definisi permasalahan sosial </v>
      </c>
      <c r="AP41" s="163" t="str">
        <f>[14]INPUT!BZ43</f>
        <v>Memerlukan penguatan dalam menganalisis dinamika kelompok sosial</v>
      </c>
      <c r="AQ41" s="157">
        <f>[15]INPUT!BV43</f>
        <v>87.67</v>
      </c>
      <c r="AR41" s="164" t="str">
        <f>[15]INPUT!BY43</f>
        <v>Menunjukkan penguasaan dalam Dapat menyanyikan dan membuat klip video lagu islami</v>
      </c>
      <c r="AS41" s="164" t="str">
        <f>[15]INPUT!BZ43</f>
        <v>Memerlukan penguatan dalam Dapat menyanyikan dan membuat klip video lagu islami</v>
      </c>
      <c r="AT41" s="160">
        <f>[16]INPUT!BV43</f>
        <v>89</v>
      </c>
      <c r="AU41" s="161" t="str">
        <f>[16]INPUT!BY43</f>
        <v>Menunjukkan penguasaan dalam Memahami dan mempraktikan formasi permainan bola voli</v>
      </c>
      <c r="AV41" s="161" t="str">
        <f>[16]INPUT!BZ43</f>
        <v>Memerlukan penguatan dalam Memahami dan mempraktikan formasi permainan bola voli</v>
      </c>
      <c r="AW41" s="162">
        <f>[17]INPUT!BV43</f>
        <v>84.42</v>
      </c>
      <c r="AX41" s="163" t="str">
        <f>[17]INPUT!BY43</f>
        <v>Menunjukkan penguasaan dalam Menjelaskan dan menyusun artikel  serta menceritakan peran tokoh Aisyiyah era kontemporer Prof.Hj.Siti Baroroh Barid</v>
      </c>
      <c r="AY41" s="163" t="str">
        <f>[17]INPUT!BZ43</f>
        <v>Memerlukan penguatan dalam Menjelaskan pengertian Muqaddimah, sistematika matan dan sejarah perumusan  Anggaran Dasar Muhammadiyah (MADM).</v>
      </c>
      <c r="AZ41" s="157">
        <f>[3]INPUT!BV43</f>
        <v>83.89</v>
      </c>
      <c r="BA41" s="164" t="str">
        <f>[3]INPUT!BY43</f>
        <v>Menunjukkan penguasaan dalam memperkenalkan diri (hajimemashite)</v>
      </c>
      <c r="BB41" s="164" t="str">
        <f>[3]INPUT!BZ43</f>
        <v>Memerlukan penguatan dalam mengucapkan salam sapaan ringan (aisatsu)</v>
      </c>
      <c r="BC41" s="160">
        <f>[4]INPUT!BV43</f>
        <v>88.83</v>
      </c>
      <c r="BD41" s="161" t="str">
        <f>[4]INPUT!BY43</f>
        <v>Menunjukkan penguasaan dalam Memahami proses pemrograman</v>
      </c>
      <c r="BE41" s="161" t="str">
        <f>[4]INPUT!BZ43</f>
        <v>Memerlukan penguatan dalam Menguasai konsep dan penerapan rekursi</v>
      </c>
      <c r="BF41" s="171" t="s">
        <v>208</v>
      </c>
      <c r="BG41" s="172" t="str">
        <f>'[5]INPUT HW'!P33</f>
        <v>Peserta didik sudah mengikuti kegiatan HW dengan aktif,dan menunjukan sikap disiplin dan bertanggung jawab</v>
      </c>
      <c r="BH41" s="171" t="s">
        <v>209</v>
      </c>
      <c r="BI41" s="171" t="str">
        <f>'[6]Input Tahfidz'!G33</f>
        <v>Alhamdulillah. Peserta didik sudah baik dalam menghafal al Qur'an. Namun semangat untuk menambah hafalan dan memperbaiki bacaan perlu ditingkatkan dengan bimbingan dan pantauan orang tua di rumah</v>
      </c>
      <c r="BJ41" s="171" t="s">
        <v>210</v>
      </c>
      <c r="BK41" s="172" t="str">
        <f>'[7]Input Tahfidz'!G33</f>
        <v/>
      </c>
      <c r="BL41" s="173">
        <f>'[8]INPUT EKSTRA'!F33</f>
        <v>0</v>
      </c>
      <c r="BM41" s="172" t="str">
        <f>'[8]INPUT EKSTRA'!H33</f>
        <v xml:space="preserve"> </v>
      </c>
      <c r="BN41" s="171">
        <f>'[8]INPUT EKSTRA'!I33</f>
        <v>0</v>
      </c>
      <c r="BO41" s="172" t="str">
        <f>'[8]INPUT EKSTRA'!K33</f>
        <v xml:space="preserve"> </v>
      </c>
      <c r="BP41" s="171">
        <f>'[8]INPUT EKSTRA'!L33</f>
        <v>0</v>
      </c>
      <c r="BQ41" s="172" t="str">
        <f>'[8]INPUT EKSTRA'!N33</f>
        <v xml:space="preserve"> </v>
      </c>
      <c r="BR41" s="174">
        <f>'[9]INPUT PRESTASI'!F32</f>
        <v>0</v>
      </c>
      <c r="BS41" s="174">
        <f>'[9]INPUT PRESTASI'!G32</f>
        <v>0</v>
      </c>
      <c r="BT41" s="174">
        <f>'[9]INPUT PRESTASI'!H32</f>
        <v>0</v>
      </c>
      <c r="BU41" s="174">
        <f>'[9]INPUT PRESTASI'!I32</f>
        <v>0</v>
      </c>
      <c r="BV41" s="174">
        <f>'[9]INPUT PRESTASI'!J32</f>
        <v>0</v>
      </c>
      <c r="BW41" s="174">
        <f>'[9]INPUT PRESTASI'!K32</f>
        <v>0</v>
      </c>
      <c r="BX41" s="174">
        <f>'[9]INPUT PRESTASI'!L32</f>
        <v>0</v>
      </c>
      <c r="BY41" s="174">
        <f>'[9]INPUT PRESTASI'!M32</f>
        <v>0</v>
      </c>
      <c r="BZ41" s="174">
        <f>'[9]INPUT PRESTASI'!N32</f>
        <v>0</v>
      </c>
      <c r="CA41" s="174">
        <f>'[9]INPUT PRESTASI'!O32</f>
        <v>0</v>
      </c>
      <c r="CB41" s="175" t="str">
        <f>'[9]INPUT PRESENSI'!Y33</f>
        <v/>
      </c>
      <c r="CC41" s="175" t="str">
        <f>'[9]INPUT PRESENSI'!Z33</f>
        <v/>
      </c>
      <c r="CD41" s="175" t="str">
        <f>'[9]INPUT PRESENSI'!AA33</f>
        <v/>
      </c>
    </row>
    <row r="42" spans="1:82" ht="15.75" x14ac:dyDescent="0.25">
      <c r="A42" s="153">
        <v>29</v>
      </c>
      <c r="B42" s="209"/>
      <c r="C42" s="154" t="e">
        <f>VLOOKUP($B42,'DATA SISWA'!$E$8:$G$9999,2,0)</f>
        <v>#N/A</v>
      </c>
      <c r="D42" s="166"/>
      <c r="E42" s="155" t="e">
        <f>VLOOKUP($B42,'DATA SISWA'!$E$8:$G$9999,3,0)</f>
        <v>#N/A</v>
      </c>
      <c r="F42" s="156"/>
      <c r="G42" s="157" t="str">
        <f>[21]INPUT!BV44</f>
        <v/>
      </c>
      <c r="H42" s="157" t="str">
        <f>[21]INPUT!BY44</f>
        <v xml:space="preserve"> </v>
      </c>
      <c r="I42" s="157" t="str">
        <f>[21]INPUT!BZ44</f>
        <v xml:space="preserve"> </v>
      </c>
      <c r="J42" s="158" t="str">
        <f>[22]INPUT!BV44</f>
        <v/>
      </c>
      <c r="K42" s="159" t="str">
        <f>[22]INPUT!BY44</f>
        <v xml:space="preserve"> </v>
      </c>
      <c r="L42" s="159" t="str">
        <f>[22]INPUT!BZ44</f>
        <v xml:space="preserve"> </v>
      </c>
      <c r="M42" s="160" t="str">
        <f>[10]INPUT!BV44</f>
        <v/>
      </c>
      <c r="N42" s="161" t="str">
        <f>[10]INPUT!BY44</f>
        <v xml:space="preserve"> </v>
      </c>
      <c r="O42" s="161" t="str">
        <f>[10]INPUT!BZ44</f>
        <v xml:space="preserve"> </v>
      </c>
      <c r="P42" s="162" t="str">
        <f>[11]INPUT!BV44</f>
        <v/>
      </c>
      <c r="Q42" s="163" t="str">
        <f>[11]INPUT!BY44</f>
        <v/>
      </c>
      <c r="R42" s="163" t="str">
        <f>[11]INPUT!BZ44</f>
        <v/>
      </c>
      <c r="S42" s="157" t="str">
        <f>[12]INPUT!BV44</f>
        <v/>
      </c>
      <c r="T42" s="164" t="str">
        <f>[12]INPUT!BY44</f>
        <v xml:space="preserve"> </v>
      </c>
      <c r="U42" s="164" t="str">
        <f>[12]INPUT!BZ44</f>
        <v xml:space="preserve"> </v>
      </c>
      <c r="V42" s="160" t="str">
        <f>[1]INPUT!BV44</f>
        <v/>
      </c>
      <c r="W42" s="161" t="str">
        <f>[1]INPUT!BY44</f>
        <v xml:space="preserve"> </v>
      </c>
      <c r="X42" s="161" t="str">
        <f>[1]INPUT!BZ44</f>
        <v xml:space="preserve"> </v>
      </c>
      <c r="Y42" s="158">
        <f>[2]INPUT!BV44</f>
        <v>80</v>
      </c>
      <c r="Z42" s="159" t="str">
        <f>[2]INPUT!BY44</f>
        <v xml:space="preserve"> </v>
      </c>
      <c r="AA42" s="159" t="str">
        <f>[2]INPUT!BZ44</f>
        <v xml:space="preserve"> </v>
      </c>
      <c r="AB42" s="162" t="str">
        <f>[20]INPUT!BV44</f>
        <v/>
      </c>
      <c r="AC42" s="163" t="str">
        <f>[20]INPUT!BY44</f>
        <v xml:space="preserve"> </v>
      </c>
      <c r="AD42" s="163" t="str">
        <f>[20]INPUT!BZ44</f>
        <v xml:space="preserve"> </v>
      </c>
      <c r="AE42" s="157" t="str">
        <f>[18]INPUT!BV44</f>
        <v/>
      </c>
      <c r="AF42" s="164" t="str">
        <f>[18]INPUT!BY44</f>
        <v xml:space="preserve"> </v>
      </c>
      <c r="AG42" s="164" t="str">
        <f>[18]INPUT!BZ44</f>
        <v xml:space="preserve"> </v>
      </c>
      <c r="AH42" s="160" t="str">
        <f>[19]INPUT!BV44</f>
        <v/>
      </c>
      <c r="AI42" s="161" t="str">
        <f>[19]INPUT!BY44</f>
        <v xml:space="preserve"> </v>
      </c>
      <c r="AJ42" s="161" t="str">
        <f>[19]INPUT!BZ44</f>
        <v xml:space="preserve"> </v>
      </c>
      <c r="AK42" s="158" t="str">
        <f>[13]INPUT!BV44</f>
        <v/>
      </c>
      <c r="AL42" s="159" t="str">
        <f>[13]INPUT!BY44</f>
        <v xml:space="preserve"> </v>
      </c>
      <c r="AM42" s="159" t="str">
        <f>[13]INPUT!BZ44</f>
        <v xml:space="preserve"> </v>
      </c>
      <c r="AN42" s="162" t="str">
        <f>[14]INPUT!BV44</f>
        <v/>
      </c>
      <c r="AO42" s="163" t="str">
        <f>[14]INPUT!BY44</f>
        <v xml:space="preserve"> </v>
      </c>
      <c r="AP42" s="163" t="str">
        <f>[14]INPUT!BZ44</f>
        <v xml:space="preserve"> </v>
      </c>
      <c r="AQ42" s="157" t="str">
        <f>[15]INPUT!BV44</f>
        <v/>
      </c>
      <c r="AR42" s="164" t="str">
        <f>[15]INPUT!BY44</f>
        <v xml:space="preserve"> </v>
      </c>
      <c r="AS42" s="164" t="str">
        <f>[15]INPUT!BZ44</f>
        <v xml:space="preserve"> </v>
      </c>
      <c r="AT42" s="160" t="str">
        <f>[16]INPUT!BV44</f>
        <v/>
      </c>
      <c r="AU42" s="161" t="str">
        <f>[16]INPUT!BY44</f>
        <v xml:space="preserve"> </v>
      </c>
      <c r="AV42" s="161" t="str">
        <f>[16]INPUT!BZ44</f>
        <v xml:space="preserve"> </v>
      </c>
      <c r="AW42" s="162" t="str">
        <f>[17]INPUT!BV44</f>
        <v/>
      </c>
      <c r="AX42" s="163" t="str">
        <f>[17]INPUT!BY44</f>
        <v xml:space="preserve"> </v>
      </c>
      <c r="AY42" s="163" t="str">
        <f>[17]INPUT!BZ44</f>
        <v xml:space="preserve"> </v>
      </c>
      <c r="AZ42" s="157" t="str">
        <f>[3]INPUT!BV44</f>
        <v/>
      </c>
      <c r="BA42" s="164" t="str">
        <f>[3]INPUT!BY44</f>
        <v xml:space="preserve"> </v>
      </c>
      <c r="BB42" s="164" t="str">
        <f>[3]INPUT!BZ44</f>
        <v xml:space="preserve"> </v>
      </c>
      <c r="BC42" s="160" t="str">
        <f>[4]INPUT!BV44</f>
        <v/>
      </c>
      <c r="BD42" s="161" t="str">
        <f>[4]INPUT!BY44</f>
        <v xml:space="preserve"> </v>
      </c>
      <c r="BE42" s="161" t="str">
        <f>[4]INPUT!BZ44</f>
        <v xml:space="preserve"> </v>
      </c>
      <c r="BF42" s="171" t="s">
        <v>208</v>
      </c>
      <c r="BG42" s="172" t="str">
        <f>'[5]INPUT HW'!P34</f>
        <v>Peserta didik sudah mengikuti kegiatan HW dengan aktif,dan menunjukan sikap disiplin dan bertanggung jawab</v>
      </c>
      <c r="BH42" s="171" t="s">
        <v>209</v>
      </c>
      <c r="BI42" s="171" t="str">
        <f>'[6]Input Tahfidz'!G34</f>
        <v xml:space="preserve"> </v>
      </c>
      <c r="BJ42" s="171" t="s">
        <v>210</v>
      </c>
      <c r="BK42" s="172" t="str">
        <f>'[7]Input Tahfidz'!G34</f>
        <v/>
      </c>
      <c r="BL42" s="173">
        <f>'[8]INPUT EKSTRA'!F34</f>
        <v>0</v>
      </c>
      <c r="BM42" s="172" t="str">
        <f>'[8]INPUT EKSTRA'!H34</f>
        <v xml:space="preserve"> </v>
      </c>
      <c r="BN42" s="171">
        <f>'[8]INPUT EKSTRA'!I34</f>
        <v>0</v>
      </c>
      <c r="BO42" s="172" t="str">
        <f>'[8]INPUT EKSTRA'!K34</f>
        <v xml:space="preserve"> </v>
      </c>
      <c r="BP42" s="171">
        <f>'[8]INPUT EKSTRA'!L34</f>
        <v>0</v>
      </c>
      <c r="BQ42" s="172" t="str">
        <f>'[8]INPUT EKSTRA'!N34</f>
        <v xml:space="preserve"> </v>
      </c>
      <c r="BR42" s="174">
        <f>'[9]INPUT PRESTASI'!F33</f>
        <v>0</v>
      </c>
      <c r="BS42" s="174">
        <f>'[9]INPUT PRESTASI'!G33</f>
        <v>0</v>
      </c>
      <c r="BT42" s="174">
        <f>'[9]INPUT PRESTASI'!H33</f>
        <v>0</v>
      </c>
      <c r="BU42" s="174">
        <f>'[9]INPUT PRESTASI'!I33</f>
        <v>0</v>
      </c>
      <c r="BV42" s="174">
        <f>'[9]INPUT PRESTASI'!J33</f>
        <v>0</v>
      </c>
      <c r="BW42" s="174">
        <f>'[9]INPUT PRESTASI'!K33</f>
        <v>0</v>
      </c>
      <c r="BX42" s="174">
        <f>'[9]INPUT PRESTASI'!L33</f>
        <v>0</v>
      </c>
      <c r="BY42" s="174">
        <f>'[9]INPUT PRESTASI'!M33</f>
        <v>0</v>
      </c>
      <c r="BZ42" s="174">
        <f>'[9]INPUT PRESTASI'!N33</f>
        <v>0</v>
      </c>
      <c r="CA42" s="174">
        <f>'[9]INPUT PRESTASI'!O33</f>
        <v>0</v>
      </c>
      <c r="CB42" s="175" t="str">
        <f>'[9]INPUT PRESENSI'!Y34</f>
        <v/>
      </c>
      <c r="CC42" s="175" t="str">
        <f>'[9]INPUT PRESENSI'!Z34</f>
        <v/>
      </c>
      <c r="CD42" s="175" t="str">
        <f>'[9]INPUT PRESENSI'!AA34</f>
        <v/>
      </c>
    </row>
    <row r="43" spans="1:82" ht="15.75" x14ac:dyDescent="0.25">
      <c r="A43" s="153">
        <v>30</v>
      </c>
      <c r="B43" s="209"/>
      <c r="C43" s="154" t="e">
        <f>VLOOKUP($B43,'DATA SISWA'!$E$8:$G$9999,2,0)</f>
        <v>#N/A</v>
      </c>
      <c r="D43" s="154"/>
      <c r="E43" s="155" t="e">
        <f>VLOOKUP($B43,'DATA SISWA'!$E$8:$G$9999,3,0)</f>
        <v>#N/A</v>
      </c>
      <c r="F43" s="156"/>
      <c r="G43" s="157" t="str">
        <f>[21]INPUT!BV45</f>
        <v/>
      </c>
      <c r="H43" s="157" t="str">
        <f>[21]INPUT!BY45</f>
        <v xml:space="preserve"> </v>
      </c>
      <c r="I43" s="157" t="str">
        <f>[21]INPUT!BZ45</f>
        <v xml:space="preserve"> </v>
      </c>
      <c r="J43" s="158" t="str">
        <f>[22]INPUT!BV45</f>
        <v/>
      </c>
      <c r="K43" s="159" t="str">
        <f>[22]INPUT!BY45</f>
        <v xml:space="preserve"> </v>
      </c>
      <c r="L43" s="159" t="str">
        <f>[22]INPUT!BZ45</f>
        <v xml:space="preserve"> </v>
      </c>
      <c r="M43" s="160" t="str">
        <f>[10]INPUT!BV45</f>
        <v/>
      </c>
      <c r="N43" s="161" t="str">
        <f>[10]INPUT!BY45</f>
        <v xml:space="preserve"> </v>
      </c>
      <c r="O43" s="161" t="str">
        <f>[10]INPUT!BZ45</f>
        <v xml:space="preserve"> </v>
      </c>
      <c r="P43" s="162" t="str">
        <f>[11]INPUT!BV45</f>
        <v/>
      </c>
      <c r="Q43" s="163" t="str">
        <f>[11]INPUT!BY45</f>
        <v/>
      </c>
      <c r="R43" s="163" t="str">
        <f>[11]INPUT!BZ45</f>
        <v/>
      </c>
      <c r="S43" s="157" t="str">
        <f>[12]INPUT!BV45</f>
        <v/>
      </c>
      <c r="T43" s="164" t="str">
        <f>[12]INPUT!BY45</f>
        <v xml:space="preserve"> </v>
      </c>
      <c r="U43" s="164" t="str">
        <f>[12]INPUT!BZ45</f>
        <v xml:space="preserve"> </v>
      </c>
      <c r="V43" s="160" t="str">
        <f>[1]INPUT!BV45</f>
        <v/>
      </c>
      <c r="W43" s="161" t="str">
        <f>[1]INPUT!BY45</f>
        <v xml:space="preserve"> </v>
      </c>
      <c r="X43" s="161" t="str">
        <f>[1]INPUT!BZ45</f>
        <v xml:space="preserve"> </v>
      </c>
      <c r="Y43" s="158">
        <f>[2]INPUT!BV45</f>
        <v>77</v>
      </c>
      <c r="Z43" s="159" t="str">
        <f>[2]INPUT!BY45</f>
        <v xml:space="preserve"> </v>
      </c>
      <c r="AA43" s="159" t="str">
        <f>[2]INPUT!BZ45</f>
        <v xml:space="preserve"> </v>
      </c>
      <c r="AB43" s="162" t="str">
        <f>[20]INPUT!BV45</f>
        <v/>
      </c>
      <c r="AC43" s="163" t="str">
        <f>[20]INPUT!BY45</f>
        <v xml:space="preserve"> </v>
      </c>
      <c r="AD43" s="163" t="str">
        <f>[20]INPUT!BZ45</f>
        <v xml:space="preserve"> </v>
      </c>
      <c r="AE43" s="157" t="str">
        <f>[18]INPUT!BV45</f>
        <v/>
      </c>
      <c r="AF43" s="164" t="str">
        <f>[18]INPUT!BY45</f>
        <v xml:space="preserve"> </v>
      </c>
      <c r="AG43" s="164" t="str">
        <f>[18]INPUT!BZ45</f>
        <v xml:space="preserve"> </v>
      </c>
      <c r="AH43" s="160" t="str">
        <f>[19]INPUT!BV45</f>
        <v/>
      </c>
      <c r="AI43" s="161" t="str">
        <f>[19]INPUT!BY45</f>
        <v xml:space="preserve"> </v>
      </c>
      <c r="AJ43" s="161" t="str">
        <f>[19]INPUT!BZ45</f>
        <v xml:space="preserve"> </v>
      </c>
      <c r="AK43" s="158" t="str">
        <f>[13]INPUT!BV45</f>
        <v/>
      </c>
      <c r="AL43" s="159" t="str">
        <f>[13]INPUT!BY45</f>
        <v xml:space="preserve"> </v>
      </c>
      <c r="AM43" s="159" t="str">
        <f>[13]INPUT!BZ45</f>
        <v xml:space="preserve"> </v>
      </c>
      <c r="AN43" s="162" t="str">
        <f>[14]INPUT!BV45</f>
        <v/>
      </c>
      <c r="AO43" s="163" t="str">
        <f>[14]INPUT!BY45</f>
        <v xml:space="preserve"> </v>
      </c>
      <c r="AP43" s="163" t="str">
        <f>[14]INPUT!BZ45</f>
        <v xml:space="preserve"> </v>
      </c>
      <c r="AQ43" s="157" t="str">
        <f>[15]INPUT!BV45</f>
        <v/>
      </c>
      <c r="AR43" s="164" t="str">
        <f>[15]INPUT!BY45</f>
        <v xml:space="preserve"> </v>
      </c>
      <c r="AS43" s="164" t="str">
        <f>[15]INPUT!BZ45</f>
        <v xml:space="preserve"> </v>
      </c>
      <c r="AT43" s="160" t="str">
        <f>[16]INPUT!BV45</f>
        <v/>
      </c>
      <c r="AU43" s="161" t="str">
        <f>[16]INPUT!BY45</f>
        <v xml:space="preserve"> </v>
      </c>
      <c r="AV43" s="161" t="str">
        <f>[16]INPUT!BZ45</f>
        <v xml:space="preserve"> </v>
      </c>
      <c r="AW43" s="162" t="str">
        <f>[17]INPUT!BV45</f>
        <v/>
      </c>
      <c r="AX43" s="163" t="str">
        <f>[17]INPUT!BY45</f>
        <v xml:space="preserve"> </v>
      </c>
      <c r="AY43" s="163" t="str">
        <f>[17]INPUT!BZ45</f>
        <v xml:space="preserve"> </v>
      </c>
      <c r="AZ43" s="157" t="str">
        <f>[3]INPUT!BV45</f>
        <v/>
      </c>
      <c r="BA43" s="164" t="str">
        <f>[3]INPUT!BY45</f>
        <v xml:space="preserve"> </v>
      </c>
      <c r="BB43" s="164" t="str">
        <f>[3]INPUT!BZ45</f>
        <v xml:space="preserve"> </v>
      </c>
      <c r="BC43" s="160" t="str">
        <f>[4]INPUT!BV45</f>
        <v/>
      </c>
      <c r="BD43" s="161" t="str">
        <f>[4]INPUT!BY45</f>
        <v xml:space="preserve"> </v>
      </c>
      <c r="BE43" s="161" t="str">
        <f>[4]INPUT!BZ45</f>
        <v xml:space="preserve"> </v>
      </c>
      <c r="BF43" s="171" t="s">
        <v>208</v>
      </c>
      <c r="BG43" s="172">
        <f>'[5]INPUT HW'!P35</f>
        <v>0</v>
      </c>
      <c r="BH43" s="171" t="s">
        <v>209</v>
      </c>
      <c r="BI43" s="171" t="str">
        <f>'[6]Input Tahfidz'!G35</f>
        <v xml:space="preserve"> </v>
      </c>
      <c r="BJ43" s="171" t="s">
        <v>210</v>
      </c>
      <c r="BK43" s="172" t="str">
        <f>'[7]Input Tahfidz'!G35</f>
        <v/>
      </c>
      <c r="BL43" s="173">
        <f>'[8]INPUT EKSTRA'!F35</f>
        <v>0</v>
      </c>
      <c r="BM43" s="172" t="str">
        <f>'[8]INPUT EKSTRA'!H35</f>
        <v xml:space="preserve"> </v>
      </c>
      <c r="BN43" s="171">
        <f>'[8]INPUT EKSTRA'!I35</f>
        <v>0</v>
      </c>
      <c r="BO43" s="172" t="str">
        <f>'[8]INPUT EKSTRA'!K35</f>
        <v xml:space="preserve"> </v>
      </c>
      <c r="BP43" s="171">
        <f>'[8]INPUT EKSTRA'!L35</f>
        <v>0</v>
      </c>
      <c r="BQ43" s="172" t="str">
        <f>'[8]INPUT EKSTRA'!N35</f>
        <v xml:space="preserve"> </v>
      </c>
      <c r="BR43" s="174">
        <f>'[9]INPUT PRESTASI'!F34</f>
        <v>0</v>
      </c>
      <c r="BS43" s="174" t="str">
        <f>'[9]INPUT PRESTASI'!G34</f>
        <v>-</v>
      </c>
      <c r="BT43" s="174" t="str">
        <f>'[9]INPUT PRESTASI'!H34</f>
        <v>-</v>
      </c>
      <c r="BU43" s="174" t="str">
        <f>'[9]INPUT PRESTASI'!I34</f>
        <v>-</v>
      </c>
      <c r="BV43" s="174">
        <f>'[9]INPUT PRESTASI'!J34</f>
        <v>0</v>
      </c>
      <c r="BW43" s="174">
        <f>'[9]INPUT PRESTASI'!K34</f>
        <v>0</v>
      </c>
      <c r="BX43" s="174">
        <f>'[9]INPUT PRESTASI'!L34</f>
        <v>0</v>
      </c>
      <c r="BY43" s="174">
        <f>'[9]INPUT PRESTASI'!M34</f>
        <v>0</v>
      </c>
      <c r="BZ43" s="174">
        <f>'[9]INPUT PRESTASI'!N34</f>
        <v>0</v>
      </c>
      <c r="CA43" s="174">
        <f>'[9]INPUT PRESTASI'!O34</f>
        <v>0</v>
      </c>
      <c r="CB43" s="175" t="str">
        <f>'[9]INPUT PRESENSI'!Y35</f>
        <v/>
      </c>
      <c r="CC43" s="175" t="str">
        <f>'[9]INPUT PRESENSI'!Z35</f>
        <v/>
      </c>
      <c r="CD43" s="175" t="str">
        <f>'[9]INPUT PRESENSI'!AA35</f>
        <v/>
      </c>
    </row>
    <row r="44" spans="1:82" ht="15.75" x14ac:dyDescent="0.25">
      <c r="A44" s="153">
        <v>31</v>
      </c>
      <c r="B44" s="209"/>
      <c r="C44" s="154" t="e">
        <f>VLOOKUP($B44,'DATA SISWA'!$E$8:$G$9999,2,0)</f>
        <v>#N/A</v>
      </c>
      <c r="D44" s="154"/>
      <c r="E44" s="155" t="e">
        <f>VLOOKUP($B44,'DATA SISWA'!$E$8:$G$9999,3,0)</f>
        <v>#N/A</v>
      </c>
      <c r="F44" s="156"/>
      <c r="G44" s="157" t="str">
        <f>[21]INPUT!BV46</f>
        <v/>
      </c>
      <c r="H44" s="157" t="str">
        <f>[21]INPUT!BY46</f>
        <v xml:space="preserve"> </v>
      </c>
      <c r="I44" s="157" t="str">
        <f>[21]INPUT!BZ46</f>
        <v xml:space="preserve"> </v>
      </c>
      <c r="J44" s="158" t="str">
        <f>[22]INPUT!BV46</f>
        <v/>
      </c>
      <c r="K44" s="159" t="str">
        <f>[22]INPUT!BY46</f>
        <v xml:space="preserve"> </v>
      </c>
      <c r="L44" s="159" t="str">
        <f>[22]INPUT!BZ46</f>
        <v xml:space="preserve"> </v>
      </c>
      <c r="M44" s="160" t="str">
        <f>[10]INPUT!BV46</f>
        <v/>
      </c>
      <c r="N44" s="161" t="str">
        <f>[10]INPUT!BY46</f>
        <v xml:space="preserve"> </v>
      </c>
      <c r="O44" s="161" t="str">
        <f>[10]INPUT!BZ46</f>
        <v xml:space="preserve"> </v>
      </c>
      <c r="P44" s="162" t="str">
        <f>[11]INPUT!BV46</f>
        <v/>
      </c>
      <c r="Q44" s="163" t="str">
        <f>[11]INPUT!BY46</f>
        <v/>
      </c>
      <c r="R44" s="163" t="str">
        <f>[11]INPUT!BZ46</f>
        <v/>
      </c>
      <c r="S44" s="157" t="str">
        <f>[12]INPUT!BV46</f>
        <v/>
      </c>
      <c r="T44" s="164" t="str">
        <f>[12]INPUT!BY46</f>
        <v xml:space="preserve"> </v>
      </c>
      <c r="U44" s="164" t="str">
        <f>[12]INPUT!BZ46</f>
        <v xml:space="preserve"> </v>
      </c>
      <c r="V44" s="160">
        <f>[1]INPUT!BV46</f>
        <v>0</v>
      </c>
      <c r="W44" s="161">
        <f>[1]INPUT!BY46</f>
        <v>0</v>
      </c>
      <c r="X44" s="161">
        <f>[1]INPUT!BZ46</f>
        <v>0</v>
      </c>
      <c r="Y44" s="158">
        <f>[2]INPUT!BV46</f>
        <v>77</v>
      </c>
      <c r="Z44" s="159" t="str">
        <f>[2]INPUT!BY46</f>
        <v xml:space="preserve"> </v>
      </c>
      <c r="AA44" s="159" t="str">
        <f>[2]INPUT!BZ46</f>
        <v xml:space="preserve"> </v>
      </c>
      <c r="AB44" s="162" t="str">
        <f>[20]INPUT!BV46</f>
        <v/>
      </c>
      <c r="AC44" s="163" t="str">
        <f>[20]INPUT!BY46</f>
        <v xml:space="preserve"> </v>
      </c>
      <c r="AD44" s="163" t="str">
        <f>[20]INPUT!BZ46</f>
        <v xml:space="preserve"> </v>
      </c>
      <c r="AE44" s="157" t="str">
        <f>[18]INPUT!BV46</f>
        <v/>
      </c>
      <c r="AF44" s="164" t="str">
        <f>[18]INPUT!BY46</f>
        <v xml:space="preserve"> </v>
      </c>
      <c r="AG44" s="164" t="str">
        <f>[18]INPUT!BZ46</f>
        <v xml:space="preserve"> </v>
      </c>
      <c r="AH44" s="160" t="str">
        <f>[19]INPUT!BV46</f>
        <v/>
      </c>
      <c r="AI44" s="161" t="str">
        <f>[19]INPUT!BY46</f>
        <v xml:space="preserve"> </v>
      </c>
      <c r="AJ44" s="161" t="str">
        <f>[19]INPUT!BZ46</f>
        <v xml:space="preserve"> </v>
      </c>
      <c r="AK44" s="158" t="str">
        <f>[13]INPUT!BV46</f>
        <v/>
      </c>
      <c r="AL44" s="159" t="str">
        <f>[13]INPUT!BY46</f>
        <v xml:space="preserve"> </v>
      </c>
      <c r="AM44" s="159" t="str">
        <f>[13]INPUT!BZ46</f>
        <v xml:space="preserve"> </v>
      </c>
      <c r="AN44" s="162" t="str">
        <f>[14]INPUT!BV46</f>
        <v/>
      </c>
      <c r="AO44" s="163" t="str">
        <f>[14]INPUT!BY46</f>
        <v xml:space="preserve"> </v>
      </c>
      <c r="AP44" s="163" t="str">
        <f>[14]INPUT!BZ46</f>
        <v xml:space="preserve"> </v>
      </c>
      <c r="AQ44" s="157" t="str">
        <f>[15]INPUT!BV46</f>
        <v/>
      </c>
      <c r="AR44" s="164" t="str">
        <f>[15]INPUT!BY46</f>
        <v xml:space="preserve"> </v>
      </c>
      <c r="AS44" s="164" t="str">
        <f>[15]INPUT!BZ46</f>
        <v xml:space="preserve"> </v>
      </c>
      <c r="AT44" s="160" t="str">
        <f>[16]INPUT!BV46</f>
        <v/>
      </c>
      <c r="AU44" s="161" t="str">
        <f>[16]INPUT!BY46</f>
        <v xml:space="preserve"> </v>
      </c>
      <c r="AV44" s="161" t="str">
        <f>[16]INPUT!BZ46</f>
        <v xml:space="preserve"> </v>
      </c>
      <c r="AW44" s="162" t="str">
        <f>[17]INPUT!BV46</f>
        <v/>
      </c>
      <c r="AX44" s="163" t="str">
        <f>[17]INPUT!BY46</f>
        <v xml:space="preserve"> </v>
      </c>
      <c r="AY44" s="163" t="str">
        <f>[17]INPUT!BZ46</f>
        <v xml:space="preserve"> </v>
      </c>
      <c r="AZ44" s="157" t="str">
        <f>[3]INPUT!BV46</f>
        <v/>
      </c>
      <c r="BA44" s="164" t="str">
        <f>[3]INPUT!BY46</f>
        <v xml:space="preserve"> </v>
      </c>
      <c r="BB44" s="164" t="str">
        <f>[3]INPUT!BZ46</f>
        <v xml:space="preserve"> </v>
      </c>
      <c r="BC44" s="160" t="str">
        <f>[4]INPUT!BV46</f>
        <v/>
      </c>
      <c r="BD44" s="161" t="str">
        <f>[4]INPUT!BY46</f>
        <v xml:space="preserve"> </v>
      </c>
      <c r="BE44" s="161" t="str">
        <f>[4]INPUT!BZ46</f>
        <v xml:space="preserve"> </v>
      </c>
      <c r="BF44" s="171" t="s">
        <v>208</v>
      </c>
      <c r="BG44" s="172">
        <f>'[5]INPUT HW'!P36</f>
        <v>0</v>
      </c>
      <c r="BH44" s="171" t="s">
        <v>209</v>
      </c>
      <c r="BI44" s="171" t="str">
        <f>'[6]Input Tahfidz'!G36</f>
        <v xml:space="preserve"> </v>
      </c>
      <c r="BJ44" s="171" t="s">
        <v>210</v>
      </c>
      <c r="BK44" s="172">
        <f>'[7]Input Tahfidz'!G36</f>
        <v>0</v>
      </c>
      <c r="BL44" s="173">
        <f>'[8]INPUT EKSTRA'!F36</f>
        <v>0</v>
      </c>
      <c r="BM44" s="172" t="str">
        <f>'[8]INPUT EKSTRA'!H36</f>
        <v xml:space="preserve"> </v>
      </c>
      <c r="BN44" s="171">
        <f>'[8]INPUT EKSTRA'!I36</f>
        <v>0</v>
      </c>
      <c r="BO44" s="172" t="str">
        <f>'[8]INPUT EKSTRA'!K36</f>
        <v xml:space="preserve"> </v>
      </c>
      <c r="BP44" s="171">
        <f>'[8]INPUT EKSTRA'!L36</f>
        <v>0</v>
      </c>
      <c r="BQ44" s="172" t="str">
        <f>'[8]INPUT EKSTRA'!N36</f>
        <v xml:space="preserve"> </v>
      </c>
      <c r="BR44" s="174">
        <f>'[9]INPUT PRESTASI'!F35</f>
        <v>0</v>
      </c>
      <c r="BS44" s="174" t="str">
        <f>'[9]INPUT PRESTASI'!G35</f>
        <v>-</v>
      </c>
      <c r="BT44" s="174" t="str">
        <f>'[9]INPUT PRESTASI'!H35</f>
        <v>-</v>
      </c>
      <c r="BU44" s="174" t="str">
        <f>'[9]INPUT PRESTASI'!I35</f>
        <v>-</v>
      </c>
      <c r="BV44" s="174">
        <f>'[9]INPUT PRESTASI'!J35</f>
        <v>0</v>
      </c>
      <c r="BW44" s="174">
        <f>'[9]INPUT PRESTASI'!K35</f>
        <v>0</v>
      </c>
      <c r="BX44" s="174">
        <f>'[9]INPUT PRESTASI'!L35</f>
        <v>0</v>
      </c>
      <c r="BY44" s="174">
        <f>'[9]INPUT PRESTASI'!M35</f>
        <v>0</v>
      </c>
      <c r="BZ44" s="174">
        <f>'[9]INPUT PRESTASI'!N35</f>
        <v>0</v>
      </c>
      <c r="CA44" s="174">
        <f>'[9]INPUT PRESTASI'!O35</f>
        <v>0</v>
      </c>
      <c r="CB44" s="175" t="str">
        <f>'[9]INPUT PRESENSI'!Y36</f>
        <v/>
      </c>
      <c r="CC44" s="175" t="str">
        <f>'[9]INPUT PRESENSI'!Z36</f>
        <v/>
      </c>
      <c r="CD44" s="175" t="str">
        <f>'[9]INPUT PRESENSI'!AA36</f>
        <v/>
      </c>
    </row>
    <row r="45" spans="1:82" ht="15.75" x14ac:dyDescent="0.25">
      <c r="A45" s="153">
        <v>32</v>
      </c>
      <c r="B45" s="154"/>
      <c r="C45" s="154" t="e">
        <f>VLOOKUP($B45,'DATA SISWA'!$E$8:$G$9999,2,0)</f>
        <v>#N/A</v>
      </c>
      <c r="D45" s="167"/>
      <c r="E45" s="155" t="e">
        <f>VLOOKUP($B45,'DATA SISWA'!$E$8:$G$9999,3,0)</f>
        <v>#N/A</v>
      </c>
      <c r="F45" s="156"/>
      <c r="G45" s="157" t="str">
        <f>[21]INPUT!BV47</f>
        <v/>
      </c>
      <c r="H45" s="157" t="str">
        <f>[21]INPUT!BY47</f>
        <v xml:space="preserve"> </v>
      </c>
      <c r="I45" s="157" t="str">
        <f>[21]INPUT!BZ47</f>
        <v xml:space="preserve"> </v>
      </c>
      <c r="J45" s="158" t="str">
        <f>[22]INPUT!BV47</f>
        <v/>
      </c>
      <c r="K45" s="159" t="str">
        <f>[22]INPUT!BY47</f>
        <v xml:space="preserve"> </v>
      </c>
      <c r="L45" s="159" t="str">
        <f>[22]INPUT!BZ47</f>
        <v xml:space="preserve"> </v>
      </c>
      <c r="M45" s="160" t="str">
        <f>[10]INPUT!BV47</f>
        <v/>
      </c>
      <c r="N45" s="161" t="str">
        <f>[10]INPUT!BY47</f>
        <v xml:space="preserve"> </v>
      </c>
      <c r="O45" s="161" t="str">
        <f>[10]INPUT!BZ47</f>
        <v xml:space="preserve"> </v>
      </c>
      <c r="P45" s="162" t="str">
        <f>[11]INPUT!BV47</f>
        <v/>
      </c>
      <c r="Q45" s="163" t="str">
        <f>[11]INPUT!BY47</f>
        <v/>
      </c>
      <c r="R45" s="163" t="str">
        <f>[11]INPUT!BZ47</f>
        <v/>
      </c>
      <c r="S45" s="157" t="str">
        <f>[12]INPUT!BV47</f>
        <v/>
      </c>
      <c r="T45" s="164" t="str">
        <f>[12]INPUT!BY47</f>
        <v xml:space="preserve"> </v>
      </c>
      <c r="U45" s="164" t="str">
        <f>[12]INPUT!BZ47</f>
        <v xml:space="preserve"> </v>
      </c>
      <c r="V45" s="160">
        <f>[1]INPUT!BV47</f>
        <v>0</v>
      </c>
      <c r="W45" s="161">
        <f>[1]INPUT!BY47</f>
        <v>0</v>
      </c>
      <c r="X45" s="161">
        <f>[1]INPUT!BZ47</f>
        <v>0</v>
      </c>
      <c r="Y45" s="158" t="str">
        <f>[2]INPUT!BV47</f>
        <v/>
      </c>
      <c r="Z45" s="159" t="str">
        <f>[2]INPUT!BY47</f>
        <v xml:space="preserve"> </v>
      </c>
      <c r="AA45" s="159" t="str">
        <f>[2]INPUT!BZ47</f>
        <v xml:space="preserve"> </v>
      </c>
      <c r="AB45" s="162" t="str">
        <f>[20]INPUT!BV47</f>
        <v/>
      </c>
      <c r="AC45" s="163" t="str">
        <f>[20]INPUT!BY47</f>
        <v xml:space="preserve"> </v>
      </c>
      <c r="AD45" s="163" t="str">
        <f>[20]INPUT!BZ47</f>
        <v xml:space="preserve"> </v>
      </c>
      <c r="AE45" s="157" t="str">
        <f>[18]INPUT!BV47</f>
        <v/>
      </c>
      <c r="AF45" s="164" t="str">
        <f>[18]INPUT!BY47</f>
        <v xml:space="preserve"> </v>
      </c>
      <c r="AG45" s="164" t="str">
        <f>[18]INPUT!BZ47</f>
        <v xml:space="preserve"> </v>
      </c>
      <c r="AH45" s="160" t="str">
        <f>[19]INPUT!BV47</f>
        <v/>
      </c>
      <c r="AI45" s="161" t="str">
        <f>[19]INPUT!BY47</f>
        <v xml:space="preserve"> </v>
      </c>
      <c r="AJ45" s="161" t="str">
        <f>[19]INPUT!BZ47</f>
        <v xml:space="preserve"> </v>
      </c>
      <c r="AK45" s="158" t="str">
        <f>[13]INPUT!BV47</f>
        <v/>
      </c>
      <c r="AL45" s="159" t="str">
        <f>[13]INPUT!BY47</f>
        <v xml:space="preserve"> </v>
      </c>
      <c r="AM45" s="159" t="str">
        <f>[13]INPUT!BZ47</f>
        <v xml:space="preserve"> </v>
      </c>
      <c r="AN45" s="162" t="str">
        <f>[14]INPUT!BV47</f>
        <v/>
      </c>
      <c r="AO45" s="163" t="str">
        <f>[14]INPUT!BY47</f>
        <v xml:space="preserve"> </v>
      </c>
      <c r="AP45" s="163" t="str">
        <f>[14]INPUT!BZ47</f>
        <v xml:space="preserve"> </v>
      </c>
      <c r="AQ45" s="157" t="str">
        <f>[15]INPUT!BV47</f>
        <v/>
      </c>
      <c r="AR45" s="164" t="str">
        <f>[15]INPUT!BY47</f>
        <v xml:space="preserve"> </v>
      </c>
      <c r="AS45" s="164" t="str">
        <f>[15]INPUT!BZ47</f>
        <v xml:space="preserve"> </v>
      </c>
      <c r="AT45" s="160" t="str">
        <f>[16]INPUT!BV47</f>
        <v/>
      </c>
      <c r="AU45" s="161" t="str">
        <f>[16]INPUT!BY47</f>
        <v xml:space="preserve"> </v>
      </c>
      <c r="AV45" s="161" t="str">
        <f>[16]INPUT!BZ47</f>
        <v xml:space="preserve"> </v>
      </c>
      <c r="AW45" s="162" t="str">
        <f>[17]INPUT!BV47</f>
        <v/>
      </c>
      <c r="AX45" s="163" t="str">
        <f>[17]INPUT!BY47</f>
        <v xml:space="preserve"> </v>
      </c>
      <c r="AY45" s="163" t="str">
        <f>[17]INPUT!BZ47</f>
        <v xml:space="preserve"> </v>
      </c>
      <c r="AZ45" s="157" t="str">
        <f>[3]INPUT!BV47</f>
        <v/>
      </c>
      <c r="BA45" s="164" t="str">
        <f>[3]INPUT!BY47</f>
        <v xml:space="preserve"> </v>
      </c>
      <c r="BB45" s="164" t="str">
        <f>[3]INPUT!BZ47</f>
        <v xml:space="preserve"> </v>
      </c>
      <c r="BC45" s="160" t="str">
        <f>[4]INPUT!BV47</f>
        <v/>
      </c>
      <c r="BD45" s="161" t="str">
        <f>[4]INPUT!BY47</f>
        <v xml:space="preserve"> </v>
      </c>
      <c r="BE45" s="161" t="str">
        <f>[4]INPUT!BZ47</f>
        <v xml:space="preserve"> </v>
      </c>
      <c r="BF45" s="171" t="s">
        <v>208</v>
      </c>
      <c r="BG45" s="172">
        <f>'[5]INPUT HW'!P37</f>
        <v>0</v>
      </c>
      <c r="BH45" s="171" t="s">
        <v>209</v>
      </c>
      <c r="BI45" s="171" t="str">
        <f>'[6]Input Tahfidz'!G37</f>
        <v xml:space="preserve"> </v>
      </c>
      <c r="BJ45" s="171" t="s">
        <v>210</v>
      </c>
      <c r="BK45" s="172">
        <f>'[7]Input Tahfidz'!G37</f>
        <v>0</v>
      </c>
      <c r="BL45" s="173">
        <f>'[8]INPUT EKSTRA'!F37</f>
        <v>0</v>
      </c>
      <c r="BM45" s="172" t="str">
        <f>'[8]INPUT EKSTRA'!H37</f>
        <v xml:space="preserve"> </v>
      </c>
      <c r="BN45" s="171">
        <f>'[8]INPUT EKSTRA'!I37</f>
        <v>0</v>
      </c>
      <c r="BO45" s="172" t="str">
        <f>'[8]INPUT EKSTRA'!K37</f>
        <v xml:space="preserve"> </v>
      </c>
      <c r="BP45" s="171">
        <f>'[8]INPUT EKSTRA'!L37</f>
        <v>0</v>
      </c>
      <c r="BQ45" s="172" t="str">
        <f>'[8]INPUT EKSTRA'!N37</f>
        <v xml:space="preserve"> </v>
      </c>
      <c r="BR45" s="174">
        <f>'[9]INPUT PRESTASI'!F36</f>
        <v>0</v>
      </c>
      <c r="BS45" s="174" t="str">
        <f>'[9]INPUT PRESTASI'!G36</f>
        <v>-</v>
      </c>
      <c r="BT45" s="174" t="str">
        <f>'[9]INPUT PRESTASI'!H36</f>
        <v>-</v>
      </c>
      <c r="BU45" s="174" t="str">
        <f>'[9]INPUT PRESTASI'!I36</f>
        <v>-</v>
      </c>
      <c r="BV45" s="174">
        <f>'[9]INPUT PRESTASI'!J36</f>
        <v>0</v>
      </c>
      <c r="BW45" s="174">
        <f>'[9]INPUT PRESTASI'!K36</f>
        <v>0</v>
      </c>
      <c r="BX45" s="174">
        <f>'[9]INPUT PRESTASI'!L36</f>
        <v>0</v>
      </c>
      <c r="BY45" s="174">
        <f>'[9]INPUT PRESTASI'!M36</f>
        <v>0</v>
      </c>
      <c r="BZ45" s="174">
        <f>'[9]INPUT PRESTASI'!N36</f>
        <v>0</v>
      </c>
      <c r="CA45" s="174">
        <f>'[9]INPUT PRESTASI'!O36</f>
        <v>0</v>
      </c>
      <c r="CB45" s="175" t="str">
        <f>'[9]INPUT PRESENSI'!Y37</f>
        <v/>
      </c>
      <c r="CC45" s="175" t="str">
        <f>'[9]INPUT PRESENSI'!Z37</f>
        <v/>
      </c>
      <c r="CD45" s="175" t="str">
        <f>'[9]INPUT PRESENSI'!AA37</f>
        <v/>
      </c>
    </row>
    <row r="46" spans="1:82" ht="15.75" x14ac:dyDescent="0.25">
      <c r="A46" s="153">
        <v>33</v>
      </c>
      <c r="B46" s="154"/>
      <c r="C46" s="154" t="e">
        <f>VLOOKUP($B46,'DATA SISWA'!$E$8:$G$9999,2,0)</f>
        <v>#N/A</v>
      </c>
      <c r="D46" s="166"/>
      <c r="E46" s="155" t="e">
        <f>VLOOKUP($B46,'DATA SISWA'!$E$8:$G$9999,3,0)</f>
        <v>#N/A</v>
      </c>
      <c r="F46" s="156"/>
      <c r="G46" s="157" t="str">
        <f>[21]INPUT!BV48</f>
        <v/>
      </c>
      <c r="H46" s="157" t="str">
        <f>[21]INPUT!BY48</f>
        <v xml:space="preserve"> </v>
      </c>
      <c r="I46" s="157" t="str">
        <f>[21]INPUT!BZ48</f>
        <v xml:space="preserve"> </v>
      </c>
      <c r="J46" s="158" t="str">
        <f>[22]INPUT!BV48</f>
        <v/>
      </c>
      <c r="K46" s="159" t="str">
        <f>[22]INPUT!BY48</f>
        <v xml:space="preserve"> </v>
      </c>
      <c r="L46" s="159" t="str">
        <f>[22]INPUT!BZ48</f>
        <v xml:space="preserve"> </v>
      </c>
      <c r="M46" s="160" t="str">
        <f>[10]INPUT!BV48</f>
        <v/>
      </c>
      <c r="N46" s="161" t="str">
        <f>[10]INPUT!BY48</f>
        <v xml:space="preserve"> </v>
      </c>
      <c r="O46" s="161" t="str">
        <f>[10]INPUT!BZ48</f>
        <v xml:space="preserve"> </v>
      </c>
      <c r="P46" s="162" t="str">
        <f>[11]INPUT!BV48</f>
        <v/>
      </c>
      <c r="Q46" s="163" t="str">
        <f>[11]INPUT!BY48</f>
        <v/>
      </c>
      <c r="R46" s="163" t="str">
        <f>[11]INPUT!BZ48</f>
        <v/>
      </c>
      <c r="S46" s="157" t="str">
        <f>[12]INPUT!BV48</f>
        <v/>
      </c>
      <c r="T46" s="164" t="str">
        <f>[12]INPUT!BY48</f>
        <v xml:space="preserve"> </v>
      </c>
      <c r="U46" s="164" t="str">
        <f>[12]INPUT!BZ48</f>
        <v xml:space="preserve"> </v>
      </c>
      <c r="V46" s="160">
        <f>[1]INPUT!BV48</f>
        <v>0</v>
      </c>
      <c r="W46" s="161">
        <f>[1]INPUT!BY48</f>
        <v>0</v>
      </c>
      <c r="X46" s="161">
        <f>[1]INPUT!BZ48</f>
        <v>0</v>
      </c>
      <c r="Y46" s="158" t="str">
        <f>[2]INPUT!BV48</f>
        <v/>
      </c>
      <c r="Z46" s="159" t="str">
        <f>[2]INPUT!BY48</f>
        <v xml:space="preserve"> </v>
      </c>
      <c r="AA46" s="159" t="str">
        <f>[2]INPUT!BZ48</f>
        <v xml:space="preserve"> </v>
      </c>
      <c r="AB46" s="162" t="str">
        <f>[20]INPUT!BV48</f>
        <v/>
      </c>
      <c r="AC46" s="163" t="str">
        <f>[20]INPUT!BY48</f>
        <v xml:space="preserve"> </v>
      </c>
      <c r="AD46" s="163" t="str">
        <f>[20]INPUT!BZ48</f>
        <v xml:space="preserve"> </v>
      </c>
      <c r="AE46" s="157" t="str">
        <f>[18]INPUT!BV48</f>
        <v/>
      </c>
      <c r="AF46" s="164" t="str">
        <f>[18]INPUT!BY48</f>
        <v xml:space="preserve"> </v>
      </c>
      <c r="AG46" s="164" t="str">
        <f>[18]INPUT!BZ48</f>
        <v xml:space="preserve"> </v>
      </c>
      <c r="AH46" s="160" t="str">
        <f>[19]INPUT!BV48</f>
        <v/>
      </c>
      <c r="AI46" s="161" t="str">
        <f>[19]INPUT!BY48</f>
        <v xml:space="preserve"> </v>
      </c>
      <c r="AJ46" s="161" t="str">
        <f>[19]INPUT!BZ48</f>
        <v xml:space="preserve"> </v>
      </c>
      <c r="AK46" s="158" t="str">
        <f>[13]INPUT!BV48</f>
        <v/>
      </c>
      <c r="AL46" s="159" t="str">
        <f>[13]INPUT!BY48</f>
        <v xml:space="preserve"> </v>
      </c>
      <c r="AM46" s="159" t="str">
        <f>[13]INPUT!BZ48</f>
        <v xml:space="preserve"> </v>
      </c>
      <c r="AN46" s="162" t="str">
        <f>[14]INPUT!BV48</f>
        <v/>
      </c>
      <c r="AO46" s="163" t="str">
        <f>[14]INPUT!BY48</f>
        <v xml:space="preserve"> </v>
      </c>
      <c r="AP46" s="163" t="str">
        <f>[14]INPUT!BZ48</f>
        <v xml:space="preserve"> </v>
      </c>
      <c r="AQ46" s="157" t="str">
        <f>[15]INPUT!BV48</f>
        <v/>
      </c>
      <c r="AR46" s="164" t="str">
        <f>[15]INPUT!BY48</f>
        <v xml:space="preserve"> </v>
      </c>
      <c r="AS46" s="164" t="str">
        <f>[15]INPUT!BZ48</f>
        <v xml:space="preserve"> </v>
      </c>
      <c r="AT46" s="160" t="str">
        <f>[16]INPUT!BV48</f>
        <v/>
      </c>
      <c r="AU46" s="161" t="str">
        <f>[16]INPUT!BY48</f>
        <v xml:space="preserve"> </v>
      </c>
      <c r="AV46" s="161" t="str">
        <f>[16]INPUT!BZ48</f>
        <v xml:space="preserve"> </v>
      </c>
      <c r="AW46" s="162" t="str">
        <f>[17]INPUT!BV48</f>
        <v/>
      </c>
      <c r="AX46" s="163" t="str">
        <f>[17]INPUT!BY48</f>
        <v xml:space="preserve"> </v>
      </c>
      <c r="AY46" s="163" t="str">
        <f>[17]INPUT!BZ48</f>
        <v xml:space="preserve"> </v>
      </c>
      <c r="AZ46" s="157" t="str">
        <f>[3]INPUT!BV48</f>
        <v/>
      </c>
      <c r="BA46" s="164" t="str">
        <f>[3]INPUT!BY48</f>
        <v xml:space="preserve"> </v>
      </c>
      <c r="BB46" s="164" t="str">
        <f>[3]INPUT!BZ48</f>
        <v xml:space="preserve"> </v>
      </c>
      <c r="BC46" s="160" t="str">
        <f>[4]INPUT!BV48</f>
        <v/>
      </c>
      <c r="BD46" s="161" t="str">
        <f>[4]INPUT!BY48</f>
        <v xml:space="preserve"> </v>
      </c>
      <c r="BE46" s="161" t="str">
        <f>[4]INPUT!BZ48</f>
        <v xml:space="preserve"> </v>
      </c>
      <c r="BF46" s="171" t="s">
        <v>208</v>
      </c>
      <c r="BG46" s="172">
        <f>'[5]INPUT HW'!P38</f>
        <v>0</v>
      </c>
      <c r="BH46" s="171" t="s">
        <v>209</v>
      </c>
      <c r="BI46" s="171" t="str">
        <f>'[6]Input Tahfidz'!G38</f>
        <v xml:space="preserve"> </v>
      </c>
      <c r="BJ46" s="171" t="s">
        <v>210</v>
      </c>
      <c r="BK46" s="172">
        <f>'[7]Input Tahfidz'!G38</f>
        <v>0</v>
      </c>
      <c r="BL46" s="173">
        <f>'[8]INPUT EKSTRA'!F38</f>
        <v>0</v>
      </c>
      <c r="BM46" s="172" t="str">
        <f>'[8]INPUT EKSTRA'!H38</f>
        <v xml:space="preserve"> </v>
      </c>
      <c r="BN46" s="171">
        <f>'[8]INPUT EKSTRA'!I38</f>
        <v>0</v>
      </c>
      <c r="BO46" s="172" t="str">
        <f>'[8]INPUT EKSTRA'!K38</f>
        <v xml:space="preserve"> </v>
      </c>
      <c r="BP46" s="171">
        <f>'[8]INPUT EKSTRA'!L38</f>
        <v>0</v>
      </c>
      <c r="BQ46" s="172" t="str">
        <f>'[8]INPUT EKSTRA'!N38</f>
        <v xml:space="preserve"> </v>
      </c>
      <c r="BR46" s="174">
        <f>'[9]INPUT PRESTASI'!F37</f>
        <v>0</v>
      </c>
      <c r="BS46" s="174" t="str">
        <f>'[9]INPUT PRESTASI'!G37</f>
        <v>-</v>
      </c>
      <c r="BT46" s="174" t="str">
        <f>'[9]INPUT PRESTASI'!H37</f>
        <v>-</v>
      </c>
      <c r="BU46" s="174" t="str">
        <f>'[9]INPUT PRESTASI'!I37</f>
        <v>-</v>
      </c>
      <c r="BV46" s="174">
        <f>'[9]INPUT PRESTASI'!J37</f>
        <v>0</v>
      </c>
      <c r="BW46" s="174">
        <f>'[9]INPUT PRESTASI'!K37</f>
        <v>0</v>
      </c>
      <c r="BX46" s="174">
        <f>'[9]INPUT PRESTASI'!L37</f>
        <v>0</v>
      </c>
      <c r="BY46" s="174">
        <f>'[9]INPUT PRESTASI'!M37</f>
        <v>0</v>
      </c>
      <c r="BZ46" s="174">
        <f>'[9]INPUT PRESTASI'!N37</f>
        <v>0</v>
      </c>
      <c r="CA46" s="174">
        <f>'[9]INPUT PRESTASI'!O37</f>
        <v>0</v>
      </c>
      <c r="CB46" s="175" t="str">
        <f>'[9]INPUT PRESENSI'!Y38</f>
        <v/>
      </c>
      <c r="CC46" s="175" t="str">
        <f>'[9]INPUT PRESENSI'!Z38</f>
        <v/>
      </c>
      <c r="CD46" s="175" t="str">
        <f>'[9]INPUT PRESENSI'!AA38</f>
        <v/>
      </c>
    </row>
    <row r="47" spans="1:82" ht="15.75" x14ac:dyDescent="0.25">
      <c r="A47" s="153">
        <v>34</v>
      </c>
      <c r="B47" s="154"/>
      <c r="C47" s="154" t="e">
        <f>VLOOKUP($B47,'DATA SISWA'!$E$8:$G$9999,2,0)</f>
        <v>#N/A</v>
      </c>
      <c r="D47" s="154"/>
      <c r="E47" s="155" t="e">
        <f>VLOOKUP($B47,'DATA SISWA'!$E$8:$G$9999,3,0)</f>
        <v>#N/A</v>
      </c>
      <c r="F47" s="156"/>
      <c r="G47" s="157" t="str">
        <f>[21]INPUT!BV49</f>
        <v/>
      </c>
      <c r="H47" s="157" t="str">
        <f>[21]INPUT!BY49</f>
        <v xml:space="preserve"> </v>
      </c>
      <c r="I47" s="157" t="str">
        <f>[21]INPUT!BZ49</f>
        <v xml:space="preserve"> </v>
      </c>
      <c r="J47" s="158" t="str">
        <f>[22]INPUT!BV49</f>
        <v/>
      </c>
      <c r="K47" s="159" t="str">
        <f>[22]INPUT!BY49</f>
        <v xml:space="preserve"> </v>
      </c>
      <c r="L47" s="159" t="str">
        <f>[22]INPUT!BZ49</f>
        <v xml:space="preserve"> </v>
      </c>
      <c r="M47" s="160" t="str">
        <f>[10]INPUT!BV49</f>
        <v/>
      </c>
      <c r="N47" s="161" t="str">
        <f>[10]INPUT!BY49</f>
        <v xml:space="preserve"> </v>
      </c>
      <c r="O47" s="161" t="str">
        <f>[10]INPUT!BZ49</f>
        <v xml:space="preserve"> </v>
      </c>
      <c r="P47" s="162" t="str">
        <f>[11]INPUT!BV49</f>
        <v/>
      </c>
      <c r="Q47" s="163" t="str">
        <f>[11]INPUT!BY49</f>
        <v/>
      </c>
      <c r="R47" s="163" t="str">
        <f>[11]INPUT!BZ49</f>
        <v/>
      </c>
      <c r="S47" s="157" t="str">
        <f>[12]INPUT!BV49</f>
        <v/>
      </c>
      <c r="T47" s="164" t="str">
        <f>[12]INPUT!BY49</f>
        <v xml:space="preserve"> </v>
      </c>
      <c r="U47" s="164" t="str">
        <f>[12]INPUT!BZ49</f>
        <v xml:space="preserve"> </v>
      </c>
      <c r="V47" s="160">
        <f>[1]INPUT!BV49</f>
        <v>0</v>
      </c>
      <c r="W47" s="161">
        <f>[1]INPUT!BY49</f>
        <v>0</v>
      </c>
      <c r="X47" s="161">
        <f>[1]INPUT!BZ49</f>
        <v>0</v>
      </c>
      <c r="Y47" s="158" t="str">
        <f>[2]INPUT!BV49</f>
        <v/>
      </c>
      <c r="Z47" s="159" t="str">
        <f>[2]INPUT!BY49</f>
        <v xml:space="preserve"> </v>
      </c>
      <c r="AA47" s="159" t="str">
        <f>[2]INPUT!BZ49</f>
        <v xml:space="preserve"> </v>
      </c>
      <c r="AB47" s="162" t="str">
        <f>[20]INPUT!BV49</f>
        <v/>
      </c>
      <c r="AC47" s="163" t="str">
        <f>[20]INPUT!BY49</f>
        <v xml:space="preserve"> </v>
      </c>
      <c r="AD47" s="163" t="str">
        <f>[20]INPUT!BZ49</f>
        <v xml:space="preserve"> </v>
      </c>
      <c r="AE47" s="157" t="str">
        <f>[18]INPUT!BV49</f>
        <v/>
      </c>
      <c r="AF47" s="164" t="str">
        <f>[18]INPUT!BY49</f>
        <v xml:space="preserve"> </v>
      </c>
      <c r="AG47" s="164" t="str">
        <f>[18]INPUT!BZ49</f>
        <v xml:space="preserve"> </v>
      </c>
      <c r="AH47" s="160" t="str">
        <f>[19]INPUT!BV49</f>
        <v/>
      </c>
      <c r="AI47" s="161" t="str">
        <f>[19]INPUT!BY49</f>
        <v xml:space="preserve"> </v>
      </c>
      <c r="AJ47" s="161" t="str">
        <f>[19]INPUT!BZ49</f>
        <v xml:space="preserve"> </v>
      </c>
      <c r="AK47" s="158" t="str">
        <f>[13]INPUT!BV49</f>
        <v/>
      </c>
      <c r="AL47" s="159" t="str">
        <f>[13]INPUT!BY49</f>
        <v xml:space="preserve"> </v>
      </c>
      <c r="AM47" s="159" t="str">
        <f>[13]INPUT!BZ49</f>
        <v xml:space="preserve"> </v>
      </c>
      <c r="AN47" s="162" t="str">
        <f>[14]INPUT!BV49</f>
        <v/>
      </c>
      <c r="AO47" s="163" t="str">
        <f>[14]INPUT!BY49</f>
        <v xml:space="preserve"> </v>
      </c>
      <c r="AP47" s="163" t="str">
        <f>[14]INPUT!BZ49</f>
        <v xml:space="preserve"> </v>
      </c>
      <c r="AQ47" s="157" t="str">
        <f>[15]INPUT!BV49</f>
        <v/>
      </c>
      <c r="AR47" s="164" t="str">
        <f>[15]INPUT!BY49</f>
        <v xml:space="preserve"> </v>
      </c>
      <c r="AS47" s="164" t="str">
        <f>[15]INPUT!BZ49</f>
        <v xml:space="preserve"> </v>
      </c>
      <c r="AT47" s="160" t="str">
        <f>[16]INPUT!BV49</f>
        <v/>
      </c>
      <c r="AU47" s="161" t="str">
        <f>[16]INPUT!BY49</f>
        <v xml:space="preserve"> </v>
      </c>
      <c r="AV47" s="161" t="str">
        <f>[16]INPUT!BZ49</f>
        <v xml:space="preserve"> </v>
      </c>
      <c r="AW47" s="162" t="str">
        <f>[17]INPUT!BV49</f>
        <v/>
      </c>
      <c r="AX47" s="163" t="str">
        <f>[17]INPUT!BY49</f>
        <v xml:space="preserve"> </v>
      </c>
      <c r="AY47" s="163" t="str">
        <f>[17]INPUT!BZ49</f>
        <v xml:space="preserve"> </v>
      </c>
      <c r="AZ47" s="157" t="str">
        <f>[3]INPUT!BV49</f>
        <v/>
      </c>
      <c r="BA47" s="164" t="str">
        <f>[3]INPUT!BY49</f>
        <v xml:space="preserve"> </v>
      </c>
      <c r="BB47" s="164" t="str">
        <f>[3]INPUT!BZ49</f>
        <v xml:space="preserve"> </v>
      </c>
      <c r="BC47" s="160" t="str">
        <f>[4]INPUT!BV49</f>
        <v/>
      </c>
      <c r="BD47" s="161" t="str">
        <f>[4]INPUT!BY49</f>
        <v xml:space="preserve"> </v>
      </c>
      <c r="BE47" s="161" t="str">
        <f>[4]INPUT!BZ49</f>
        <v xml:space="preserve"> </v>
      </c>
      <c r="BF47" s="171" t="s">
        <v>208</v>
      </c>
      <c r="BG47" s="172">
        <f>'[5]INPUT HW'!P39</f>
        <v>0</v>
      </c>
      <c r="BH47" s="171" t="s">
        <v>209</v>
      </c>
      <c r="BI47" s="171" t="str">
        <f>'[6]Input Tahfidz'!G39</f>
        <v xml:space="preserve"> </v>
      </c>
      <c r="BJ47" s="171" t="s">
        <v>210</v>
      </c>
      <c r="BK47" s="172">
        <f>'[7]Input Tahfidz'!G39</f>
        <v>0</v>
      </c>
      <c r="BL47" s="173">
        <f>'[8]INPUT EKSTRA'!F39</f>
        <v>0</v>
      </c>
      <c r="BM47" s="172" t="str">
        <f>'[8]INPUT EKSTRA'!H39</f>
        <v xml:space="preserve"> </v>
      </c>
      <c r="BN47" s="171">
        <f>'[8]INPUT EKSTRA'!I39</f>
        <v>0</v>
      </c>
      <c r="BO47" s="172" t="str">
        <f>'[8]INPUT EKSTRA'!K39</f>
        <v xml:space="preserve"> </v>
      </c>
      <c r="BP47" s="171">
        <f>'[8]INPUT EKSTRA'!L39</f>
        <v>0</v>
      </c>
      <c r="BQ47" s="172" t="str">
        <f>'[8]INPUT EKSTRA'!N39</f>
        <v xml:space="preserve"> </v>
      </c>
      <c r="BR47" s="174">
        <f>'[9]INPUT PRESTASI'!F38</f>
        <v>0</v>
      </c>
      <c r="BS47" s="174" t="str">
        <f>'[9]INPUT PRESTASI'!G38</f>
        <v>-</v>
      </c>
      <c r="BT47" s="174" t="str">
        <f>'[9]INPUT PRESTASI'!H38</f>
        <v>-</v>
      </c>
      <c r="BU47" s="174" t="str">
        <f>'[9]INPUT PRESTASI'!I38</f>
        <v>-</v>
      </c>
      <c r="BV47" s="174">
        <f>'[9]INPUT PRESTASI'!J38</f>
        <v>0</v>
      </c>
      <c r="BW47" s="174">
        <f>'[9]INPUT PRESTASI'!K38</f>
        <v>0</v>
      </c>
      <c r="BX47" s="174">
        <f>'[9]INPUT PRESTASI'!L38</f>
        <v>0</v>
      </c>
      <c r="BY47" s="174">
        <f>'[9]INPUT PRESTASI'!M38</f>
        <v>0</v>
      </c>
      <c r="BZ47" s="174">
        <f>'[9]INPUT PRESTASI'!N38</f>
        <v>0</v>
      </c>
      <c r="CA47" s="174">
        <f>'[9]INPUT PRESTASI'!O38</f>
        <v>0</v>
      </c>
      <c r="CB47" s="175" t="str">
        <f>'[9]INPUT PRESENSI'!Y39</f>
        <v/>
      </c>
      <c r="CC47" s="175" t="str">
        <f>'[9]INPUT PRESENSI'!Z39</f>
        <v/>
      </c>
      <c r="CD47" s="175" t="str">
        <f>'[9]INPUT PRESENSI'!AA39</f>
        <v/>
      </c>
    </row>
    <row r="48" spans="1:82" ht="15.75" x14ac:dyDescent="0.25">
      <c r="A48" s="153">
        <v>35</v>
      </c>
      <c r="B48" s="154"/>
      <c r="C48" s="154" t="e">
        <f>VLOOKUP($B48,'DATA SISWA'!$E$8:$G$9999,2,0)</f>
        <v>#N/A</v>
      </c>
      <c r="D48" s="154"/>
      <c r="E48" s="155" t="e">
        <f>VLOOKUP($B48,'DATA SISWA'!$E$8:$G$9999,3,0)</f>
        <v>#N/A</v>
      </c>
      <c r="F48" s="156"/>
      <c r="G48" s="157" t="str">
        <f>[21]INPUT!BV50</f>
        <v/>
      </c>
      <c r="H48" s="157" t="str">
        <f>[21]INPUT!BY50</f>
        <v xml:space="preserve"> </v>
      </c>
      <c r="I48" s="157" t="str">
        <f>[21]INPUT!BZ50</f>
        <v xml:space="preserve"> </v>
      </c>
      <c r="J48" s="158" t="str">
        <f>[22]INPUT!BV50</f>
        <v/>
      </c>
      <c r="K48" s="159" t="str">
        <f>[22]INPUT!BY50</f>
        <v xml:space="preserve"> </v>
      </c>
      <c r="L48" s="159" t="str">
        <f>[22]INPUT!BZ50</f>
        <v xml:space="preserve"> </v>
      </c>
      <c r="M48" s="160" t="str">
        <f>[10]INPUT!BV50</f>
        <v/>
      </c>
      <c r="N48" s="161" t="str">
        <f>[10]INPUT!BY50</f>
        <v xml:space="preserve"> </v>
      </c>
      <c r="O48" s="161" t="str">
        <f>[10]INPUT!BZ50</f>
        <v xml:space="preserve"> </v>
      </c>
      <c r="P48" s="162" t="str">
        <f>[11]INPUT!BV50</f>
        <v/>
      </c>
      <c r="Q48" s="163" t="str">
        <f>[11]INPUT!BY50</f>
        <v/>
      </c>
      <c r="R48" s="163" t="str">
        <f>[11]INPUT!BZ50</f>
        <v/>
      </c>
      <c r="S48" s="157" t="str">
        <f>[12]INPUT!BV50</f>
        <v/>
      </c>
      <c r="T48" s="164" t="str">
        <f>[12]INPUT!BY50</f>
        <v xml:space="preserve"> </v>
      </c>
      <c r="U48" s="164" t="str">
        <f>[12]INPUT!BZ50</f>
        <v xml:space="preserve"> </v>
      </c>
      <c r="V48" s="160">
        <f>[1]INPUT!BV50</f>
        <v>0</v>
      </c>
      <c r="W48" s="161">
        <f>[1]INPUT!BY50</f>
        <v>0</v>
      </c>
      <c r="X48" s="161">
        <f>[1]INPUT!BZ50</f>
        <v>0</v>
      </c>
      <c r="Y48" s="158" t="str">
        <f>[2]INPUT!BV50</f>
        <v/>
      </c>
      <c r="Z48" s="159" t="str">
        <f>[2]INPUT!BY50</f>
        <v xml:space="preserve"> </v>
      </c>
      <c r="AA48" s="159" t="str">
        <f>[2]INPUT!BZ50</f>
        <v xml:space="preserve"> </v>
      </c>
      <c r="AB48" s="162" t="str">
        <f>[20]INPUT!BV50</f>
        <v/>
      </c>
      <c r="AC48" s="163" t="str">
        <f>[20]INPUT!BY50</f>
        <v xml:space="preserve"> </v>
      </c>
      <c r="AD48" s="163" t="str">
        <f>[20]INPUT!BZ50</f>
        <v xml:space="preserve"> </v>
      </c>
      <c r="AE48" s="157" t="str">
        <f>[18]INPUT!BV50</f>
        <v/>
      </c>
      <c r="AF48" s="164" t="str">
        <f>[18]INPUT!BY50</f>
        <v xml:space="preserve"> </v>
      </c>
      <c r="AG48" s="164" t="str">
        <f>[18]INPUT!BZ50</f>
        <v xml:space="preserve"> </v>
      </c>
      <c r="AH48" s="160" t="str">
        <f>[19]INPUT!BV50</f>
        <v/>
      </c>
      <c r="AI48" s="161" t="str">
        <f>[19]INPUT!BY50</f>
        <v xml:space="preserve"> </v>
      </c>
      <c r="AJ48" s="161" t="str">
        <f>[19]INPUT!BZ50</f>
        <v xml:space="preserve"> </v>
      </c>
      <c r="AK48" s="158" t="str">
        <f>[13]INPUT!BV50</f>
        <v/>
      </c>
      <c r="AL48" s="159" t="str">
        <f>[13]INPUT!BY50</f>
        <v xml:space="preserve"> </v>
      </c>
      <c r="AM48" s="159" t="str">
        <f>[13]INPUT!BZ50</f>
        <v xml:space="preserve"> </v>
      </c>
      <c r="AN48" s="162" t="str">
        <f>[14]INPUT!BV50</f>
        <v/>
      </c>
      <c r="AO48" s="163" t="str">
        <f>[14]INPUT!BY50</f>
        <v xml:space="preserve"> </v>
      </c>
      <c r="AP48" s="163" t="str">
        <f>[14]INPUT!BZ50</f>
        <v xml:space="preserve"> </v>
      </c>
      <c r="AQ48" s="157" t="str">
        <f>[15]INPUT!BV50</f>
        <v/>
      </c>
      <c r="AR48" s="164" t="str">
        <f>[15]INPUT!BY50</f>
        <v xml:space="preserve"> </v>
      </c>
      <c r="AS48" s="164" t="str">
        <f>[15]INPUT!BZ50</f>
        <v xml:space="preserve"> </v>
      </c>
      <c r="AT48" s="160" t="str">
        <f>[16]INPUT!BV50</f>
        <v/>
      </c>
      <c r="AU48" s="161" t="str">
        <f>[16]INPUT!BY50</f>
        <v xml:space="preserve"> </v>
      </c>
      <c r="AV48" s="161" t="str">
        <f>[16]INPUT!BZ50</f>
        <v xml:space="preserve"> </v>
      </c>
      <c r="AW48" s="162" t="str">
        <f>[17]INPUT!BV50</f>
        <v/>
      </c>
      <c r="AX48" s="163" t="str">
        <f>[17]INPUT!BY50</f>
        <v xml:space="preserve"> </v>
      </c>
      <c r="AY48" s="163" t="str">
        <f>[17]INPUT!BZ50</f>
        <v xml:space="preserve"> </v>
      </c>
      <c r="AZ48" s="157" t="str">
        <f>[3]INPUT!BV50</f>
        <v/>
      </c>
      <c r="BA48" s="164" t="str">
        <f>[3]INPUT!BY50</f>
        <v xml:space="preserve"> </v>
      </c>
      <c r="BB48" s="164" t="str">
        <f>[3]INPUT!BZ50</f>
        <v xml:space="preserve"> </v>
      </c>
      <c r="BC48" s="160" t="str">
        <f>[4]INPUT!BV50</f>
        <v/>
      </c>
      <c r="BD48" s="161" t="str">
        <f>[4]INPUT!BY50</f>
        <v xml:space="preserve"> </v>
      </c>
      <c r="BE48" s="161" t="str">
        <f>[4]INPUT!BZ50</f>
        <v xml:space="preserve"> </v>
      </c>
      <c r="BF48" s="171" t="s">
        <v>208</v>
      </c>
      <c r="BG48" s="172">
        <f>'[5]INPUT HW'!P40</f>
        <v>0</v>
      </c>
      <c r="BH48" s="171" t="s">
        <v>209</v>
      </c>
      <c r="BI48" s="171" t="str">
        <f>'[6]Input Tahfidz'!G40</f>
        <v xml:space="preserve"> </v>
      </c>
      <c r="BJ48" s="171" t="s">
        <v>210</v>
      </c>
      <c r="BK48" s="172">
        <f>'[7]Input Tahfidz'!G40</f>
        <v>0</v>
      </c>
      <c r="BL48" s="173">
        <f>'[8]INPUT EKSTRA'!F40</f>
        <v>0</v>
      </c>
      <c r="BM48" s="172" t="str">
        <f>'[8]INPUT EKSTRA'!H40</f>
        <v xml:space="preserve"> </v>
      </c>
      <c r="BN48" s="171">
        <f>'[8]INPUT EKSTRA'!I40</f>
        <v>0</v>
      </c>
      <c r="BO48" s="172" t="str">
        <f>'[8]INPUT EKSTRA'!K40</f>
        <v xml:space="preserve"> </v>
      </c>
      <c r="BP48" s="171">
        <f>'[8]INPUT EKSTRA'!L40</f>
        <v>0</v>
      </c>
      <c r="BQ48" s="172" t="str">
        <f>'[8]INPUT EKSTRA'!N40</f>
        <v xml:space="preserve"> </v>
      </c>
      <c r="BR48" s="174">
        <f>'[9]INPUT PRESTASI'!F39</f>
        <v>0</v>
      </c>
      <c r="BS48" s="174" t="str">
        <f>'[9]INPUT PRESTASI'!G39</f>
        <v>-</v>
      </c>
      <c r="BT48" s="174" t="str">
        <f>'[9]INPUT PRESTASI'!H39</f>
        <v>-</v>
      </c>
      <c r="BU48" s="174" t="str">
        <f>'[9]INPUT PRESTASI'!I39</f>
        <v>-</v>
      </c>
      <c r="BV48" s="174">
        <f>'[9]INPUT PRESTASI'!J39</f>
        <v>0</v>
      </c>
      <c r="BW48" s="174">
        <f>'[9]INPUT PRESTASI'!K39</f>
        <v>0</v>
      </c>
      <c r="BX48" s="174">
        <f>'[9]INPUT PRESTASI'!L39</f>
        <v>0</v>
      </c>
      <c r="BY48" s="174">
        <f>'[9]INPUT PRESTASI'!M39</f>
        <v>0</v>
      </c>
      <c r="BZ48" s="174">
        <f>'[9]INPUT PRESTASI'!N39</f>
        <v>0</v>
      </c>
      <c r="CA48" s="174">
        <f>'[9]INPUT PRESTASI'!O39</f>
        <v>0</v>
      </c>
      <c r="CB48" s="175" t="str">
        <f>'[9]INPUT PRESENSI'!Y40</f>
        <v/>
      </c>
      <c r="CC48" s="175" t="str">
        <f>'[9]INPUT PRESENSI'!Z40</f>
        <v/>
      </c>
      <c r="CD48" s="175" t="str">
        <f>'[9]INPUT PRESENSI'!AA40</f>
        <v/>
      </c>
    </row>
    <row r="49" spans="1:82" ht="15.75" x14ac:dyDescent="0.25">
      <c r="A49" s="153">
        <v>36</v>
      </c>
      <c r="B49" s="154"/>
      <c r="C49" s="154" t="e">
        <f>VLOOKUP($B49,'DATA SISWA'!$E$8:$G$9999,2,0)</f>
        <v>#N/A</v>
      </c>
      <c r="D49" s="154"/>
      <c r="E49" s="155" t="e">
        <f>VLOOKUP($B49,'DATA SISWA'!$E$8:$G$9999,3,0)</f>
        <v>#N/A</v>
      </c>
      <c r="F49" s="156"/>
      <c r="G49" s="157" t="str">
        <f>[21]INPUT!BV51</f>
        <v/>
      </c>
      <c r="H49" s="157" t="str">
        <f>[21]INPUT!BY51</f>
        <v xml:space="preserve"> </v>
      </c>
      <c r="I49" s="157" t="str">
        <f>[21]INPUT!BZ51</f>
        <v xml:space="preserve"> </v>
      </c>
      <c r="J49" s="158" t="str">
        <f>[22]INPUT!BV51</f>
        <v/>
      </c>
      <c r="K49" s="159" t="str">
        <f>[22]INPUT!BY51</f>
        <v xml:space="preserve"> </v>
      </c>
      <c r="L49" s="159" t="str">
        <f>[22]INPUT!BZ51</f>
        <v xml:space="preserve"> </v>
      </c>
      <c r="M49" s="160" t="str">
        <f>[10]INPUT!BV51</f>
        <v/>
      </c>
      <c r="N49" s="161" t="str">
        <f>[10]INPUT!BY51</f>
        <v xml:space="preserve"> </v>
      </c>
      <c r="O49" s="161" t="str">
        <f>[10]INPUT!BZ51</f>
        <v xml:space="preserve"> </v>
      </c>
      <c r="P49" s="162" t="str">
        <f>[11]INPUT!BV51</f>
        <v/>
      </c>
      <c r="Q49" s="163" t="str">
        <f>[11]INPUT!BY51</f>
        <v/>
      </c>
      <c r="R49" s="163" t="str">
        <f>[11]INPUT!BZ51</f>
        <v/>
      </c>
      <c r="S49" s="157" t="str">
        <f>[12]INPUT!BV51</f>
        <v/>
      </c>
      <c r="T49" s="164" t="str">
        <f>[12]INPUT!BY51</f>
        <v xml:space="preserve"> </v>
      </c>
      <c r="U49" s="164" t="str">
        <f>[12]INPUT!BZ51</f>
        <v xml:space="preserve"> </v>
      </c>
      <c r="V49" s="160">
        <f>[1]INPUT!BV51</f>
        <v>0</v>
      </c>
      <c r="W49" s="161">
        <f>[1]INPUT!BY51</f>
        <v>0</v>
      </c>
      <c r="X49" s="161">
        <f>[1]INPUT!BZ51</f>
        <v>0</v>
      </c>
      <c r="Y49" s="158" t="str">
        <f>[2]INPUT!BV51</f>
        <v/>
      </c>
      <c r="Z49" s="159" t="str">
        <f>[2]INPUT!BY51</f>
        <v xml:space="preserve"> </v>
      </c>
      <c r="AA49" s="159" t="str">
        <f>[2]INPUT!BZ51</f>
        <v xml:space="preserve"> </v>
      </c>
      <c r="AB49" s="162" t="str">
        <f>[20]INPUT!BV51</f>
        <v/>
      </c>
      <c r="AC49" s="163" t="str">
        <f>[20]INPUT!BY51</f>
        <v xml:space="preserve"> </v>
      </c>
      <c r="AD49" s="163" t="str">
        <f>[20]INPUT!BZ51</f>
        <v xml:space="preserve"> </v>
      </c>
      <c r="AE49" s="157" t="str">
        <f>[18]INPUT!BV51</f>
        <v/>
      </c>
      <c r="AF49" s="164" t="str">
        <f>[18]INPUT!BY51</f>
        <v xml:space="preserve"> </v>
      </c>
      <c r="AG49" s="164" t="str">
        <f>[18]INPUT!BZ51</f>
        <v xml:space="preserve"> </v>
      </c>
      <c r="AH49" s="160" t="str">
        <f>[19]INPUT!BV51</f>
        <v/>
      </c>
      <c r="AI49" s="161" t="str">
        <f>[19]INPUT!BY51</f>
        <v xml:space="preserve"> </v>
      </c>
      <c r="AJ49" s="161" t="str">
        <f>[19]INPUT!BZ51</f>
        <v xml:space="preserve"> </v>
      </c>
      <c r="AK49" s="158" t="str">
        <f>[13]INPUT!BV51</f>
        <v/>
      </c>
      <c r="AL49" s="159" t="str">
        <f>[13]INPUT!BY51</f>
        <v xml:space="preserve"> </v>
      </c>
      <c r="AM49" s="159" t="str">
        <f>[13]INPUT!BZ51</f>
        <v xml:space="preserve"> </v>
      </c>
      <c r="AN49" s="162" t="str">
        <f>[14]INPUT!BV51</f>
        <v/>
      </c>
      <c r="AO49" s="163" t="str">
        <f>[14]INPUT!BY51</f>
        <v xml:space="preserve"> </v>
      </c>
      <c r="AP49" s="163" t="str">
        <f>[14]INPUT!BZ51</f>
        <v xml:space="preserve"> </v>
      </c>
      <c r="AQ49" s="157" t="str">
        <f>[15]INPUT!BV51</f>
        <v/>
      </c>
      <c r="AR49" s="164" t="str">
        <f>[15]INPUT!BY51</f>
        <v xml:space="preserve"> </v>
      </c>
      <c r="AS49" s="164" t="str">
        <f>[15]INPUT!BZ51</f>
        <v xml:space="preserve"> </v>
      </c>
      <c r="AT49" s="160" t="str">
        <f>[16]INPUT!BV51</f>
        <v/>
      </c>
      <c r="AU49" s="161" t="str">
        <f>[16]INPUT!BY51</f>
        <v xml:space="preserve"> </v>
      </c>
      <c r="AV49" s="161" t="str">
        <f>[16]INPUT!BZ51</f>
        <v xml:space="preserve"> </v>
      </c>
      <c r="AW49" s="162" t="str">
        <f>[17]INPUT!BV51</f>
        <v/>
      </c>
      <c r="AX49" s="163" t="str">
        <f>[17]INPUT!BY51</f>
        <v xml:space="preserve"> </v>
      </c>
      <c r="AY49" s="163" t="str">
        <f>[17]INPUT!BZ51</f>
        <v xml:space="preserve"> </v>
      </c>
      <c r="AZ49" s="157" t="str">
        <f>[3]INPUT!BV51</f>
        <v/>
      </c>
      <c r="BA49" s="164" t="str">
        <f>[3]INPUT!BY51</f>
        <v xml:space="preserve"> </v>
      </c>
      <c r="BB49" s="164" t="str">
        <f>[3]INPUT!BZ51</f>
        <v xml:space="preserve"> </v>
      </c>
      <c r="BC49" s="160" t="str">
        <f>[4]INPUT!BV51</f>
        <v/>
      </c>
      <c r="BD49" s="161" t="str">
        <f>[4]INPUT!BY51</f>
        <v xml:space="preserve"> </v>
      </c>
      <c r="BE49" s="161" t="str">
        <f>[4]INPUT!BZ51</f>
        <v xml:space="preserve"> </v>
      </c>
      <c r="BF49" s="171" t="s">
        <v>208</v>
      </c>
      <c r="BG49" s="172">
        <f>'[5]INPUT HW'!P41</f>
        <v>0</v>
      </c>
      <c r="BH49" s="171" t="s">
        <v>209</v>
      </c>
      <c r="BI49" s="171" t="str">
        <f>'[6]Input Tahfidz'!G41</f>
        <v xml:space="preserve"> </v>
      </c>
      <c r="BJ49" s="171" t="s">
        <v>210</v>
      </c>
      <c r="BK49" s="172">
        <f>'[7]Input Tahfidz'!G41</f>
        <v>0</v>
      </c>
      <c r="BL49" s="173">
        <f>'[8]INPUT EKSTRA'!F41</f>
        <v>0</v>
      </c>
      <c r="BM49" s="172" t="str">
        <f>'[8]INPUT EKSTRA'!H41</f>
        <v xml:space="preserve"> </v>
      </c>
      <c r="BN49" s="171">
        <f>'[8]INPUT EKSTRA'!I41</f>
        <v>0</v>
      </c>
      <c r="BO49" s="172" t="str">
        <f>'[8]INPUT EKSTRA'!K41</f>
        <v xml:space="preserve"> </v>
      </c>
      <c r="BP49" s="171">
        <f>'[8]INPUT EKSTRA'!L41</f>
        <v>0</v>
      </c>
      <c r="BQ49" s="172" t="str">
        <f>'[8]INPUT EKSTRA'!N41</f>
        <v xml:space="preserve"> </v>
      </c>
      <c r="BR49" s="174">
        <f>'[9]INPUT PRESTASI'!F40</f>
        <v>0</v>
      </c>
      <c r="BS49" s="174">
        <f>'[9]INPUT PRESTASI'!G40</f>
        <v>0</v>
      </c>
      <c r="BT49" s="174">
        <f>'[9]INPUT PRESTASI'!H40</f>
        <v>0</v>
      </c>
      <c r="BU49" s="174">
        <f>'[9]INPUT PRESTASI'!I40</f>
        <v>0</v>
      </c>
      <c r="BV49" s="174">
        <f>'[9]INPUT PRESTASI'!J40</f>
        <v>0</v>
      </c>
      <c r="BW49" s="174">
        <f>'[9]INPUT PRESTASI'!K40</f>
        <v>0</v>
      </c>
      <c r="BX49" s="174">
        <f>'[9]INPUT PRESTASI'!L40</f>
        <v>0</v>
      </c>
      <c r="BY49" s="174">
        <f>'[9]INPUT PRESTASI'!M40</f>
        <v>0</v>
      </c>
      <c r="BZ49" s="174">
        <f>'[9]INPUT PRESTASI'!N40</f>
        <v>0</v>
      </c>
      <c r="CA49" s="174">
        <f>'[9]INPUT PRESTASI'!O40</f>
        <v>0</v>
      </c>
      <c r="CB49" s="175" t="str">
        <f>'[9]INPUT PRESENSI'!Y41</f>
        <v/>
      </c>
      <c r="CC49" s="175" t="str">
        <f>'[9]INPUT PRESENSI'!Z41</f>
        <v/>
      </c>
      <c r="CD49" s="175" t="str">
        <f>'[9]INPUT PRESENSI'!AA41</f>
        <v/>
      </c>
    </row>
    <row r="50" spans="1:82" ht="15.75" x14ac:dyDescent="0.25">
      <c r="A50" s="153">
        <v>37</v>
      </c>
      <c r="B50" s="154"/>
      <c r="C50" s="154" t="e">
        <f>VLOOKUP($B50,'DATA SISWA'!$E$8:$G$9999,2,0)</f>
        <v>#N/A</v>
      </c>
      <c r="D50" s="166"/>
      <c r="E50" s="155" t="e">
        <f>VLOOKUP($B50,'DATA SISWA'!$E$8:$G$9999,3,0)</f>
        <v>#N/A</v>
      </c>
      <c r="F50" s="156"/>
      <c r="G50" s="157">
        <f>[21]INPUT!BV52</f>
        <v>0</v>
      </c>
      <c r="H50" s="157">
        <f>[21]INPUT!BY52</f>
        <v>0</v>
      </c>
      <c r="I50" s="157">
        <f>[21]INPUT!BZ52</f>
        <v>0</v>
      </c>
      <c r="J50" s="158">
        <f>[22]INPUT!BV52</f>
        <v>0</v>
      </c>
      <c r="K50" s="159">
        <f>[22]INPUT!BY52</f>
        <v>0</v>
      </c>
      <c r="L50" s="159">
        <f>[22]INPUT!BZ52</f>
        <v>0</v>
      </c>
      <c r="M50" s="160">
        <f>[10]INPUT!BV52</f>
        <v>0</v>
      </c>
      <c r="N50" s="161">
        <f>[10]INPUT!BY52</f>
        <v>0</v>
      </c>
      <c r="O50" s="161">
        <f>[10]INPUT!BZ52</f>
        <v>0</v>
      </c>
      <c r="P50" s="162">
        <f>[11]INPUT!BV52</f>
        <v>0</v>
      </c>
      <c r="Q50" s="163">
        <f>[11]INPUT!BY52</f>
        <v>0</v>
      </c>
      <c r="R50" s="163">
        <f>[11]INPUT!BZ52</f>
        <v>0</v>
      </c>
      <c r="S50" s="157">
        <f>[12]INPUT!BV52</f>
        <v>0</v>
      </c>
      <c r="T50" s="164">
        <f>[12]INPUT!BY52</f>
        <v>0</v>
      </c>
      <c r="U50" s="164">
        <f>[12]INPUT!BZ52</f>
        <v>0</v>
      </c>
      <c r="V50" s="160">
        <f>[1]INPUT!BV52</f>
        <v>0</v>
      </c>
      <c r="W50" s="161">
        <f>[1]INPUT!BY52</f>
        <v>0</v>
      </c>
      <c r="X50" s="161">
        <f>[1]INPUT!BZ52</f>
        <v>0</v>
      </c>
      <c r="Y50" s="158">
        <f>[2]INPUT!BV52</f>
        <v>0</v>
      </c>
      <c r="Z50" s="159">
        <f>[2]INPUT!BY52</f>
        <v>0</v>
      </c>
      <c r="AA50" s="159">
        <f>[2]INPUT!BZ52</f>
        <v>0</v>
      </c>
      <c r="AB50" s="162">
        <f>[20]INPUT!BV52</f>
        <v>0</v>
      </c>
      <c r="AC50" s="163">
        <f>[20]INPUT!BY52</f>
        <v>0</v>
      </c>
      <c r="AD50" s="163">
        <f>[20]INPUT!BZ52</f>
        <v>0</v>
      </c>
      <c r="AE50" s="157">
        <f>[18]INPUT!BV52</f>
        <v>0</v>
      </c>
      <c r="AF50" s="164">
        <f>[18]INPUT!BY52</f>
        <v>0</v>
      </c>
      <c r="AG50" s="164">
        <f>[18]INPUT!BZ52</f>
        <v>0</v>
      </c>
      <c r="AH50" s="160">
        <f>[19]INPUT!BV52</f>
        <v>0</v>
      </c>
      <c r="AI50" s="161">
        <f>[19]INPUT!BY52</f>
        <v>0</v>
      </c>
      <c r="AJ50" s="161">
        <f>[19]INPUT!BZ52</f>
        <v>0</v>
      </c>
      <c r="AK50" s="158">
        <f>[13]INPUT!BV52</f>
        <v>0</v>
      </c>
      <c r="AL50" s="159">
        <f>[13]INPUT!BY52</f>
        <v>0</v>
      </c>
      <c r="AM50" s="159">
        <f>[13]INPUT!BZ52</f>
        <v>0</v>
      </c>
      <c r="AN50" s="162">
        <f>[14]INPUT!BV52</f>
        <v>0</v>
      </c>
      <c r="AO50" s="163">
        <f>[14]INPUT!BY52</f>
        <v>0</v>
      </c>
      <c r="AP50" s="163">
        <f>[14]INPUT!BZ52</f>
        <v>0</v>
      </c>
      <c r="AQ50" s="157">
        <f>[15]INPUT!BV52</f>
        <v>0</v>
      </c>
      <c r="AR50" s="164">
        <f>[15]INPUT!BY52</f>
        <v>0</v>
      </c>
      <c r="AS50" s="164">
        <f>[15]INPUT!BZ52</f>
        <v>0</v>
      </c>
      <c r="AT50" s="160">
        <f>[16]INPUT!BV52</f>
        <v>0</v>
      </c>
      <c r="AU50" s="161">
        <f>[16]INPUT!BY52</f>
        <v>0</v>
      </c>
      <c r="AV50" s="161">
        <f>[16]INPUT!BZ52</f>
        <v>0</v>
      </c>
      <c r="AW50" s="162">
        <f>[17]INPUT!BV52</f>
        <v>0</v>
      </c>
      <c r="AX50" s="163">
        <f>[17]INPUT!BY52</f>
        <v>0</v>
      </c>
      <c r="AY50" s="163">
        <f>[17]INPUT!BZ52</f>
        <v>0</v>
      </c>
      <c r="AZ50" s="157">
        <f>[3]INPUT!BV52</f>
        <v>0</v>
      </c>
      <c r="BA50" s="164">
        <f>[3]INPUT!BY52</f>
        <v>0</v>
      </c>
      <c r="BB50" s="164">
        <f>[3]INPUT!BZ52</f>
        <v>0</v>
      </c>
      <c r="BC50" s="160">
        <f>[4]INPUT!BV52</f>
        <v>0</v>
      </c>
      <c r="BD50" s="161">
        <f>[4]INPUT!BY52</f>
        <v>0</v>
      </c>
      <c r="BE50" s="161">
        <f>[4]INPUT!BZ52</f>
        <v>0</v>
      </c>
      <c r="BF50" s="171" t="s">
        <v>208</v>
      </c>
      <c r="BG50" s="172">
        <f>'[5]INPUT HW'!P42</f>
        <v>0</v>
      </c>
      <c r="BH50" s="171" t="s">
        <v>209</v>
      </c>
      <c r="BI50" s="171" t="str">
        <f>'[6]Input Tahfidz'!G42</f>
        <v xml:space="preserve"> </v>
      </c>
      <c r="BJ50" s="171" t="s">
        <v>210</v>
      </c>
      <c r="BK50" s="172">
        <f>'[7]Input Tahfidz'!G42</f>
        <v>0</v>
      </c>
      <c r="BL50" s="173">
        <f>'[8]INPUT EKSTRA'!F42</f>
        <v>0</v>
      </c>
      <c r="BM50" s="172" t="str">
        <f>'[8]INPUT EKSTRA'!H42</f>
        <v xml:space="preserve"> </v>
      </c>
      <c r="BN50" s="171">
        <f>'[8]INPUT EKSTRA'!I42</f>
        <v>0</v>
      </c>
      <c r="BO50" s="172" t="str">
        <f>'[8]INPUT EKSTRA'!K42</f>
        <v xml:space="preserve"> </v>
      </c>
      <c r="BP50" s="171">
        <f>'[8]INPUT EKSTRA'!L42</f>
        <v>0</v>
      </c>
      <c r="BQ50" s="172" t="str">
        <f>'[8]INPUT EKSTRA'!N42</f>
        <v xml:space="preserve"> </v>
      </c>
      <c r="BR50" s="174">
        <f>'[9]INPUT PRESTASI'!F41</f>
        <v>0</v>
      </c>
      <c r="BS50" s="174">
        <f>'[9]INPUT PRESTASI'!G41</f>
        <v>0</v>
      </c>
      <c r="BT50" s="174">
        <f>'[9]INPUT PRESTASI'!H41</f>
        <v>0</v>
      </c>
      <c r="BU50" s="174">
        <f>'[9]INPUT PRESTASI'!I41</f>
        <v>0</v>
      </c>
      <c r="BV50" s="174">
        <f>'[9]INPUT PRESTASI'!J41</f>
        <v>0</v>
      </c>
      <c r="BW50" s="174">
        <f>'[9]INPUT PRESTASI'!K41</f>
        <v>0</v>
      </c>
      <c r="BX50" s="174">
        <f>'[9]INPUT PRESTASI'!L41</f>
        <v>0</v>
      </c>
      <c r="BY50" s="174">
        <f>'[9]INPUT PRESTASI'!M41</f>
        <v>0</v>
      </c>
      <c r="BZ50" s="174">
        <f>'[9]INPUT PRESTASI'!N41</f>
        <v>0</v>
      </c>
      <c r="CA50" s="174">
        <f>'[9]INPUT PRESTASI'!O41</f>
        <v>0</v>
      </c>
      <c r="CB50" s="175" t="str">
        <f>'[9]INPUT PRESENSI'!Y42</f>
        <v/>
      </c>
      <c r="CC50" s="175" t="str">
        <f>'[9]INPUT PRESENSI'!Z42</f>
        <v/>
      </c>
      <c r="CD50" s="175" t="str">
        <f>'[9]INPUT PRESENSI'!AA42</f>
        <v/>
      </c>
    </row>
    <row r="51" spans="1:82" ht="15.75" x14ac:dyDescent="0.25">
      <c r="A51" s="153">
        <v>38</v>
      </c>
      <c r="B51" s="154"/>
      <c r="C51" s="154" t="e">
        <f>VLOOKUP($B51,'DATA SISWA'!$E$8:$G$9999,2,0)</f>
        <v>#N/A</v>
      </c>
      <c r="D51" s="166"/>
      <c r="E51" s="155" t="e">
        <f>VLOOKUP($B51,'DATA SISWA'!$E$8:$G$9999,3,0)</f>
        <v>#N/A</v>
      </c>
      <c r="F51" s="156"/>
      <c r="G51" s="157">
        <f>[21]INPUT!BV53</f>
        <v>0</v>
      </c>
      <c r="H51" s="157">
        <f>[21]INPUT!BY53</f>
        <v>0</v>
      </c>
      <c r="I51" s="157">
        <f>[21]INPUT!BZ53</f>
        <v>0</v>
      </c>
      <c r="J51" s="158">
        <f>[22]INPUT!BV53</f>
        <v>0</v>
      </c>
      <c r="K51" s="159">
        <f>[22]INPUT!BY53</f>
        <v>0</v>
      </c>
      <c r="L51" s="159">
        <f>[22]INPUT!BZ53</f>
        <v>0</v>
      </c>
      <c r="M51" s="160">
        <f>[10]INPUT!BV53</f>
        <v>0</v>
      </c>
      <c r="N51" s="161">
        <f>[10]INPUT!BY53</f>
        <v>0</v>
      </c>
      <c r="O51" s="161">
        <f>[10]INPUT!BZ53</f>
        <v>0</v>
      </c>
      <c r="P51" s="162">
        <f>[11]INPUT!BV53</f>
        <v>0</v>
      </c>
      <c r="Q51" s="163">
        <f>[11]INPUT!BY53</f>
        <v>0</v>
      </c>
      <c r="R51" s="163">
        <f>[11]INPUT!BZ53</f>
        <v>0</v>
      </c>
      <c r="S51" s="157">
        <f>[12]INPUT!BV53</f>
        <v>0</v>
      </c>
      <c r="T51" s="164">
        <f>[12]INPUT!BY53</f>
        <v>0</v>
      </c>
      <c r="U51" s="164">
        <f>[12]INPUT!BZ53</f>
        <v>0</v>
      </c>
      <c r="V51" s="160">
        <f>[1]INPUT!BV53</f>
        <v>0</v>
      </c>
      <c r="W51" s="161">
        <f>[1]INPUT!BY53</f>
        <v>0</v>
      </c>
      <c r="X51" s="161">
        <f>[1]INPUT!BZ53</f>
        <v>0</v>
      </c>
      <c r="Y51" s="158">
        <f>[2]INPUT!BV53</f>
        <v>0</v>
      </c>
      <c r="Z51" s="159">
        <f>[2]INPUT!BY53</f>
        <v>0</v>
      </c>
      <c r="AA51" s="159">
        <f>[2]INPUT!BZ53</f>
        <v>0</v>
      </c>
      <c r="AB51" s="162">
        <f>[20]INPUT!BV53</f>
        <v>0</v>
      </c>
      <c r="AC51" s="163">
        <f>[20]INPUT!BY53</f>
        <v>0</v>
      </c>
      <c r="AD51" s="163">
        <f>[20]INPUT!BZ53</f>
        <v>0</v>
      </c>
      <c r="AE51" s="157">
        <f>[18]INPUT!BV53</f>
        <v>0</v>
      </c>
      <c r="AF51" s="164">
        <f>[18]INPUT!BY53</f>
        <v>0</v>
      </c>
      <c r="AG51" s="164">
        <f>[18]INPUT!BZ53</f>
        <v>0</v>
      </c>
      <c r="AH51" s="160">
        <f>[19]INPUT!BV53</f>
        <v>0</v>
      </c>
      <c r="AI51" s="161">
        <f>[19]INPUT!BY53</f>
        <v>0</v>
      </c>
      <c r="AJ51" s="161">
        <f>[19]INPUT!BZ53</f>
        <v>0</v>
      </c>
      <c r="AK51" s="158">
        <f>[13]INPUT!BV53</f>
        <v>0</v>
      </c>
      <c r="AL51" s="159">
        <f>[13]INPUT!BY53</f>
        <v>0</v>
      </c>
      <c r="AM51" s="159">
        <f>[13]INPUT!BZ53</f>
        <v>0</v>
      </c>
      <c r="AN51" s="162">
        <f>[14]INPUT!BV53</f>
        <v>0</v>
      </c>
      <c r="AO51" s="163">
        <f>[14]INPUT!BY53</f>
        <v>0</v>
      </c>
      <c r="AP51" s="163">
        <f>[14]INPUT!BZ53</f>
        <v>0</v>
      </c>
      <c r="AQ51" s="157">
        <f>[15]INPUT!BV53</f>
        <v>0</v>
      </c>
      <c r="AR51" s="164">
        <f>[15]INPUT!BY53</f>
        <v>0</v>
      </c>
      <c r="AS51" s="164">
        <f>[15]INPUT!BZ53</f>
        <v>0</v>
      </c>
      <c r="AT51" s="160">
        <f>[16]INPUT!BV53</f>
        <v>0</v>
      </c>
      <c r="AU51" s="161">
        <f>[16]INPUT!BY53</f>
        <v>0</v>
      </c>
      <c r="AV51" s="161">
        <f>[16]INPUT!BZ53</f>
        <v>0</v>
      </c>
      <c r="AW51" s="162">
        <f>[17]INPUT!BV53</f>
        <v>0</v>
      </c>
      <c r="AX51" s="163">
        <f>[17]INPUT!BY53</f>
        <v>0</v>
      </c>
      <c r="AY51" s="163">
        <f>[17]INPUT!BZ53</f>
        <v>0</v>
      </c>
      <c r="AZ51" s="157">
        <f>[3]INPUT!BV53</f>
        <v>0</v>
      </c>
      <c r="BA51" s="164">
        <f>[3]INPUT!BY53</f>
        <v>0</v>
      </c>
      <c r="BB51" s="164">
        <f>[3]INPUT!BZ53</f>
        <v>0</v>
      </c>
      <c r="BC51" s="160">
        <f>[4]INPUT!BV53</f>
        <v>0</v>
      </c>
      <c r="BD51" s="161">
        <f>[4]INPUT!BY53</f>
        <v>0</v>
      </c>
      <c r="BE51" s="161">
        <f>[4]INPUT!BZ53</f>
        <v>0</v>
      </c>
      <c r="BF51" s="171" t="s">
        <v>208</v>
      </c>
      <c r="BG51" s="172">
        <f>'[5]INPUT HW'!P43</f>
        <v>0</v>
      </c>
      <c r="BH51" s="171" t="s">
        <v>209</v>
      </c>
      <c r="BI51" s="171">
        <f>'[6]Input Tahfidz'!G43</f>
        <v>0</v>
      </c>
      <c r="BJ51" s="171" t="s">
        <v>210</v>
      </c>
      <c r="BK51" s="172">
        <f>'[7]Input Tahfidz'!G43</f>
        <v>0</v>
      </c>
      <c r="BL51" s="173">
        <f>'[8]INPUT EKSTRA'!F43</f>
        <v>0</v>
      </c>
      <c r="BM51" s="172" t="str">
        <f>'[8]INPUT EKSTRA'!H43</f>
        <v xml:space="preserve"> </v>
      </c>
      <c r="BN51" s="171">
        <f>'[8]INPUT EKSTRA'!I43</f>
        <v>0</v>
      </c>
      <c r="BO51" s="172" t="str">
        <f>'[8]INPUT EKSTRA'!K43</f>
        <v xml:space="preserve"> </v>
      </c>
      <c r="BP51" s="171">
        <f>'[8]INPUT EKSTRA'!L43</f>
        <v>0</v>
      </c>
      <c r="BQ51" s="172" t="str">
        <f>'[8]INPUT EKSTRA'!N43</f>
        <v xml:space="preserve"> </v>
      </c>
      <c r="BR51" s="174">
        <f>'[9]INPUT PRESTASI'!F42</f>
        <v>0</v>
      </c>
      <c r="BS51" s="174">
        <f>'[9]INPUT PRESTASI'!G42</f>
        <v>0</v>
      </c>
      <c r="BT51" s="174">
        <f>'[9]INPUT PRESTASI'!H42</f>
        <v>0</v>
      </c>
      <c r="BU51" s="174">
        <f>'[9]INPUT PRESTASI'!I42</f>
        <v>0</v>
      </c>
      <c r="BV51" s="174">
        <f>'[9]INPUT PRESTASI'!J42</f>
        <v>0</v>
      </c>
      <c r="BW51" s="174">
        <f>'[9]INPUT PRESTASI'!K42</f>
        <v>0</v>
      </c>
      <c r="BX51" s="174">
        <f>'[9]INPUT PRESTASI'!L42</f>
        <v>0</v>
      </c>
      <c r="BY51" s="174">
        <f>'[9]INPUT PRESTASI'!M42</f>
        <v>0</v>
      </c>
      <c r="BZ51" s="174">
        <f>'[9]INPUT PRESTASI'!N42</f>
        <v>0</v>
      </c>
      <c r="CA51" s="174">
        <f>'[9]INPUT PRESTASI'!O42</f>
        <v>0</v>
      </c>
      <c r="CB51" s="175" t="str">
        <f>'[9]INPUT PRESENSI'!Y43</f>
        <v/>
      </c>
      <c r="CC51" s="175" t="str">
        <f>'[9]INPUT PRESENSI'!Z43</f>
        <v/>
      </c>
      <c r="CD51" s="175" t="str">
        <f>'[9]INPUT PRESENSI'!AA43</f>
        <v/>
      </c>
    </row>
    <row r="52" spans="1:82" ht="15.75" x14ac:dyDescent="0.25">
      <c r="A52" s="153">
        <v>39</v>
      </c>
      <c r="B52" s="154"/>
      <c r="C52" s="154" t="e">
        <f>VLOOKUP($B52,'DATA SISWA'!$E$8:$G$9999,2,0)</f>
        <v>#N/A</v>
      </c>
      <c r="D52" s="165"/>
      <c r="E52" s="155" t="e">
        <f>VLOOKUP($B52,'DATA SISWA'!$E$8:$G$9999,3,0)</f>
        <v>#N/A</v>
      </c>
      <c r="F52" s="156"/>
      <c r="G52" s="157">
        <f>[21]INPUT!BV54</f>
        <v>0</v>
      </c>
      <c r="H52" s="157">
        <f>[21]INPUT!BY54</f>
        <v>0</v>
      </c>
      <c r="I52" s="157">
        <f>[21]INPUT!BZ54</f>
        <v>0</v>
      </c>
      <c r="J52" s="158">
        <f>[22]INPUT!BV54</f>
        <v>0</v>
      </c>
      <c r="K52" s="159">
        <f>[22]INPUT!BY54</f>
        <v>0</v>
      </c>
      <c r="L52" s="159">
        <f>[22]INPUT!BZ54</f>
        <v>0</v>
      </c>
      <c r="M52" s="160">
        <f>[10]INPUT!BV54</f>
        <v>0</v>
      </c>
      <c r="N52" s="161">
        <f>[10]INPUT!BY54</f>
        <v>0</v>
      </c>
      <c r="O52" s="161">
        <f>[10]INPUT!BZ54</f>
        <v>0</v>
      </c>
      <c r="P52" s="162">
        <f>[11]INPUT!BV54</f>
        <v>0</v>
      </c>
      <c r="Q52" s="163">
        <f>[11]INPUT!BY54</f>
        <v>0</v>
      </c>
      <c r="R52" s="163">
        <f>[11]INPUT!BZ54</f>
        <v>0</v>
      </c>
      <c r="S52" s="157">
        <f>[12]INPUT!BV54</f>
        <v>0</v>
      </c>
      <c r="T52" s="164">
        <f>[12]INPUT!BY54</f>
        <v>0</v>
      </c>
      <c r="U52" s="164">
        <f>[12]INPUT!BZ54</f>
        <v>0</v>
      </c>
      <c r="V52" s="160">
        <f>[1]INPUT!BV54</f>
        <v>0</v>
      </c>
      <c r="W52" s="161">
        <f>[1]INPUT!BY54</f>
        <v>0</v>
      </c>
      <c r="X52" s="161">
        <f>[1]INPUT!BZ54</f>
        <v>0</v>
      </c>
      <c r="Y52" s="158">
        <f>[2]INPUT!BV54</f>
        <v>0</v>
      </c>
      <c r="Z52" s="159">
        <f>[2]INPUT!BY54</f>
        <v>0</v>
      </c>
      <c r="AA52" s="159">
        <f>[2]INPUT!BZ54</f>
        <v>0</v>
      </c>
      <c r="AB52" s="162">
        <f>[20]INPUT!BV54</f>
        <v>0</v>
      </c>
      <c r="AC52" s="163">
        <f>[20]INPUT!BY54</f>
        <v>0</v>
      </c>
      <c r="AD52" s="163">
        <f>[20]INPUT!BZ54</f>
        <v>0</v>
      </c>
      <c r="AE52" s="157">
        <f>[18]INPUT!BV54</f>
        <v>0</v>
      </c>
      <c r="AF52" s="164">
        <f>[18]INPUT!BY54</f>
        <v>0</v>
      </c>
      <c r="AG52" s="164">
        <f>[18]INPUT!BZ54</f>
        <v>0</v>
      </c>
      <c r="AH52" s="160">
        <f>[19]INPUT!BV54</f>
        <v>0</v>
      </c>
      <c r="AI52" s="161">
        <f>[19]INPUT!BY54</f>
        <v>0</v>
      </c>
      <c r="AJ52" s="161">
        <f>[19]INPUT!BZ54</f>
        <v>0</v>
      </c>
      <c r="AK52" s="158">
        <f>[13]INPUT!BV54</f>
        <v>0</v>
      </c>
      <c r="AL52" s="159">
        <f>[13]INPUT!BY54</f>
        <v>0</v>
      </c>
      <c r="AM52" s="159">
        <f>[13]INPUT!BZ54</f>
        <v>0</v>
      </c>
      <c r="AN52" s="162">
        <f>[14]INPUT!BV54</f>
        <v>0</v>
      </c>
      <c r="AO52" s="163">
        <f>[14]INPUT!BY54</f>
        <v>0</v>
      </c>
      <c r="AP52" s="163">
        <f>[14]INPUT!BZ54</f>
        <v>0</v>
      </c>
      <c r="AQ52" s="157">
        <f>[15]INPUT!BV54</f>
        <v>0</v>
      </c>
      <c r="AR52" s="164">
        <f>[15]INPUT!BY54</f>
        <v>0</v>
      </c>
      <c r="AS52" s="164">
        <f>[15]INPUT!BZ54</f>
        <v>0</v>
      </c>
      <c r="AT52" s="160">
        <f>[16]INPUT!BV54</f>
        <v>0</v>
      </c>
      <c r="AU52" s="161">
        <f>[16]INPUT!BY54</f>
        <v>0</v>
      </c>
      <c r="AV52" s="161">
        <f>[16]INPUT!BZ54</f>
        <v>0</v>
      </c>
      <c r="AW52" s="162">
        <f>[17]INPUT!BV54</f>
        <v>0</v>
      </c>
      <c r="AX52" s="163">
        <f>[17]INPUT!BY54</f>
        <v>0</v>
      </c>
      <c r="AY52" s="163">
        <f>[17]INPUT!BZ54</f>
        <v>0</v>
      </c>
      <c r="AZ52" s="157">
        <f>[3]INPUT!BV54</f>
        <v>0</v>
      </c>
      <c r="BA52" s="164">
        <f>[3]INPUT!BY54</f>
        <v>0</v>
      </c>
      <c r="BB52" s="164">
        <f>[3]INPUT!BZ54</f>
        <v>0</v>
      </c>
      <c r="BC52" s="160">
        <f>[4]INPUT!BV54</f>
        <v>0</v>
      </c>
      <c r="BD52" s="161">
        <f>[4]INPUT!BY54</f>
        <v>0</v>
      </c>
      <c r="BE52" s="161">
        <f>[4]INPUT!BZ54</f>
        <v>0</v>
      </c>
      <c r="BF52" s="171" t="s">
        <v>208</v>
      </c>
      <c r="BG52" s="172"/>
      <c r="BH52" s="171" t="s">
        <v>209</v>
      </c>
      <c r="BI52" s="171">
        <f>'[6]Input Tahfidz'!G44</f>
        <v>0</v>
      </c>
      <c r="BJ52" s="171" t="s">
        <v>210</v>
      </c>
      <c r="BK52" s="172">
        <f>'[7]Input Tahfidz'!G44</f>
        <v>0</v>
      </c>
      <c r="BL52" s="173">
        <f>'[8]INPUT EKSTRA'!F44</f>
        <v>0</v>
      </c>
      <c r="BM52" s="172" t="str">
        <f>'[8]INPUT EKSTRA'!H44</f>
        <v xml:space="preserve"> </v>
      </c>
      <c r="BN52" s="171">
        <f>'[8]INPUT EKSTRA'!I44</f>
        <v>0</v>
      </c>
      <c r="BO52" s="172" t="str">
        <f>'[8]INPUT EKSTRA'!K44</f>
        <v xml:space="preserve"> </v>
      </c>
      <c r="BP52" s="171">
        <f>'[8]INPUT EKSTRA'!L44</f>
        <v>0</v>
      </c>
      <c r="BQ52" s="172" t="str">
        <f>'[8]INPUT EKSTRA'!N44</f>
        <v xml:space="preserve"> </v>
      </c>
      <c r="BR52" s="174">
        <f>'[9]INPUT PRESTASI'!F43</f>
        <v>0</v>
      </c>
      <c r="BS52" s="174">
        <f>'[9]INPUT PRESTASI'!G43</f>
        <v>0</v>
      </c>
      <c r="BT52" s="174">
        <f>'[9]INPUT PRESTASI'!H43</f>
        <v>0</v>
      </c>
      <c r="BU52" s="174">
        <f>'[9]INPUT PRESTASI'!I43</f>
        <v>0</v>
      </c>
      <c r="BV52" s="174">
        <f>'[9]INPUT PRESTASI'!J43</f>
        <v>0</v>
      </c>
      <c r="BW52" s="174">
        <f>'[9]INPUT PRESTASI'!K43</f>
        <v>0</v>
      </c>
      <c r="BX52" s="174">
        <f>'[9]INPUT PRESTASI'!L43</f>
        <v>0</v>
      </c>
      <c r="BY52" s="174">
        <f>'[9]INPUT PRESTASI'!M43</f>
        <v>0</v>
      </c>
      <c r="BZ52" s="174">
        <f>'[9]INPUT PRESTASI'!N43</f>
        <v>0</v>
      </c>
      <c r="CA52" s="174">
        <f>'[9]INPUT PRESTASI'!O43</f>
        <v>0</v>
      </c>
      <c r="CB52" s="175" t="str">
        <f>'[9]INPUT PRESENSI'!Y44</f>
        <v/>
      </c>
      <c r="CC52" s="175" t="str">
        <f>'[9]INPUT PRESENSI'!Z44</f>
        <v/>
      </c>
      <c r="CD52" s="175" t="str">
        <f>'[9]INPUT PRESENSI'!AA44</f>
        <v/>
      </c>
    </row>
    <row r="54" spans="1:82" x14ac:dyDescent="0.25">
      <c r="B54" s="139" t="s">
        <v>3</v>
      </c>
    </row>
    <row r="55" spans="1:82" x14ac:dyDescent="0.25">
      <c r="A55" s="139"/>
    </row>
    <row r="56" spans="1:82" x14ac:dyDescent="0.25">
      <c r="B56" s="169"/>
    </row>
    <row r="57" spans="1:82" x14ac:dyDescent="0.25">
      <c r="B57" s="169"/>
    </row>
    <row r="58" spans="1:82" x14ac:dyDescent="0.25">
      <c r="B58" s="169"/>
    </row>
    <row r="59" spans="1:82" x14ac:dyDescent="0.25">
      <c r="B59" s="169"/>
    </row>
    <row r="60" spans="1:82" x14ac:dyDescent="0.25">
      <c r="A60" s="139"/>
    </row>
    <row r="61" spans="1:82" x14ac:dyDescent="0.25">
      <c r="A61" s="139"/>
    </row>
    <row r="62" spans="1:82" x14ac:dyDescent="0.25">
      <c r="A62" s="139"/>
    </row>
    <row r="63" spans="1:82" x14ac:dyDescent="0.25">
      <c r="A63" s="139"/>
    </row>
    <row r="64" spans="1:82" x14ac:dyDescent="0.25">
      <c r="A64" s="139"/>
    </row>
    <row r="65" spans="1:1" x14ac:dyDescent="0.25">
      <c r="A65" s="139"/>
    </row>
    <row r="66" spans="1:1" x14ac:dyDescent="0.25">
      <c r="A66" s="139"/>
    </row>
    <row r="67" spans="1:1" x14ac:dyDescent="0.25">
      <c r="A67" s="139"/>
    </row>
    <row r="68" spans="1:1" x14ac:dyDescent="0.25">
      <c r="A68" s="139"/>
    </row>
  </sheetData>
  <sheetProtection algorithmName="SHA-512" hashValue="mWqef64dfU3/gnT597w3nY8bnW3TLQqxAE/1NN8Ayt0sdfHet8jR5u0+BVELokANR9mqCsc94TVb/fp4AwYF3Q==" saltValue="QUHf2ZrbaSlkMU1JSVfaxQ==" spinCount="100000" sheet="1" objects="1" scenarios="1"/>
  <mergeCells count="126">
    <mergeCell ref="M10:M12"/>
    <mergeCell ref="N10:N12"/>
    <mergeCell ref="O10:O12"/>
    <mergeCell ref="L10:L12"/>
    <mergeCell ref="A9:A12"/>
    <mergeCell ref="B9:B12"/>
    <mergeCell ref="C9:C12"/>
    <mergeCell ref="H10:H12"/>
    <mergeCell ref="I10:I12"/>
    <mergeCell ref="G9:I9"/>
    <mergeCell ref="G10:G12"/>
    <mergeCell ref="D9:D12"/>
    <mergeCell ref="E9:E12"/>
    <mergeCell ref="F9:F12"/>
    <mergeCell ref="A1:D5"/>
    <mergeCell ref="E1:AD3"/>
    <mergeCell ref="E4:AD5"/>
    <mergeCell ref="A6:AD6"/>
    <mergeCell ref="V9:X9"/>
    <mergeCell ref="V10:V12"/>
    <mergeCell ref="W10:W12"/>
    <mergeCell ref="X10:X12"/>
    <mergeCell ref="Y9:AA9"/>
    <mergeCell ref="Y10:Y12"/>
    <mergeCell ref="Z10:Z12"/>
    <mergeCell ref="AA10:AA12"/>
    <mergeCell ref="P9:R9"/>
    <mergeCell ref="P10:P12"/>
    <mergeCell ref="R10:R12"/>
    <mergeCell ref="S9:U9"/>
    <mergeCell ref="S10:S12"/>
    <mergeCell ref="T10:T12"/>
    <mergeCell ref="U10:U12"/>
    <mergeCell ref="Q10:Q12"/>
    <mergeCell ref="J9:L9"/>
    <mergeCell ref="J10:J12"/>
    <mergeCell ref="K10:K12"/>
    <mergeCell ref="M9:O9"/>
    <mergeCell ref="AE9:AG9"/>
    <mergeCell ref="AE10:AE12"/>
    <mergeCell ref="AF10:AF12"/>
    <mergeCell ref="AG10:AG12"/>
    <mergeCell ref="AH9:AJ9"/>
    <mergeCell ref="AH10:AH12"/>
    <mergeCell ref="AI10:AI12"/>
    <mergeCell ref="AJ10:AJ12"/>
    <mergeCell ref="AB9:AD9"/>
    <mergeCell ref="AB10:AB12"/>
    <mergeCell ref="AC10:AC12"/>
    <mergeCell ref="AD10:AD12"/>
    <mergeCell ref="AQ9:AS9"/>
    <mergeCell ref="AQ10:AQ12"/>
    <mergeCell ref="AR10:AR12"/>
    <mergeCell ref="AS10:AS12"/>
    <mergeCell ref="AT9:AV9"/>
    <mergeCell ref="AT10:AT12"/>
    <mergeCell ref="AU10:AU12"/>
    <mergeCell ref="AV10:AV12"/>
    <mergeCell ref="AK9:AM9"/>
    <mergeCell ref="AK10:AK12"/>
    <mergeCell ref="AL10:AL12"/>
    <mergeCell ref="AM10:AM12"/>
    <mergeCell ref="AN9:AP9"/>
    <mergeCell ref="AN10:AN12"/>
    <mergeCell ref="AO10:AO12"/>
    <mergeCell ref="AP10:AP12"/>
    <mergeCell ref="BC9:BE9"/>
    <mergeCell ref="BC10:BC12"/>
    <mergeCell ref="BD10:BD12"/>
    <mergeCell ref="BE10:BE12"/>
    <mergeCell ref="AW9:AY9"/>
    <mergeCell ref="AW10:AW12"/>
    <mergeCell ref="AX10:AX12"/>
    <mergeCell ref="AY10:AY12"/>
    <mergeCell ref="AZ9:BB9"/>
    <mergeCell ref="AZ10:AZ12"/>
    <mergeCell ref="BA10:BA12"/>
    <mergeCell ref="BB10:BB12"/>
    <mergeCell ref="BP9:BQ9"/>
    <mergeCell ref="BR9:BS9"/>
    <mergeCell ref="BT9:BU9"/>
    <mergeCell ref="CB9:CD10"/>
    <mergeCell ref="BF10:BG10"/>
    <mergeCell ref="BH10:BI10"/>
    <mergeCell ref="BJ10:BK10"/>
    <mergeCell ref="BL10:BM10"/>
    <mergeCell ref="BN10:BO10"/>
    <mergeCell ref="BP10:BQ10"/>
    <mergeCell ref="BR10:BS10"/>
    <mergeCell ref="BT10:BU10"/>
    <mergeCell ref="BF9:BG9"/>
    <mergeCell ref="BH9:BI9"/>
    <mergeCell ref="BJ9:BK9"/>
    <mergeCell ref="BL9:BM9"/>
    <mergeCell ref="BN9:BO9"/>
    <mergeCell ref="BV9:BW9"/>
    <mergeCell ref="BV10:BW10"/>
    <mergeCell ref="BX9:BY9"/>
    <mergeCell ref="BX10:BY10"/>
    <mergeCell ref="BZ9:CA9"/>
    <mergeCell ref="BZ10:CA10"/>
    <mergeCell ref="BK11:BK12"/>
    <mergeCell ref="BL11:BL12"/>
    <mergeCell ref="BM11:BM12"/>
    <mergeCell ref="BN11:BN12"/>
    <mergeCell ref="BO11:BO12"/>
    <mergeCell ref="BF11:BF12"/>
    <mergeCell ref="BG11:BG12"/>
    <mergeCell ref="BH11:BH12"/>
    <mergeCell ref="BI11:BI12"/>
    <mergeCell ref="BJ11:BJ12"/>
    <mergeCell ref="BU11:BU12"/>
    <mergeCell ref="CB11:CB12"/>
    <mergeCell ref="CC11:CC12"/>
    <mergeCell ref="CD11:CD12"/>
    <mergeCell ref="BP11:BP12"/>
    <mergeCell ref="BQ11:BQ12"/>
    <mergeCell ref="BR11:BR12"/>
    <mergeCell ref="BS11:BS12"/>
    <mergeCell ref="BT11:BT12"/>
    <mergeCell ref="BV11:BV12"/>
    <mergeCell ref="BW11:BW12"/>
    <mergeCell ref="BX11:BX12"/>
    <mergeCell ref="BY11:BY12"/>
    <mergeCell ref="BZ11:BZ12"/>
    <mergeCell ref="CA11:CA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234"/>
  <sheetViews>
    <sheetView tabSelected="1" view="pageBreakPreview" topLeftCell="A55" zoomScale="68" zoomScaleNormal="68" zoomScaleSheetLayoutView="68" workbookViewId="0">
      <selection activeCell="H63" sqref="H63"/>
    </sheetView>
  </sheetViews>
  <sheetFormatPr defaultColWidth="9" defaultRowHeight="15" x14ac:dyDescent="0.25"/>
  <cols>
    <col min="1" max="1" width="8.7109375" style="75" customWidth="1"/>
    <col min="2" max="2" width="6.5703125" style="75" customWidth="1"/>
    <col min="3" max="3" width="7.140625" style="75" customWidth="1"/>
    <col min="4" max="4" width="2.85546875" style="75" customWidth="1"/>
    <col min="5" max="5" width="10.28515625" style="75" customWidth="1"/>
    <col min="6" max="6" width="10" style="75" customWidth="1"/>
    <col min="7" max="7" width="14.5703125" style="75" customWidth="1"/>
    <col min="8" max="8" width="16.7109375" style="75" customWidth="1"/>
    <col min="9" max="9" width="4.140625" style="75" customWidth="1"/>
    <col min="10" max="10" width="16" style="75" customWidth="1"/>
    <col min="11" max="12" width="3" style="75" customWidth="1"/>
    <col min="13" max="13" width="30.28515625" style="75" customWidth="1"/>
    <col min="14" max="14" width="8.7109375" style="75" customWidth="1"/>
    <col min="15" max="15" width="0.42578125" style="75" customWidth="1"/>
    <col min="16" max="16384" width="9" style="75"/>
  </cols>
  <sheetData>
    <row r="1" spans="1:20" s="71" customFormat="1" ht="23.25" x14ac:dyDescent="0.25">
      <c r="A1" s="291"/>
      <c r="B1" s="292"/>
      <c r="C1" s="354" t="s">
        <v>82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6"/>
      <c r="O1" s="78"/>
      <c r="P1" s="72">
        <v>1</v>
      </c>
      <c r="Q1" s="71">
        <v>2</v>
      </c>
    </row>
    <row r="2" spans="1:20" s="71" customFormat="1" ht="19.5" thickBot="1" x14ac:dyDescent="0.3">
      <c r="A2" s="293"/>
      <c r="B2" s="294"/>
      <c r="C2" s="357" t="s">
        <v>83</v>
      </c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9"/>
      <c r="O2" s="78"/>
      <c r="P2" s="73"/>
    </row>
    <row r="3" spans="1:20" s="71" customFormat="1" ht="19.5" thickBot="1" x14ac:dyDescent="0.35">
      <c r="A3" s="295"/>
      <c r="B3" s="296"/>
      <c r="C3" s="297" t="s">
        <v>93</v>
      </c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9"/>
      <c r="O3" s="79"/>
    </row>
    <row r="4" spans="1:20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20" ht="15.75" customHeight="1" x14ac:dyDescent="0.25">
      <c r="A5" s="320" t="s">
        <v>185</v>
      </c>
      <c r="B5" s="320"/>
      <c r="C5" s="320"/>
      <c r="D5" s="81" t="s">
        <v>94</v>
      </c>
      <c r="E5" s="307" t="str">
        <f>VLOOKUP($P$1,'DATA SISWA'!A37:G65,7,FALSE)</f>
        <v>Syihab Zuhad Efendi</v>
      </c>
      <c r="F5" s="307"/>
      <c r="G5" s="307"/>
      <c r="H5" s="307"/>
      <c r="I5" s="320" t="s">
        <v>95</v>
      </c>
      <c r="J5" s="320"/>
      <c r="K5" s="82" t="s">
        <v>94</v>
      </c>
      <c r="L5" s="83" t="s">
        <v>579</v>
      </c>
      <c r="M5" s="83"/>
      <c r="N5" s="82"/>
      <c r="O5" s="80"/>
    </row>
    <row r="6" spans="1:20" ht="15.75" customHeight="1" x14ac:dyDescent="0.25">
      <c r="A6" s="320" t="s">
        <v>223</v>
      </c>
      <c r="B6" s="320"/>
      <c r="C6" s="82"/>
      <c r="D6" s="84" t="s">
        <v>94</v>
      </c>
      <c r="E6" s="308" t="str">
        <f>VLOOKUP($P$1,'DATA SISWA'!A37:G65,5,FALSE)</f>
        <v>1009 / 0088286442</v>
      </c>
      <c r="F6" s="309"/>
      <c r="G6" s="309"/>
      <c r="H6" s="309"/>
      <c r="I6" s="82" t="s">
        <v>90</v>
      </c>
      <c r="J6" s="82"/>
      <c r="K6" s="82" t="s">
        <v>94</v>
      </c>
      <c r="L6" s="83" t="s">
        <v>577</v>
      </c>
      <c r="M6" s="83"/>
      <c r="N6" s="82"/>
      <c r="O6" s="80"/>
      <c r="Q6" s="75" t="s">
        <v>94</v>
      </c>
    </row>
    <row r="7" spans="1:20" ht="15.75" customHeight="1" x14ac:dyDescent="0.25">
      <c r="A7" s="320" t="s">
        <v>186</v>
      </c>
      <c r="B7" s="320"/>
      <c r="C7" s="82"/>
      <c r="D7" s="81" t="s">
        <v>94</v>
      </c>
      <c r="E7" s="83" t="str">
        <f>'DATA SEKOLAH'!C6</f>
        <v>SMA Muhammadiyah 10 GKB Gresik</v>
      </c>
      <c r="F7" s="81"/>
      <c r="G7" s="82"/>
      <c r="H7" s="82"/>
      <c r="I7" s="320" t="s">
        <v>98</v>
      </c>
      <c r="J7" s="320"/>
      <c r="K7" s="82" t="s">
        <v>94</v>
      </c>
      <c r="L7" s="83">
        <v>1</v>
      </c>
      <c r="M7" s="83"/>
      <c r="N7" s="82"/>
      <c r="O7" s="80"/>
      <c r="Q7" s="75" t="s">
        <v>94</v>
      </c>
    </row>
    <row r="8" spans="1:20" ht="15.75" customHeight="1" x14ac:dyDescent="0.25">
      <c r="A8" s="320" t="s">
        <v>96</v>
      </c>
      <c r="B8" s="320"/>
      <c r="C8" s="82"/>
      <c r="D8" s="84" t="s">
        <v>94</v>
      </c>
      <c r="E8" s="85" t="str">
        <f>'DATA SEKOLAH'!C9</f>
        <v>Jl. Raya Mutiara No. 95 Pondok Permata Suci</v>
      </c>
      <c r="F8" s="84"/>
      <c r="G8" s="82"/>
      <c r="H8" s="82"/>
      <c r="I8" s="320" t="s">
        <v>99</v>
      </c>
      <c r="J8" s="320"/>
      <c r="K8" s="82" t="s">
        <v>94</v>
      </c>
      <c r="L8" s="83" t="s">
        <v>224</v>
      </c>
      <c r="M8" s="83"/>
      <c r="N8" s="82"/>
      <c r="O8" s="80"/>
      <c r="Q8" s="75" t="s">
        <v>94</v>
      </c>
    </row>
    <row r="9" spans="1:20" ht="15.75" x14ac:dyDescent="0.25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0"/>
      <c r="Q9" s="76" t="s">
        <v>94</v>
      </c>
    </row>
    <row r="10" spans="1:20" s="77" customFormat="1" ht="29.25" customHeight="1" x14ac:dyDescent="0.25">
      <c r="A10" s="86" t="s">
        <v>0</v>
      </c>
      <c r="B10" s="321" t="s">
        <v>100</v>
      </c>
      <c r="C10" s="322"/>
      <c r="D10" s="322"/>
      <c r="E10" s="322"/>
      <c r="F10" s="322"/>
      <c r="G10" s="323"/>
      <c r="H10" s="87" t="s">
        <v>101</v>
      </c>
      <c r="I10" s="302" t="s">
        <v>187</v>
      </c>
      <c r="J10" s="302"/>
      <c r="K10" s="302"/>
      <c r="L10" s="302"/>
      <c r="M10" s="302"/>
      <c r="N10" s="302"/>
      <c r="O10" s="88"/>
    </row>
    <row r="11" spans="1:20" ht="39" customHeight="1" x14ac:dyDescent="0.25">
      <c r="A11" s="279">
        <v>1</v>
      </c>
      <c r="B11" s="284" t="str">
        <f>'DATA SEKOLAH'!F7</f>
        <v>Pendidikan Agama dan Budi Pekerti</v>
      </c>
      <c r="C11" s="285"/>
      <c r="D11" s="285"/>
      <c r="E11" s="285"/>
      <c r="F11" s="285"/>
      <c r="G11" s="286"/>
      <c r="H11" s="274">
        <f>VLOOKUP($P$1,'REKAP NILAI'!$A$14:$BE$52,7,FALSE)</f>
        <v>92.37</v>
      </c>
      <c r="I11" s="276" t="str">
        <f>VLOOKUP($P$1,'REKAP NILAI'!$A$14:$BE$52,8,FALSE)</f>
        <v>Menunjukkan penguasaan dalam Menjelaskan narkoba ditinjaui dari Islam; narkoba ditinjaui dari hukum Indonesia (pengertian, berbagai jenis narkoba yang disalahgunakan, penyalahgunaan narkoba); dan pencegahan penyalahgunaan narkoba.</v>
      </c>
      <c r="J11" s="277"/>
      <c r="K11" s="277"/>
      <c r="L11" s="277"/>
      <c r="M11" s="277"/>
      <c r="N11" s="278"/>
      <c r="O11" s="89"/>
      <c r="T11" s="262" t="str">
        <f>IF(H11&lt;77,"TIDAK NAIK KELAS","NAIK KELAS")</f>
        <v>NAIK KELAS</v>
      </c>
    </row>
    <row r="12" spans="1:20" ht="39" customHeight="1" x14ac:dyDescent="0.25">
      <c r="A12" s="280"/>
      <c r="B12" s="287"/>
      <c r="C12" s="288"/>
      <c r="D12" s="288"/>
      <c r="E12" s="288"/>
      <c r="F12" s="288"/>
      <c r="G12" s="289"/>
      <c r="H12" s="275"/>
      <c r="I12" s="276" t="str">
        <f>VLOOKUP($P$1,'REKAP NILAI'!$A$14:$BE$52,9,FALSE)</f>
        <v xml:space="preserve">Memerlukan penguatan dalam Membaca dengan tartil Q.S. Ali ‘Imrān/3: 190-191 dan QS. ar-Rahmān/55: 33, serta Hadis tentang berpikir kritis dan ilmu pengetahuan dan teknologi. </v>
      </c>
      <c r="J12" s="277"/>
      <c r="K12" s="277"/>
      <c r="L12" s="277"/>
      <c r="M12" s="277"/>
      <c r="N12" s="278"/>
      <c r="O12" s="89"/>
      <c r="T12" s="262"/>
    </row>
    <row r="13" spans="1:20" ht="39" customHeight="1" x14ac:dyDescent="0.25">
      <c r="A13" s="279">
        <v>2</v>
      </c>
      <c r="B13" s="268" t="str">
        <f>'DATA SEKOLAH'!F9</f>
        <v>Pendidikan Kewarganegaraan</v>
      </c>
      <c r="C13" s="269"/>
      <c r="D13" s="269"/>
      <c r="E13" s="269"/>
      <c r="F13" s="269"/>
      <c r="G13" s="270"/>
      <c r="H13" s="274">
        <f>VLOOKUP($P$1,'REKAP NILAI'!$A$14:$BE$52,10,FALSE)</f>
        <v>88.33</v>
      </c>
      <c r="I13" s="276" t="str">
        <f>VLOOKUP($P$1,'REKAP NILAI'!$A$14:$BE$52,11,FALSE)</f>
        <v xml:space="preserve">Menunjukkan penguasaan dalam </v>
      </c>
      <c r="J13" s="277"/>
      <c r="K13" s="277"/>
      <c r="L13" s="277"/>
      <c r="M13" s="277"/>
      <c r="N13" s="278"/>
      <c r="O13" s="89"/>
      <c r="T13" s="262" t="str">
        <f t="shared" ref="T13" si="0">IF(H13&lt;77,"TIDAK NAIK KELAS","NAIK KELAS")</f>
        <v>NAIK KELAS</v>
      </c>
    </row>
    <row r="14" spans="1:20" ht="39" customHeight="1" x14ac:dyDescent="0.25">
      <c r="A14" s="280"/>
      <c r="B14" s="271"/>
      <c r="C14" s="272"/>
      <c r="D14" s="272"/>
      <c r="E14" s="272"/>
      <c r="F14" s="272"/>
      <c r="G14" s="273"/>
      <c r="H14" s="275"/>
      <c r="I14" s="276" t="str">
        <f>VLOOKUP($P$1,'REKAP NILAI'!$A$14:$BE$52,12,FALSE)</f>
        <v xml:space="preserve">Memerlukan penguatan dalam </v>
      </c>
      <c r="J14" s="277"/>
      <c r="K14" s="277"/>
      <c r="L14" s="277"/>
      <c r="M14" s="277"/>
      <c r="N14" s="278"/>
      <c r="O14" s="89"/>
      <c r="T14" s="262"/>
    </row>
    <row r="15" spans="1:20" ht="39" customHeight="1" x14ac:dyDescent="0.25">
      <c r="A15" s="279">
        <v>3</v>
      </c>
      <c r="B15" s="268" t="str">
        <f>'DATA SEKOLAH'!F10</f>
        <v>Bahasa Indonesia</v>
      </c>
      <c r="C15" s="269"/>
      <c r="D15" s="269"/>
      <c r="E15" s="269"/>
      <c r="F15" s="269"/>
      <c r="G15" s="270"/>
      <c r="H15" s="274">
        <f>VLOOKUP($P$1,'REKAP NILAI'!$A$14:$BE$52,13,FALSE)</f>
        <v>82.28</v>
      </c>
      <c r="I15" s="276" t="str">
        <f>VLOOKUP($P$1,'REKAP NILAI'!$A$14:$BE$52,14,FALSE)</f>
        <v>Menunjukkan penguasaan dalam Mengidentifikasi Kalimat Fakta dan Opini</v>
      </c>
      <c r="J15" s="277"/>
      <c r="K15" s="277"/>
      <c r="L15" s="277"/>
      <c r="M15" s="277"/>
      <c r="N15" s="278"/>
      <c r="O15" s="89"/>
      <c r="T15" s="262" t="str">
        <f t="shared" ref="T15" si="1">IF(H15&lt;77,"TIDAK NAIK KELAS","NAIK KELAS")</f>
        <v>NAIK KELAS</v>
      </c>
    </row>
    <row r="16" spans="1:20" ht="39" customHeight="1" x14ac:dyDescent="0.25">
      <c r="A16" s="280"/>
      <c r="B16" s="271"/>
      <c r="C16" s="272"/>
      <c r="D16" s="272"/>
      <c r="E16" s="272"/>
      <c r="F16" s="272"/>
      <c r="G16" s="273"/>
      <c r="H16" s="275"/>
      <c r="I16" s="276" t="str">
        <f>VLOOKUP($P$1,'REKAP NILAI'!$A$14:$BE$52,15,FALSE)</f>
        <v>Memerlukan penguatan dalam Mengenali Struktur dan Unsur Teks Berita</v>
      </c>
      <c r="J16" s="277"/>
      <c r="K16" s="277"/>
      <c r="L16" s="277"/>
      <c r="M16" s="277"/>
      <c r="N16" s="278"/>
      <c r="O16" s="89"/>
      <c r="T16" s="262"/>
    </row>
    <row r="17" spans="1:20" ht="39" customHeight="1" x14ac:dyDescent="0.25">
      <c r="A17" s="279">
        <v>4</v>
      </c>
      <c r="B17" s="284" t="str">
        <f>'DATA SEKOLAH'!F11</f>
        <v>Bahasa Inggris</v>
      </c>
      <c r="C17" s="285"/>
      <c r="D17" s="285"/>
      <c r="E17" s="285"/>
      <c r="F17" s="285"/>
      <c r="G17" s="286"/>
      <c r="H17" s="274">
        <f>VLOOKUP($P$1,'REKAP NILAI'!$A$14:$BE$52,16,FALSE)</f>
        <v>86.71</v>
      </c>
      <c r="I17" s="276" t="str">
        <f>VLOOKUP($P$1,'REKAP NILAI'!$A$14:$BE$52,17,FALSE)</f>
        <v>Menunjukkan penguasaan dalam mempresentasikan isi dari explanation text</v>
      </c>
      <c r="J17" s="277"/>
      <c r="K17" s="277"/>
      <c r="L17" s="277"/>
      <c r="M17" s="277"/>
      <c r="N17" s="278"/>
      <c r="O17" s="89"/>
      <c r="T17" s="262" t="str">
        <f t="shared" ref="T17" si="2">IF(H17&lt;77,"TIDAK NAIK KELAS","NAIK KELAS")</f>
        <v>NAIK KELAS</v>
      </c>
    </row>
    <row r="18" spans="1:20" ht="39" customHeight="1" x14ac:dyDescent="0.25">
      <c r="A18" s="280"/>
      <c r="B18" s="287"/>
      <c r="C18" s="288"/>
      <c r="D18" s="288"/>
      <c r="E18" s="288"/>
      <c r="F18" s="288"/>
      <c r="G18" s="289"/>
      <c r="H18" s="275"/>
      <c r="I18" s="276" t="str">
        <f>VLOOKUP($P$1,'REKAP NILAI'!$A$14:$BE$52,18,FALSE)</f>
        <v>Memerlukan penguatan dalam mengidentifikasi struktur dan unsur kebahasaan dari explanation text</v>
      </c>
      <c r="J18" s="277"/>
      <c r="K18" s="277"/>
      <c r="L18" s="277"/>
      <c r="M18" s="277"/>
      <c r="N18" s="278"/>
      <c r="O18" s="89"/>
      <c r="T18" s="262"/>
    </row>
    <row r="19" spans="1:20" ht="39" customHeight="1" x14ac:dyDescent="0.25">
      <c r="A19" s="279">
        <v>5</v>
      </c>
      <c r="B19" s="268" t="str">
        <f>'DATA SEKOLAH'!F12</f>
        <v>Matematika</v>
      </c>
      <c r="C19" s="269"/>
      <c r="D19" s="269"/>
      <c r="E19" s="269"/>
      <c r="F19" s="269"/>
      <c r="G19" s="270"/>
      <c r="H19" s="274">
        <f>VLOOKUP($P$1,'REKAP NILAI'!$A$14:$BE$52,19,FALSE)</f>
        <v>91.33</v>
      </c>
      <c r="I19" s="276" t="str">
        <f>VLOOKUP($P$1,'REKAP NILAI'!$A$14:$BE$52,20,FALSE)</f>
        <v xml:space="preserve"> </v>
      </c>
      <c r="J19" s="277"/>
      <c r="K19" s="277"/>
      <c r="L19" s="277"/>
      <c r="M19" s="277"/>
      <c r="N19" s="278"/>
      <c r="O19" s="89"/>
      <c r="T19" s="262" t="str">
        <f t="shared" ref="T19" si="3">IF(H19&lt;77,"TIDAK NAIK KELAS","NAIK KELAS")</f>
        <v>NAIK KELAS</v>
      </c>
    </row>
    <row r="20" spans="1:20" ht="39" customHeight="1" x14ac:dyDescent="0.25">
      <c r="A20" s="280"/>
      <c r="B20" s="271"/>
      <c r="C20" s="272"/>
      <c r="D20" s="272"/>
      <c r="E20" s="272"/>
      <c r="F20" s="272"/>
      <c r="G20" s="273"/>
      <c r="H20" s="275"/>
      <c r="I20" s="276" t="str">
        <f>VLOOKUP($P$1,'REKAP NILAI'!$A$14:$BE$52,21,FALSE)</f>
        <v xml:space="preserve"> </v>
      </c>
      <c r="J20" s="277"/>
      <c r="K20" s="277"/>
      <c r="L20" s="277"/>
      <c r="M20" s="277"/>
      <c r="N20" s="277"/>
      <c r="O20" s="278"/>
      <c r="T20" s="262"/>
    </row>
    <row r="21" spans="1:20" ht="39" hidden="1" customHeight="1" x14ac:dyDescent="0.25">
      <c r="A21" s="279">
        <v>6</v>
      </c>
      <c r="B21" s="268" t="str">
        <f>'DATA SEKOLAH'!F13</f>
        <v>Fisika</v>
      </c>
      <c r="C21" s="269"/>
      <c r="D21" s="269"/>
      <c r="E21" s="269"/>
      <c r="F21" s="269"/>
      <c r="G21" s="270"/>
      <c r="H21" s="274">
        <f>VLOOKUP($P$1,'REKAP NILAI'!$A$14:$BE$52,22,FALSE)</f>
        <v>83.81</v>
      </c>
      <c r="I21" s="276" t="str">
        <f>VLOOKUP($P$1,'REKAP NILAI'!$A$14:$BE$52,23,FALSE)</f>
        <v>Menunjukkan penguasaan dalam Memberikan solusi dari pencemaran</v>
      </c>
      <c r="J21" s="277"/>
      <c r="K21" s="277"/>
      <c r="L21" s="277"/>
      <c r="M21" s="277"/>
      <c r="N21" s="278"/>
      <c r="O21" s="89"/>
      <c r="T21" s="262" t="str">
        <f t="shared" ref="T21" si="4">IF(H21&lt;77,"TIDAK NAIK KELAS","NAIK KELAS")</f>
        <v>NAIK KELAS</v>
      </c>
    </row>
    <row r="22" spans="1:20" ht="39" hidden="1" customHeight="1" x14ac:dyDescent="0.25">
      <c r="A22" s="280"/>
      <c r="B22" s="271"/>
      <c r="C22" s="272"/>
      <c r="D22" s="272"/>
      <c r="E22" s="272"/>
      <c r="F22" s="272"/>
      <c r="G22" s="273"/>
      <c r="H22" s="275"/>
      <c r="I22" s="276" t="str">
        <f>VLOOKUP($P$1,'REKAP NILAI'!$A$14:$BE$52,24,FALSE)</f>
        <v>Memerlukan penguatan dalam Mendeskripsikan Gejala Alam</v>
      </c>
      <c r="J22" s="277"/>
      <c r="K22" s="277"/>
      <c r="L22" s="277"/>
      <c r="M22" s="277"/>
      <c r="N22" s="278"/>
      <c r="O22" s="89"/>
      <c r="T22" s="262"/>
    </row>
    <row r="23" spans="1:20" ht="39" hidden="1" customHeight="1" x14ac:dyDescent="0.25">
      <c r="A23" s="279">
        <v>6</v>
      </c>
      <c r="B23" s="268" t="str">
        <f>'DATA SEKOLAH'!F14</f>
        <v>Kimia</v>
      </c>
      <c r="C23" s="269"/>
      <c r="D23" s="269"/>
      <c r="E23" s="269"/>
      <c r="F23" s="269"/>
      <c r="G23" s="270"/>
      <c r="H23" s="274">
        <f>VLOOKUP($P$1,'REKAP NILAI'!$A$14:$BE$52,25,FALSE)</f>
        <v>77</v>
      </c>
      <c r="I23" s="276" t="str">
        <f>VLOOKUP($P$1,'REKAP NILAI'!$A$14:$BE$52,26,FALSE)</f>
        <v xml:space="preserve"> </v>
      </c>
      <c r="J23" s="277"/>
      <c r="K23" s="277"/>
      <c r="L23" s="277"/>
      <c r="M23" s="277"/>
      <c r="N23" s="278"/>
      <c r="O23" s="89"/>
      <c r="T23" s="262" t="str">
        <f t="shared" ref="T23" si="5">IF(H23&lt;77,"TIDAK NAIK KELAS","NAIK KELAS")</f>
        <v>NAIK KELAS</v>
      </c>
    </row>
    <row r="24" spans="1:20" ht="39" hidden="1" customHeight="1" x14ac:dyDescent="0.25">
      <c r="A24" s="280"/>
      <c r="B24" s="271"/>
      <c r="C24" s="272"/>
      <c r="D24" s="272"/>
      <c r="E24" s="272"/>
      <c r="F24" s="272"/>
      <c r="G24" s="273"/>
      <c r="H24" s="275"/>
      <c r="I24" s="276" t="str">
        <f>VLOOKUP($P$1,'REKAP NILAI'!$A$14:$BE$52,27,FALSE)</f>
        <v xml:space="preserve"> </v>
      </c>
      <c r="J24" s="277"/>
      <c r="K24" s="277"/>
      <c r="L24" s="277"/>
      <c r="M24" s="277"/>
      <c r="N24" s="278"/>
      <c r="O24" s="89"/>
      <c r="T24" s="262"/>
    </row>
    <row r="25" spans="1:20" ht="39" customHeight="1" x14ac:dyDescent="0.25">
      <c r="A25" s="279">
        <v>6</v>
      </c>
      <c r="B25" s="268" t="str">
        <f>'DATA SEKOLAH'!F16</f>
        <v>Biologi</v>
      </c>
      <c r="C25" s="269"/>
      <c r="D25" s="269"/>
      <c r="E25" s="269"/>
      <c r="F25" s="269"/>
      <c r="G25" s="270"/>
      <c r="H25" s="274">
        <f>VLOOKUP($P$1,'REKAP NILAI'!$A$14:$BE$52,28,FALSE)</f>
        <v>79.11</v>
      </c>
      <c r="I25" s="276" t="str">
        <f>VLOOKUP($P$1,'REKAP NILAI'!$A$14:$BE$52,29,FALSE)</f>
        <v>Menunjukkan penguasaan dalam Peserta didik dapat menyebutkan bagian mikroskop beserta fungsinya dengan baik</v>
      </c>
      <c r="J25" s="277"/>
      <c r="K25" s="277"/>
      <c r="L25" s="277"/>
      <c r="M25" s="277"/>
      <c r="N25" s="278"/>
      <c r="O25" s="89"/>
      <c r="T25" s="262" t="str">
        <f t="shared" ref="T25" si="6">IF(H25&lt;77,"TIDAK NAIK KELAS","NAIK KELAS")</f>
        <v>NAIK KELAS</v>
      </c>
    </row>
    <row r="26" spans="1:20" ht="39" customHeight="1" x14ac:dyDescent="0.25">
      <c r="A26" s="280"/>
      <c r="B26" s="271"/>
      <c r="C26" s="272"/>
      <c r="D26" s="272"/>
      <c r="E26" s="272"/>
      <c r="F26" s="272"/>
      <c r="G26" s="273"/>
      <c r="H26" s="275"/>
      <c r="I26" s="276" t="str">
        <f>VLOOKUP($P$1,'REKAP NILAI'!$A$14:$BE$52,30,FALSE)</f>
        <v>Memerlukan penguatan dalam Peserta didik dapat mengetahui konsep osmosis pada sel hewan dan tumbuhan dengan tepat</v>
      </c>
      <c r="J26" s="277"/>
      <c r="K26" s="277"/>
      <c r="L26" s="277"/>
      <c r="M26" s="277"/>
      <c r="N26" s="278"/>
      <c r="O26" s="89"/>
      <c r="T26" s="262"/>
    </row>
    <row r="27" spans="1:20" ht="48" customHeight="1" x14ac:dyDescent="0.25">
      <c r="A27" s="279">
        <v>7</v>
      </c>
      <c r="B27" s="268" t="str">
        <f>'DATA SEKOLAH'!F17</f>
        <v>Sejarah</v>
      </c>
      <c r="C27" s="269"/>
      <c r="D27" s="269"/>
      <c r="E27" s="269"/>
      <c r="F27" s="269"/>
      <c r="G27" s="270"/>
      <c r="H27" s="274">
        <f>VLOOKUP($P$1,'REKAP NILAI'!$A$14:$BE$52,31,FALSE)</f>
        <v>82.83</v>
      </c>
      <c r="I27" s="276" t="str">
        <f>VLOOKUP($P$1,'REKAP NILAI'!$A$14:$BE$52,32,FALSE)</f>
        <v>Menunjukkan penguasaan dalam Mendeskripsikan perlawanan bangsa indonesia terhadap penjajahan bangsa barat</v>
      </c>
      <c r="J27" s="277"/>
      <c r="K27" s="277"/>
      <c r="L27" s="277"/>
      <c r="M27" s="277"/>
      <c r="N27" s="278"/>
      <c r="O27" s="89"/>
      <c r="T27" s="262" t="str">
        <f t="shared" ref="T27" si="7">IF(H27&lt;77,"TIDAK NAIK KELAS","NAIK KELAS")</f>
        <v>NAIK KELAS</v>
      </c>
    </row>
    <row r="28" spans="1:20" ht="50.25" customHeight="1" x14ac:dyDescent="0.25">
      <c r="A28" s="280"/>
      <c r="B28" s="271"/>
      <c r="C28" s="272"/>
      <c r="D28" s="272"/>
      <c r="E28" s="272"/>
      <c r="F28" s="272"/>
      <c r="G28" s="273"/>
      <c r="H28" s="275"/>
      <c r="I28" s="276" t="str">
        <f>VLOOKUP($P$1,'REKAP NILAI'!$A$14:$BE$52,33,FALSE)</f>
        <v>Memerlukan penguatan dalam Mendeskripsikan latar belakang kedatangan bangsa barat ke Indonesia</v>
      </c>
      <c r="J28" s="277"/>
      <c r="K28" s="277"/>
      <c r="L28" s="277"/>
      <c r="M28" s="277"/>
      <c r="N28" s="278"/>
      <c r="O28" s="89"/>
      <c r="T28" s="262"/>
    </row>
    <row r="29" spans="1:20" ht="39" customHeight="1" x14ac:dyDescent="0.25">
      <c r="A29" s="279">
        <v>8</v>
      </c>
      <c r="B29" s="268" t="str">
        <f>'DATA SEKOLAH'!F18</f>
        <v>Geografi</v>
      </c>
      <c r="C29" s="269"/>
      <c r="D29" s="269"/>
      <c r="E29" s="269"/>
      <c r="F29" s="269"/>
      <c r="G29" s="270"/>
      <c r="H29" s="274">
        <f>VLOOKUP($P$1,'REKAP NILAI'!$A$14:$BE$52,34,FALSE)</f>
        <v>84.61</v>
      </c>
      <c r="I29" s="276" t="str">
        <f>VLOOKUP($P$1,'REKAP NILAI'!$A$14:$BE$52,35,FALSE)</f>
        <v>Menunjukkan penguasaan dalam Letak Astronomis, Geografis, dan Geologis Indonesia</v>
      </c>
      <c r="J29" s="277"/>
      <c r="K29" s="277"/>
      <c r="L29" s="277"/>
      <c r="M29" s="277"/>
      <c r="N29" s="278"/>
      <c r="O29" s="89"/>
      <c r="T29" s="262" t="str">
        <f t="shared" ref="T29" si="8">IF(H29&lt;77,"TIDAK NAIK KELAS","NAIK KELAS")</f>
        <v>NAIK KELAS</v>
      </c>
    </row>
    <row r="30" spans="1:20" ht="39" customHeight="1" x14ac:dyDescent="0.25">
      <c r="A30" s="280"/>
      <c r="B30" s="271"/>
      <c r="C30" s="272"/>
      <c r="D30" s="272"/>
      <c r="E30" s="272"/>
      <c r="F30" s="272"/>
      <c r="G30" s="273"/>
      <c r="H30" s="275"/>
      <c r="I30" s="276" t="str">
        <f>VLOOKUP($P$1,'REKAP NILAI'!$A$14:$BE$52,36,FALSE)</f>
        <v>Memerlukan penguatan dalam Sumber Daya Alam dan Potensinya di Indonesia</v>
      </c>
      <c r="J30" s="277"/>
      <c r="K30" s="277"/>
      <c r="L30" s="277"/>
      <c r="M30" s="277"/>
      <c r="N30" s="278"/>
      <c r="O30" s="89"/>
      <c r="T30" s="262"/>
    </row>
    <row r="31" spans="1:20" ht="39" customHeight="1" x14ac:dyDescent="0.25">
      <c r="A31" s="279">
        <v>9</v>
      </c>
      <c r="B31" s="268" t="str">
        <f>'DATA SEKOLAH'!F19</f>
        <v>Ekonomi</v>
      </c>
      <c r="C31" s="269"/>
      <c r="D31" s="269"/>
      <c r="E31" s="269"/>
      <c r="F31" s="269"/>
      <c r="G31" s="270"/>
      <c r="H31" s="274">
        <f>VLOOKUP($P$1,'REKAP NILAI'!$A$14:$BE$52,37,FALSE)</f>
        <v>89.92</v>
      </c>
      <c r="I31" s="276" t="str">
        <f>VLOOKUP($P$1,'REKAP NILAI'!$A$14:$BE$52,38,FALSE)</f>
        <v>Menunjukkan penguasaan dalam Menganalisis Keunggulan dan Kelemahan BUMN/BUMS yang ada di sekitarnya</v>
      </c>
      <c r="J31" s="277"/>
      <c r="K31" s="277"/>
      <c r="L31" s="277"/>
      <c r="M31" s="277"/>
      <c r="N31" s="278"/>
      <c r="O31" s="89"/>
      <c r="T31" s="262" t="str">
        <f t="shared" ref="T31" si="9">IF(H31&lt;77,"TIDAK NAIK KELAS","NAIK KELAS")</f>
        <v>NAIK KELAS</v>
      </c>
    </row>
    <row r="32" spans="1:20" ht="39" customHeight="1" x14ac:dyDescent="0.25">
      <c r="A32" s="280"/>
      <c r="B32" s="271"/>
      <c r="C32" s="272"/>
      <c r="D32" s="272"/>
      <c r="E32" s="272"/>
      <c r="F32" s="272"/>
      <c r="G32" s="273"/>
      <c r="H32" s="275"/>
      <c r="I32" s="276" t="str">
        <f>VLOOKUP($P$1,'REKAP NILAI'!$A$14:$BE$52,39,FALSE)</f>
        <v>Memerlukan penguatan dalam Memahami hubungan konsep dan metode perhitungan pendapatan nasiol</v>
      </c>
      <c r="J32" s="277"/>
      <c r="K32" s="277"/>
      <c r="L32" s="277"/>
      <c r="M32" s="277"/>
      <c r="N32" s="278"/>
      <c r="O32" s="89"/>
      <c r="T32" s="262"/>
    </row>
    <row r="33" spans="1:20" ht="39" customHeight="1" x14ac:dyDescent="0.25">
      <c r="A33" s="279">
        <v>10</v>
      </c>
      <c r="B33" s="268" t="str">
        <f>'DATA SEKOLAH'!F20</f>
        <v>Sosiologi</v>
      </c>
      <c r="C33" s="269"/>
      <c r="D33" s="269"/>
      <c r="E33" s="269"/>
      <c r="F33" s="269"/>
      <c r="G33" s="270"/>
      <c r="H33" s="274">
        <f>VLOOKUP($P$1,'REKAP NILAI'!$A$14:$BE$52,40,FALSE)</f>
        <v>82.97</v>
      </c>
      <c r="I33" s="276" t="str">
        <f>VLOOKUP($P$1,'REKAP NILAI'!$A$14:$BE$52,41,FALSE)</f>
        <v xml:space="preserve">Menunjukkan penguasaan dalam memahami definisi permasalahan sosial </v>
      </c>
      <c r="J33" s="277"/>
      <c r="K33" s="277"/>
      <c r="L33" s="277"/>
      <c r="M33" s="277"/>
      <c r="N33" s="278"/>
      <c r="O33" s="89"/>
      <c r="T33" s="262" t="str">
        <f t="shared" ref="T33" si="10">IF(H33&lt;77,"TIDAK NAIK KELAS","NAIK KELAS")</f>
        <v>NAIK KELAS</v>
      </c>
    </row>
    <row r="34" spans="1:20" ht="39" customHeight="1" x14ac:dyDescent="0.25">
      <c r="A34" s="280"/>
      <c r="B34" s="271"/>
      <c r="C34" s="272"/>
      <c r="D34" s="272"/>
      <c r="E34" s="272"/>
      <c r="F34" s="272"/>
      <c r="G34" s="273"/>
      <c r="H34" s="275"/>
      <c r="I34" s="276" t="str">
        <f>VLOOKUP($P$1,'REKAP NILAI'!$A$14:$BE$52,42,FALSE)</f>
        <v xml:space="preserve">Memerlukan penguatan dalam mengklasifikasikan ragam kelompok sosial </v>
      </c>
      <c r="J34" s="277"/>
      <c r="K34" s="277"/>
      <c r="L34" s="277"/>
      <c r="M34" s="277"/>
      <c r="N34" s="278"/>
      <c r="O34" s="89"/>
      <c r="T34" s="262"/>
    </row>
    <row r="35" spans="1:20" ht="39" customHeight="1" x14ac:dyDescent="0.25">
      <c r="A35" s="279">
        <v>11</v>
      </c>
      <c r="B35" s="268" t="str">
        <f>'DATA SEKOLAH'!F21</f>
        <v>Seni Budaya &amp; Keterampilan</v>
      </c>
      <c r="C35" s="269"/>
      <c r="D35" s="269"/>
      <c r="E35" s="269"/>
      <c r="F35" s="269"/>
      <c r="G35" s="270"/>
      <c r="H35" s="274">
        <f>VLOOKUP($P$1,'REKAP NILAI'!$A$14:$BE$52,43,FALSE)</f>
        <v>89.67</v>
      </c>
      <c r="I35" s="276" t="str">
        <f>VLOOKUP($P$1,'REKAP NILAI'!$A$14:$BE$52,44,FALSE)</f>
        <v>Menunjukkan penguasaan dalam Dapat menyanyikan dan membuat klip video lagu islami</v>
      </c>
      <c r="J35" s="277"/>
      <c r="K35" s="277"/>
      <c r="L35" s="277"/>
      <c r="M35" s="277"/>
      <c r="N35" s="278"/>
      <c r="O35" s="89"/>
      <c r="T35" s="262" t="str">
        <f t="shared" ref="T35" si="11">IF(H35&lt;77,"TIDAK NAIK KELAS","NAIK KELAS")</f>
        <v>NAIK KELAS</v>
      </c>
    </row>
    <row r="36" spans="1:20" ht="39" customHeight="1" x14ac:dyDescent="0.25">
      <c r="A36" s="280"/>
      <c r="B36" s="271"/>
      <c r="C36" s="272"/>
      <c r="D36" s="272"/>
      <c r="E36" s="272"/>
      <c r="F36" s="272"/>
      <c r="G36" s="273"/>
      <c r="H36" s="275"/>
      <c r="I36" s="276" t="str">
        <f>VLOOKUP($P$1,'REKAP NILAI'!$A$14:$BE$52,45,FALSE)</f>
        <v>Memerlukan penguatan dalam Dapat menyanyikan dan membuat klip video lagu islami</v>
      </c>
      <c r="J36" s="277"/>
      <c r="K36" s="277"/>
      <c r="L36" s="277"/>
      <c r="M36" s="277"/>
      <c r="N36" s="278"/>
      <c r="O36" s="89"/>
      <c r="T36" s="262"/>
    </row>
    <row r="37" spans="1:20" ht="39" customHeight="1" x14ac:dyDescent="0.25">
      <c r="A37" s="279">
        <v>12</v>
      </c>
      <c r="B37" s="268" t="str">
        <f>'DATA SEKOLAH'!F22</f>
        <v>Pendidikan Jasmani, Olahraga dan Kesehatan</v>
      </c>
      <c r="C37" s="269"/>
      <c r="D37" s="269"/>
      <c r="E37" s="269"/>
      <c r="F37" s="269"/>
      <c r="G37" s="270"/>
      <c r="H37" s="274">
        <f>VLOOKUP($P$1,'REKAP NILAI'!$A$14:$BE$52,46,FALSE)</f>
        <v>88</v>
      </c>
      <c r="I37" s="276" t="str">
        <f>VLOOKUP($P$1,'REKAP NILAI'!$A$14:$BE$52,47,FALSE)</f>
        <v>Menunjukkan penguasaan dalam Memahami dan mempraktikan formasi permainan bola voli</v>
      </c>
      <c r="J37" s="277"/>
      <c r="K37" s="277"/>
      <c r="L37" s="277"/>
      <c r="M37" s="277"/>
      <c r="N37" s="278"/>
      <c r="O37" s="89"/>
      <c r="T37" s="262" t="str">
        <f t="shared" ref="T37" si="12">IF(H37&lt;77,"TIDAK NAIK KELAS","NAIK KELAS")</f>
        <v>NAIK KELAS</v>
      </c>
    </row>
    <row r="38" spans="1:20" ht="39" customHeight="1" x14ac:dyDescent="0.25">
      <c r="A38" s="280"/>
      <c r="B38" s="271"/>
      <c r="C38" s="272"/>
      <c r="D38" s="272"/>
      <c r="E38" s="272"/>
      <c r="F38" s="272"/>
      <c r="G38" s="273"/>
      <c r="H38" s="275"/>
      <c r="I38" s="276" t="str">
        <f>VLOOKUP($P$1,'REKAP NILAI'!$A$14:$BE$52,48,FALSE)</f>
        <v>Memerlukan penguatan dalam Memahami dan mempraktikan formasi permainan bola voli</v>
      </c>
      <c r="J38" s="277"/>
      <c r="K38" s="277"/>
      <c r="L38" s="277"/>
      <c r="M38" s="277"/>
      <c r="N38" s="278"/>
      <c r="O38" s="89"/>
      <c r="T38" s="262"/>
    </row>
    <row r="39" spans="1:20" ht="39" customHeight="1" x14ac:dyDescent="0.25">
      <c r="A39" s="279">
        <v>13</v>
      </c>
      <c r="B39" s="268" t="str">
        <f>'DATA SEKOLAH'!F23</f>
        <v>Kemuhammadiyahan</v>
      </c>
      <c r="C39" s="269"/>
      <c r="D39" s="269"/>
      <c r="E39" s="269"/>
      <c r="F39" s="269"/>
      <c r="G39" s="270"/>
      <c r="H39" s="274">
        <f>VLOOKUP($P$1,'REKAP NILAI'!$A$14:$BE$52,49,FALSE)</f>
        <v>90.08</v>
      </c>
      <c r="I39" s="276" t="str">
        <f>VLOOKUP($P$1,'REKAP NILAI'!$A$14:$BE$52,50,FALSE)</f>
        <v>Menunjukkan penguasaan dalam Menjelaskan pengertian Muqaddimah, sistematika matan dan sejarah perumusan  Anggaran Dasar Muhammadiyah (MADM).</v>
      </c>
      <c r="J39" s="277"/>
      <c r="K39" s="277"/>
      <c r="L39" s="277"/>
      <c r="M39" s="277"/>
      <c r="N39" s="278"/>
      <c r="O39" s="89"/>
      <c r="T39" s="262" t="str">
        <f t="shared" ref="T39" si="13">IF(H39&lt;77,"TIDAK NAIK KELAS","NAIK KELAS")</f>
        <v>NAIK KELAS</v>
      </c>
    </row>
    <row r="40" spans="1:20" ht="39" customHeight="1" x14ac:dyDescent="0.25">
      <c r="A40" s="280"/>
      <c r="B40" s="271"/>
      <c r="C40" s="272"/>
      <c r="D40" s="272"/>
      <c r="E40" s="272"/>
      <c r="F40" s="272"/>
      <c r="G40" s="273"/>
      <c r="H40" s="275"/>
      <c r="I40" s="276" t="str">
        <f>VLOOKUP($P$1,'REKAP NILAI'!$A$14:$BE$52,51,FALSE)</f>
        <v>Memerlukan penguatan dalam Menjelaskan dan menyusun artikel  serta menceritakan peran tokoh Aisyiyah era kontemporer Prof.Hj.Siti Baroroh Barid</v>
      </c>
      <c r="J40" s="277"/>
      <c r="K40" s="277"/>
      <c r="L40" s="277"/>
      <c r="M40" s="277"/>
      <c r="N40" s="278"/>
      <c r="O40" s="89"/>
      <c r="T40" s="262"/>
    </row>
    <row r="41" spans="1:20" ht="51.75" customHeight="1" x14ac:dyDescent="0.25">
      <c r="A41" s="281">
        <v>14</v>
      </c>
      <c r="B41" s="282" t="str">
        <f>'DATA SEKOLAH'!F24</f>
        <v>Bahasa Jepang</v>
      </c>
      <c r="C41" s="282"/>
      <c r="D41" s="282"/>
      <c r="E41" s="282"/>
      <c r="F41" s="282"/>
      <c r="G41" s="282"/>
      <c r="H41" s="274">
        <f>VLOOKUP($P$1,'REKAP NILAI'!$A$14:$BE$52,52,FALSE)</f>
        <v>84</v>
      </c>
      <c r="I41" s="283" t="str">
        <f>VLOOKUP($P$1,'REKAP NILAI'!$A$14:$BE$52,53,FALSE)</f>
        <v>Menunjukkan penguasaan dalam mengucapkan salam sapaan ringan (aisatsu)</v>
      </c>
      <c r="J41" s="283"/>
      <c r="K41" s="283"/>
      <c r="L41" s="283"/>
      <c r="M41" s="283"/>
      <c r="N41" s="283"/>
      <c r="O41" s="89"/>
      <c r="T41" s="262" t="str">
        <f t="shared" ref="T41" si="14">IF(H41&lt;77,"TIDAK NAIK KELAS","NAIK KELAS")</f>
        <v>NAIK KELAS</v>
      </c>
    </row>
    <row r="42" spans="1:20" ht="48" customHeight="1" x14ac:dyDescent="0.25">
      <c r="A42" s="281"/>
      <c r="B42" s="282"/>
      <c r="C42" s="282"/>
      <c r="D42" s="282"/>
      <c r="E42" s="282"/>
      <c r="F42" s="282"/>
      <c r="G42" s="282"/>
      <c r="H42" s="275"/>
      <c r="I42" s="283" t="str">
        <f>VLOOKUP($P$1,'REKAP NILAI'!$A$14:$BE$52,54,FALSE)</f>
        <v>Memerlukan penguatan dalam mengucapkan salam sapaan ringan (aisatsu)</v>
      </c>
      <c r="J42" s="283"/>
      <c r="K42" s="283"/>
      <c r="L42" s="283"/>
      <c r="M42" s="283"/>
      <c r="N42" s="283"/>
      <c r="O42" s="89"/>
      <c r="T42" s="262"/>
    </row>
    <row r="43" spans="1:20" ht="45.75" customHeight="1" x14ac:dyDescent="0.25">
      <c r="A43" s="281">
        <v>15</v>
      </c>
      <c r="B43" s="282" t="str">
        <f>'DATA SEKOLAH'!F25</f>
        <v>Informatika</v>
      </c>
      <c r="C43" s="282"/>
      <c r="D43" s="282"/>
      <c r="E43" s="282"/>
      <c r="F43" s="282"/>
      <c r="G43" s="282"/>
      <c r="H43" s="274">
        <f>VLOOKUP($P$1,'REKAP NILAI'!$A$14:$BE$52,55,FALSE)</f>
        <v>82.5</v>
      </c>
      <c r="I43" s="283" t="str">
        <f>VLOOKUP($P$1,'REKAP NILAI'!$A$14:$BE$52,56,FALSE)</f>
        <v>Menunjukkan penguasaan dalam Memahami proses pemrograman</v>
      </c>
      <c r="J43" s="283"/>
      <c r="K43" s="283"/>
      <c r="L43" s="283"/>
      <c r="M43" s="283"/>
      <c r="N43" s="283"/>
      <c r="O43" s="89"/>
      <c r="T43" s="262" t="str">
        <f t="shared" ref="T43" si="15">IF(H43&lt;77,"TIDAK NAIK KELAS","NAIK KELAS")</f>
        <v>NAIK KELAS</v>
      </c>
    </row>
    <row r="44" spans="1:20" ht="39" customHeight="1" x14ac:dyDescent="0.25">
      <c r="A44" s="281"/>
      <c r="B44" s="282"/>
      <c r="C44" s="282"/>
      <c r="D44" s="282"/>
      <c r="E44" s="282"/>
      <c r="F44" s="282"/>
      <c r="G44" s="282"/>
      <c r="H44" s="275"/>
      <c r="I44" s="283" t="str">
        <f>VLOOKUP($P$1,'REKAP NILAI'!$A$14:$BE$52,57,FALSE)</f>
        <v>Memerlukan penguatan dalam Menguasai konsep dan penerapan rekursi</v>
      </c>
      <c r="J44" s="283"/>
      <c r="K44" s="283"/>
      <c r="L44" s="283"/>
      <c r="M44" s="283"/>
      <c r="N44" s="283"/>
      <c r="O44" s="89"/>
      <c r="T44" s="262"/>
    </row>
    <row r="45" spans="1:20" ht="15.75" x14ac:dyDescent="0.25">
      <c r="A45" s="81"/>
      <c r="B45" s="83"/>
      <c r="C45" s="83"/>
      <c r="D45" s="83"/>
      <c r="E45" s="83"/>
      <c r="F45" s="83"/>
      <c r="G45" s="80"/>
      <c r="H45" s="81"/>
      <c r="I45" s="81"/>
      <c r="J45" s="81"/>
      <c r="K45" s="81"/>
      <c r="L45" s="81"/>
      <c r="M45" s="81"/>
      <c r="N45" s="82"/>
      <c r="O45" s="80"/>
    </row>
    <row r="46" spans="1:20" ht="30" customHeight="1" x14ac:dyDescent="0.25">
      <c r="A46" s="90" t="s">
        <v>188</v>
      </c>
      <c r="B46" s="302" t="s">
        <v>53</v>
      </c>
      <c r="C46" s="302"/>
      <c r="D46" s="302"/>
      <c r="E46" s="302"/>
      <c r="F46" s="302"/>
      <c r="G46" s="300" t="s">
        <v>189</v>
      </c>
      <c r="H46" s="300"/>
      <c r="I46" s="300"/>
      <c r="J46" s="300"/>
      <c r="K46" s="300"/>
      <c r="L46" s="300"/>
      <c r="M46" s="300"/>
      <c r="N46" s="301"/>
      <c r="O46" s="80"/>
    </row>
    <row r="47" spans="1:20" ht="27" customHeight="1" x14ac:dyDescent="0.25">
      <c r="A47" s="91">
        <v>1</v>
      </c>
      <c r="B47" s="263" t="str">
        <f>VLOOKUP($P$1,'REKAP NILAI'!$A$14:$BQ$52,58,0)</f>
        <v>HW</v>
      </c>
      <c r="C47" s="264"/>
      <c r="D47" s="264"/>
      <c r="E47" s="264"/>
      <c r="F47" s="265"/>
      <c r="G47" s="263" t="str">
        <f>VLOOKUP($P$1,'REKAP NILAI'!$A$14:$BQ$52,59,0)</f>
        <v>Peserta didik sudah mengikuti kegiatan HW dengan aktif,dan menunjukan sikap disiplin dan bertanggung jawab</v>
      </c>
      <c r="H47" s="264"/>
      <c r="I47" s="264"/>
      <c r="J47" s="264"/>
      <c r="K47" s="264"/>
      <c r="L47" s="264"/>
      <c r="M47" s="264"/>
      <c r="N47" s="265"/>
      <c r="O47" s="80"/>
    </row>
    <row r="48" spans="1:20" ht="27" customHeight="1" x14ac:dyDescent="0.25">
      <c r="A48" s="91">
        <v>2</v>
      </c>
      <c r="B48" s="263" t="str">
        <f>VLOOKUP($P$1,'REKAP NILAI'!$A$14:$BQ$52,60,0)</f>
        <v>Tahfidz</v>
      </c>
      <c r="C48" s="264"/>
      <c r="D48" s="264"/>
      <c r="E48" s="264"/>
      <c r="F48" s="265"/>
      <c r="G48" s="263" t="str">
        <f>VLOOKUP($P$1,'REKAP NILAI'!$A$14:$BQ$52,61,0)</f>
        <v>Alhamdulillah. Peserta didik sudah sangat baik dalam menghafal al Qur'an. Namun kelancaran, ketepatan, tajwid dan kefasihan perlu ditingkatkan</v>
      </c>
      <c r="H48" s="264"/>
      <c r="I48" s="264"/>
      <c r="J48" s="264"/>
      <c r="K48" s="264"/>
      <c r="L48" s="264"/>
      <c r="M48" s="264"/>
      <c r="N48" s="265"/>
      <c r="O48" s="80"/>
    </row>
    <row r="49" spans="1:15" ht="27" customHeight="1" x14ac:dyDescent="0.25">
      <c r="A49" s="91">
        <v>3</v>
      </c>
      <c r="B49" s="263" t="str">
        <f>VLOOKUP($P$1,'REKAP NILAI'!$A$14:$BQ$52,62,0)</f>
        <v>KM3</v>
      </c>
      <c r="C49" s="264"/>
      <c r="D49" s="264"/>
      <c r="E49" s="264"/>
      <c r="F49" s="265"/>
      <c r="G49" s="263" t="str">
        <f>VLOOKUP($P$1,'REKAP NILAI'!$A$14:$BQ$52,63,0)</f>
        <v/>
      </c>
      <c r="H49" s="264"/>
      <c r="I49" s="264"/>
      <c r="J49" s="264"/>
      <c r="K49" s="264"/>
      <c r="L49" s="264"/>
      <c r="M49" s="264"/>
      <c r="N49" s="265"/>
      <c r="O49" s="80"/>
    </row>
    <row r="50" spans="1:15" ht="27" customHeight="1" x14ac:dyDescent="0.25">
      <c r="A50" s="91">
        <v>4</v>
      </c>
      <c r="B50" s="263">
        <f>VLOOKUP($P$1,'REKAP NILAI'!$A$14:$BQ$52,64,0)</f>
        <v>0</v>
      </c>
      <c r="C50" s="264"/>
      <c r="D50" s="264"/>
      <c r="E50" s="264"/>
      <c r="F50" s="265"/>
      <c r="G50" s="263" t="str">
        <f>VLOOKUP($P$1,'REKAP NILAI'!$A$14:$BQ$52,65,0)</f>
        <v xml:space="preserve"> </v>
      </c>
      <c r="H50" s="264"/>
      <c r="I50" s="264"/>
      <c r="J50" s="264"/>
      <c r="K50" s="264"/>
      <c r="L50" s="264"/>
      <c r="M50" s="264"/>
      <c r="N50" s="265"/>
      <c r="O50" s="80"/>
    </row>
    <row r="51" spans="1:15" ht="27" customHeight="1" x14ac:dyDescent="0.25">
      <c r="A51" s="91">
        <v>5</v>
      </c>
      <c r="B51" s="263">
        <f>VLOOKUP($P$1,'REKAP NILAI'!$A$14:$BQ$52,66,0)</f>
        <v>0</v>
      </c>
      <c r="C51" s="264"/>
      <c r="D51" s="264"/>
      <c r="E51" s="264"/>
      <c r="F51" s="265"/>
      <c r="G51" s="263" t="str">
        <f>VLOOKUP($P$1,'REKAP NILAI'!$A$14:$BQ$52,67,0)</f>
        <v xml:space="preserve"> </v>
      </c>
      <c r="H51" s="264"/>
      <c r="I51" s="264"/>
      <c r="J51" s="264"/>
      <c r="K51" s="264"/>
      <c r="L51" s="264"/>
      <c r="M51" s="264"/>
      <c r="N51" s="265"/>
      <c r="O51" s="80"/>
    </row>
    <row r="52" spans="1:15" ht="15.75" x14ac:dyDescent="0.25">
      <c r="A52" s="92"/>
      <c r="B52" s="93"/>
      <c r="C52" s="94"/>
      <c r="D52" s="94"/>
      <c r="E52" s="94"/>
      <c r="F52" s="94"/>
      <c r="G52" s="94"/>
      <c r="H52" s="93"/>
      <c r="I52" s="94"/>
      <c r="J52" s="94"/>
      <c r="K52" s="94"/>
      <c r="L52" s="94"/>
      <c r="M52" s="94"/>
      <c r="N52" s="92"/>
      <c r="O52" s="80"/>
    </row>
    <row r="53" spans="1:15" ht="30" customHeight="1" x14ac:dyDescent="0.25">
      <c r="A53" s="90" t="s">
        <v>188</v>
      </c>
      <c r="B53" s="302" t="s">
        <v>204</v>
      </c>
      <c r="C53" s="302"/>
      <c r="D53" s="302"/>
      <c r="E53" s="302"/>
      <c r="F53" s="302"/>
      <c r="G53" s="300" t="s">
        <v>189</v>
      </c>
      <c r="H53" s="300"/>
      <c r="I53" s="300"/>
      <c r="J53" s="300"/>
      <c r="K53" s="300"/>
      <c r="L53" s="300"/>
      <c r="M53" s="300"/>
      <c r="N53" s="301"/>
      <c r="O53" s="80"/>
    </row>
    <row r="54" spans="1:15" ht="27" customHeight="1" x14ac:dyDescent="0.25">
      <c r="A54" s="91">
        <v>1</v>
      </c>
      <c r="B54" s="263">
        <f>VLOOKUP($P$1,'REKAP NILAI'!$A$14:$BU$52,70,0)</f>
        <v>0</v>
      </c>
      <c r="C54" s="264"/>
      <c r="D54" s="264"/>
      <c r="E54" s="264"/>
      <c r="F54" s="265"/>
      <c r="G54" s="263">
        <f>VLOOKUP($P$1,'REKAP NILAI'!$A$14:$BU$52,71,0)</f>
        <v>0</v>
      </c>
      <c r="H54" s="264"/>
      <c r="I54" s="264"/>
      <c r="J54" s="264"/>
      <c r="K54" s="264"/>
      <c r="L54" s="264"/>
      <c r="M54" s="264"/>
      <c r="N54" s="265"/>
      <c r="O54" s="80"/>
    </row>
    <row r="55" spans="1:15" ht="27" customHeight="1" x14ac:dyDescent="0.25">
      <c r="A55" s="180">
        <v>2</v>
      </c>
      <c r="B55" s="333">
        <f>VLOOKUP($P$1,'REKAP NILAI'!$A$14:$BU$52,72,0)</f>
        <v>0</v>
      </c>
      <c r="C55" s="334"/>
      <c r="D55" s="334"/>
      <c r="E55" s="334"/>
      <c r="F55" s="335"/>
      <c r="G55" s="333">
        <f>VLOOKUP($P$1,'REKAP NILAI'!$A$14:$BU$52,73,0)</f>
        <v>0</v>
      </c>
      <c r="H55" s="334"/>
      <c r="I55" s="334"/>
      <c r="J55" s="334"/>
      <c r="K55" s="334"/>
      <c r="L55" s="334"/>
      <c r="M55" s="334"/>
      <c r="N55" s="335"/>
      <c r="O55" s="80"/>
    </row>
    <row r="56" spans="1:15" ht="27" hidden="1" customHeight="1" x14ac:dyDescent="0.25">
      <c r="A56" s="179">
        <v>3</v>
      </c>
      <c r="B56" s="339">
        <f>VLOOKUP($P$1,'REKAP NILAI'!$A$14:$CD$52,74,0)</f>
        <v>0</v>
      </c>
      <c r="C56" s="340"/>
      <c r="D56" s="340"/>
      <c r="E56" s="340"/>
      <c r="F56" s="341"/>
      <c r="G56" s="339">
        <f>VLOOKUP($P$1,'REKAP NILAI'!$A$14:$CD$52,75,0)</f>
        <v>0</v>
      </c>
      <c r="H56" s="340"/>
      <c r="I56" s="340"/>
      <c r="J56" s="340"/>
      <c r="K56" s="340"/>
      <c r="L56" s="340"/>
      <c r="M56" s="340"/>
      <c r="N56" s="341"/>
      <c r="O56" s="80"/>
    </row>
    <row r="57" spans="1:15" ht="27" hidden="1" customHeight="1" x14ac:dyDescent="0.25">
      <c r="A57" s="95">
        <v>4</v>
      </c>
      <c r="B57" s="333">
        <f>VLOOKUP($P$1,'REKAP NILAI'!$A$14:$CD$52,76,0)</f>
        <v>0</v>
      </c>
      <c r="C57" s="334"/>
      <c r="D57" s="334"/>
      <c r="E57" s="334"/>
      <c r="F57" s="335"/>
      <c r="G57" s="333">
        <f>VLOOKUP($P$1,'REKAP NILAI'!$A$14:$CD$52,77,0)</f>
        <v>0</v>
      </c>
      <c r="H57" s="334"/>
      <c r="I57" s="334"/>
      <c r="J57" s="334"/>
      <c r="K57" s="334"/>
      <c r="L57" s="334"/>
      <c r="M57" s="334"/>
      <c r="N57" s="335"/>
      <c r="O57" s="80"/>
    </row>
    <row r="58" spans="1:15" ht="27" hidden="1" customHeight="1" x14ac:dyDescent="0.25">
      <c r="A58" s="96">
        <v>5</v>
      </c>
      <c r="B58" s="336">
        <f>VLOOKUP($P$1,'REKAP NILAI'!$A$14:$CD$52,78,0)</f>
        <v>0</v>
      </c>
      <c r="C58" s="337"/>
      <c r="D58" s="337"/>
      <c r="E58" s="337"/>
      <c r="F58" s="338"/>
      <c r="G58" s="336">
        <f>VLOOKUP($P$1,'REKAP NILAI'!$A$14:$CD$52,79,0)</f>
        <v>0</v>
      </c>
      <c r="H58" s="337"/>
      <c r="I58" s="337"/>
      <c r="J58" s="337"/>
      <c r="K58" s="337"/>
      <c r="L58" s="337"/>
      <c r="M58" s="337"/>
      <c r="N58" s="338"/>
      <c r="O58" s="80"/>
    </row>
    <row r="59" spans="1:15" ht="15.75" x14ac:dyDescent="0.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0"/>
    </row>
    <row r="60" spans="1:15" ht="30" customHeight="1" x14ac:dyDescent="0.25">
      <c r="A60" s="306" t="s">
        <v>102</v>
      </c>
      <c r="B60" s="306"/>
      <c r="C60" s="306"/>
      <c r="D60" s="306"/>
      <c r="E60" s="306"/>
      <c r="F60" s="306"/>
      <c r="G60" s="97"/>
      <c r="H60" s="80"/>
      <c r="I60" s="94"/>
      <c r="J60" s="94"/>
      <c r="K60" s="94"/>
      <c r="L60" s="94"/>
      <c r="M60" s="94"/>
      <c r="N60" s="92"/>
      <c r="O60" s="80"/>
    </row>
    <row r="61" spans="1:15" ht="27" customHeight="1" x14ac:dyDescent="0.25">
      <c r="A61" s="287" t="s">
        <v>103</v>
      </c>
      <c r="B61" s="288"/>
      <c r="C61" s="305"/>
      <c r="D61" s="266" t="str">
        <f>VLOOKUP($P$1,'REKAP NILAI'!$A$14:$CD$52,80,0)</f>
        <v/>
      </c>
      <c r="E61" s="267"/>
      <c r="F61" s="98" t="s">
        <v>190</v>
      </c>
      <c r="G61" s="80"/>
      <c r="H61" s="80"/>
      <c r="I61" s="94"/>
      <c r="J61" s="94"/>
      <c r="K61" s="94"/>
      <c r="L61" s="94"/>
      <c r="M61" s="94"/>
      <c r="N61" s="92"/>
      <c r="O61" s="80"/>
    </row>
    <row r="62" spans="1:15" ht="27" customHeight="1" x14ac:dyDescent="0.25">
      <c r="A62" s="330" t="s">
        <v>104</v>
      </c>
      <c r="B62" s="331"/>
      <c r="C62" s="332"/>
      <c r="D62" s="266" t="str">
        <f>VLOOKUP($P$1,'REKAP NILAI'!$A$14:$CD$52,81,0)</f>
        <v/>
      </c>
      <c r="E62" s="267"/>
      <c r="F62" s="99" t="s">
        <v>190</v>
      </c>
      <c r="G62" s="80"/>
      <c r="H62" s="80"/>
      <c r="I62" s="94"/>
      <c r="J62" s="94"/>
      <c r="K62" s="94"/>
      <c r="L62" s="94"/>
      <c r="M62" s="94"/>
      <c r="N62" s="92"/>
      <c r="O62" s="80"/>
    </row>
    <row r="63" spans="1:15" ht="27" customHeight="1" x14ac:dyDescent="0.25">
      <c r="A63" s="330" t="s">
        <v>117</v>
      </c>
      <c r="B63" s="331"/>
      <c r="C63" s="332"/>
      <c r="D63" s="266" t="str">
        <f>VLOOKUP($P$1,'REKAP NILAI'!$A$14:$CD$52,82,0)</f>
        <v/>
      </c>
      <c r="E63" s="267"/>
      <c r="F63" s="99" t="s">
        <v>190</v>
      </c>
      <c r="G63" s="80"/>
      <c r="H63" s="80"/>
      <c r="I63" s="94"/>
      <c r="J63" s="94"/>
      <c r="K63" s="94"/>
      <c r="L63" s="94"/>
      <c r="M63" s="94"/>
      <c r="N63" s="92"/>
      <c r="O63" s="80"/>
    </row>
    <row r="64" spans="1:15" ht="27" customHeight="1" x14ac:dyDescent="0.25">
      <c r="A64" s="176"/>
      <c r="B64" s="176"/>
      <c r="C64" s="176"/>
      <c r="D64" s="177"/>
      <c r="E64" s="177"/>
      <c r="F64" s="178"/>
      <c r="G64" s="80"/>
      <c r="H64" s="80"/>
      <c r="I64" s="94"/>
      <c r="J64" s="94"/>
      <c r="K64" s="94"/>
      <c r="L64" s="94"/>
      <c r="M64" s="94"/>
      <c r="N64" s="92"/>
      <c r="O64" s="80"/>
    </row>
    <row r="65" spans="1:15" ht="27" hidden="1" customHeight="1" x14ac:dyDescent="0.25">
      <c r="A65" s="342" t="s">
        <v>218</v>
      </c>
      <c r="B65" s="343"/>
      <c r="C65" s="343"/>
      <c r="D65" s="343"/>
      <c r="E65" s="343"/>
      <c r="F65" s="343"/>
      <c r="G65" s="344"/>
      <c r="H65" s="348" t="str">
        <f>IF(COUNTIF(T11:T45,"TIDAK NAIK KELAS")=0,"NAIK KE KELAS XI","TIDAK NAIK KELAS")</f>
        <v>NAIK KE KELAS XI</v>
      </c>
      <c r="I65" s="349"/>
      <c r="J65" s="349"/>
      <c r="K65" s="349"/>
      <c r="L65" s="349"/>
      <c r="M65" s="349"/>
      <c r="N65" s="350"/>
      <c r="O65" s="80"/>
    </row>
    <row r="66" spans="1:15" ht="27" hidden="1" customHeight="1" thickBot="1" x14ac:dyDescent="0.3">
      <c r="A66" s="345"/>
      <c r="B66" s="346"/>
      <c r="C66" s="346"/>
      <c r="D66" s="346"/>
      <c r="E66" s="346"/>
      <c r="F66" s="346"/>
      <c r="G66" s="347"/>
      <c r="H66" s="351"/>
      <c r="I66" s="352"/>
      <c r="J66" s="352"/>
      <c r="K66" s="352"/>
      <c r="L66" s="352"/>
      <c r="M66" s="352"/>
      <c r="N66" s="353"/>
      <c r="O66" s="80"/>
    </row>
    <row r="67" spans="1:15" ht="27" customHeight="1" x14ac:dyDescent="0.25">
      <c r="A67" s="176"/>
      <c r="B67" s="176"/>
      <c r="C67" s="176"/>
      <c r="D67" s="177"/>
      <c r="E67" s="177"/>
      <c r="F67" s="178"/>
      <c r="G67" s="80"/>
      <c r="H67" s="80"/>
      <c r="I67" s="94"/>
      <c r="J67" s="94"/>
      <c r="K67" s="94"/>
      <c r="L67" s="94"/>
      <c r="M67" s="94"/>
      <c r="N67" s="92"/>
      <c r="O67" s="80"/>
    </row>
    <row r="68" spans="1:15" ht="27" customHeight="1" x14ac:dyDescent="0.25">
      <c r="A68" s="176"/>
      <c r="B68" s="176"/>
      <c r="C68" s="176"/>
      <c r="D68" s="177"/>
      <c r="E68" s="177"/>
      <c r="F68" s="178"/>
      <c r="G68" s="80"/>
      <c r="H68" s="80"/>
      <c r="I68" s="94"/>
      <c r="J68" s="94"/>
      <c r="K68" s="94"/>
      <c r="L68" s="94"/>
      <c r="M68" s="94"/>
      <c r="N68" s="92"/>
      <c r="O68" s="80"/>
    </row>
    <row r="69" spans="1:15" ht="27" customHeight="1" x14ac:dyDescent="0.25">
      <c r="A69" s="176"/>
      <c r="B69" s="176"/>
      <c r="C69" s="176"/>
      <c r="D69" s="177"/>
      <c r="E69" s="177"/>
      <c r="F69" s="178"/>
      <c r="G69" s="80"/>
      <c r="H69" s="80"/>
      <c r="I69" s="94"/>
      <c r="J69" s="94"/>
      <c r="K69" s="94"/>
      <c r="L69" s="94"/>
      <c r="M69" s="94"/>
      <c r="N69" s="92"/>
      <c r="O69" s="80"/>
    </row>
    <row r="70" spans="1:15" ht="27" customHeight="1" x14ac:dyDescent="0.25">
      <c r="A70" s="176"/>
      <c r="B70" s="176"/>
      <c r="C70" s="176"/>
      <c r="D70" s="177"/>
      <c r="E70" s="177"/>
      <c r="F70" s="178"/>
      <c r="G70" s="80"/>
      <c r="H70" s="80"/>
      <c r="I70" s="94"/>
      <c r="J70" s="94"/>
      <c r="K70" s="94"/>
      <c r="L70" s="94"/>
      <c r="M70" s="94"/>
      <c r="N70" s="92"/>
      <c r="O70" s="80"/>
    </row>
    <row r="71" spans="1:15" ht="15.75" x14ac:dyDescent="0.25">
      <c r="A71" s="100"/>
      <c r="B71" s="324"/>
      <c r="C71" s="324"/>
      <c r="D71" s="324"/>
      <c r="E71" s="100"/>
      <c r="F71" s="100"/>
      <c r="G71" s="100"/>
      <c r="H71" s="100"/>
      <c r="I71" s="100"/>
      <c r="J71" s="100"/>
      <c r="K71" s="100"/>
      <c r="L71" s="100"/>
      <c r="M71" s="101" t="s">
        <v>225</v>
      </c>
      <c r="N71" s="102"/>
      <c r="O71" s="80"/>
    </row>
    <row r="72" spans="1:15" ht="18.75" x14ac:dyDescent="0.25">
      <c r="A72" s="303" t="s">
        <v>226</v>
      </c>
      <c r="B72" s="303"/>
      <c r="C72" s="303"/>
      <c r="D72" s="303"/>
      <c r="E72" s="303"/>
      <c r="F72" s="103"/>
      <c r="G72" s="82"/>
      <c r="H72" s="82"/>
      <c r="I72" s="82"/>
      <c r="J72" s="82"/>
      <c r="K72" s="82"/>
      <c r="L72" s="82"/>
      <c r="M72" s="102" t="s">
        <v>106</v>
      </c>
      <c r="N72" s="82"/>
      <c r="O72" s="80"/>
    </row>
    <row r="73" spans="1:15" ht="15.75" x14ac:dyDescent="0.25">
      <c r="A73" s="100"/>
      <c r="B73" s="104"/>
      <c r="C73" s="104"/>
      <c r="D73" s="104"/>
      <c r="E73" s="104"/>
      <c r="F73" s="104"/>
      <c r="G73" s="100"/>
      <c r="H73" s="100"/>
      <c r="I73" s="100"/>
      <c r="J73" s="100"/>
      <c r="K73" s="100"/>
      <c r="L73" s="100"/>
      <c r="M73" s="100"/>
      <c r="N73" s="82"/>
      <c r="O73" s="80"/>
    </row>
    <row r="74" spans="1:15" ht="15.75" x14ac:dyDescent="0.25">
      <c r="A74" s="100"/>
      <c r="B74" s="105"/>
      <c r="C74" s="105"/>
      <c r="D74" s="105"/>
      <c r="E74" s="105"/>
      <c r="F74" s="105"/>
      <c r="G74" s="100"/>
      <c r="H74" s="100"/>
      <c r="I74" s="100"/>
      <c r="J74" s="100"/>
      <c r="K74" s="100"/>
      <c r="L74" s="100"/>
      <c r="M74" s="82"/>
      <c r="N74" s="82"/>
      <c r="O74" s="80"/>
    </row>
    <row r="75" spans="1:15" ht="15.75" x14ac:dyDescent="0.25">
      <c r="A75" s="100"/>
      <c r="B75" s="105"/>
      <c r="C75" s="105"/>
      <c r="D75" s="105"/>
      <c r="E75" s="105"/>
      <c r="F75" s="105"/>
      <c r="G75" s="100"/>
      <c r="H75" s="100"/>
      <c r="I75" s="100"/>
      <c r="J75" s="100"/>
      <c r="K75" s="100"/>
      <c r="L75" s="100"/>
      <c r="M75" s="100"/>
      <c r="N75" s="82"/>
      <c r="O75" s="80"/>
    </row>
    <row r="76" spans="1:15" ht="15.75" x14ac:dyDescent="0.25">
      <c r="A76" s="100"/>
      <c r="B76" s="104"/>
      <c r="C76" s="104"/>
      <c r="D76" s="104"/>
      <c r="E76" s="104"/>
      <c r="F76" s="104"/>
      <c r="G76" s="100"/>
      <c r="H76" s="100"/>
      <c r="I76" s="100"/>
      <c r="J76" s="100"/>
      <c r="K76" s="100"/>
      <c r="L76" s="100"/>
      <c r="M76" s="100"/>
      <c r="N76" s="82"/>
      <c r="O76" s="80"/>
    </row>
    <row r="77" spans="1:15" ht="15.75" x14ac:dyDescent="0.25">
      <c r="A77" s="304" t="s">
        <v>107</v>
      </c>
      <c r="B77" s="304"/>
      <c r="C77" s="304"/>
      <c r="D77" s="304"/>
      <c r="E77" s="304"/>
      <c r="F77" s="103"/>
      <c r="G77" s="100"/>
      <c r="H77" s="100"/>
      <c r="I77" s="100"/>
      <c r="J77" s="100"/>
      <c r="K77" s="100"/>
      <c r="L77" s="100"/>
      <c r="M77" s="106" t="str">
        <f>'DATA SISWA'!C39</f>
        <v xml:space="preserve">Fitri Dewi Sundari, S.Pd </v>
      </c>
      <c r="N77" s="82"/>
      <c r="O77" s="80"/>
    </row>
    <row r="78" spans="1:15" ht="15.75" x14ac:dyDescent="0.25">
      <c r="A78" s="200"/>
      <c r="B78" s="200"/>
      <c r="C78" s="200"/>
      <c r="D78" s="200"/>
      <c r="E78" s="200"/>
      <c r="F78" s="103"/>
      <c r="G78" s="201"/>
      <c r="H78" s="201"/>
      <c r="I78" s="201"/>
      <c r="J78" s="201"/>
      <c r="K78" s="201"/>
      <c r="L78" s="201"/>
      <c r="M78" s="102" t="str">
        <f>'DATA SISWA'!D39</f>
        <v>NBM. 1.068.384</v>
      </c>
      <c r="N78" s="82"/>
      <c r="O78" s="80"/>
    </row>
    <row r="79" spans="1:15" ht="15.75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2"/>
      <c r="N79" s="82"/>
      <c r="O79" s="80"/>
    </row>
    <row r="80" spans="1:15" ht="15.75" x14ac:dyDescent="0.25">
      <c r="A80" s="100"/>
      <c r="B80" s="100"/>
      <c r="C80" s="100"/>
      <c r="D80" s="100"/>
      <c r="E80" s="100"/>
      <c r="F80" s="100"/>
      <c r="G80" s="324" t="s">
        <v>108</v>
      </c>
      <c r="H80" s="324"/>
      <c r="I80" s="324"/>
      <c r="J80" s="324"/>
      <c r="K80" s="82"/>
      <c r="L80" s="100"/>
      <c r="M80" s="100"/>
      <c r="N80" s="100"/>
      <c r="O80" s="80"/>
    </row>
    <row r="81" spans="1:15" ht="15.75" x14ac:dyDescent="0.25">
      <c r="A81" s="100"/>
      <c r="B81" s="100"/>
      <c r="C81" s="100"/>
      <c r="D81" s="100"/>
      <c r="E81" s="100"/>
      <c r="F81" s="100"/>
      <c r="G81" s="324" t="s">
        <v>20</v>
      </c>
      <c r="H81" s="324"/>
      <c r="I81" s="324"/>
      <c r="J81" s="324"/>
      <c r="K81" s="82"/>
      <c r="L81" s="100"/>
      <c r="M81" s="100"/>
      <c r="N81" s="100"/>
      <c r="O81" s="80"/>
    </row>
    <row r="82" spans="1:15" ht="63.75" customHeight="1" x14ac:dyDescent="0.25">
      <c r="A82" s="100"/>
      <c r="B82" s="100"/>
      <c r="C82" s="100"/>
      <c r="D82" s="100"/>
      <c r="E82" s="100"/>
      <c r="F82" s="100"/>
      <c r="G82" s="100"/>
      <c r="H82" s="103"/>
      <c r="I82" s="103"/>
      <c r="J82" s="103"/>
      <c r="K82" s="100"/>
      <c r="L82" s="100"/>
      <c r="M82" s="100"/>
      <c r="N82" s="100"/>
      <c r="O82" s="80"/>
    </row>
    <row r="83" spans="1:15" ht="25.5" customHeight="1" x14ac:dyDescent="0.25">
      <c r="A83" s="100"/>
      <c r="B83" s="100"/>
      <c r="C83" s="100"/>
      <c r="D83" s="100"/>
      <c r="E83" s="100"/>
      <c r="F83" s="100"/>
      <c r="G83" s="310" t="str">
        <f>'DATA SEKOLAH'!C17</f>
        <v>Ulyatun Nikmah, M.Pd.</v>
      </c>
      <c r="H83" s="310"/>
      <c r="I83" s="310"/>
      <c r="J83" s="310"/>
      <c r="K83" s="101"/>
      <c r="L83" s="101"/>
      <c r="M83" s="100"/>
      <c r="N83" s="100"/>
      <c r="O83" s="80"/>
    </row>
    <row r="84" spans="1:15" ht="15.95" hidden="1" customHeight="1" x14ac:dyDescent="0.25">
      <c r="A84" s="100"/>
      <c r="B84" s="100"/>
      <c r="C84" s="100"/>
      <c r="D84" s="100"/>
      <c r="E84" s="100"/>
      <c r="F84" s="100"/>
      <c r="G84" s="324"/>
      <c r="H84" s="324"/>
      <c r="I84" s="324"/>
      <c r="J84" s="324"/>
      <c r="K84" s="100"/>
      <c r="L84" s="100"/>
      <c r="M84" s="100"/>
      <c r="N84" s="100"/>
      <c r="O84" s="80"/>
    </row>
    <row r="85" spans="1:15" ht="15.95" hidden="1" customHeight="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80"/>
    </row>
    <row r="86" spans="1:15" ht="15.95" hidden="1" customHeight="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80"/>
    </row>
    <row r="87" spans="1:15" ht="15.95" hidden="1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80"/>
    </row>
    <row r="88" spans="1:15" ht="15.95" hidden="1" customHeight="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80"/>
    </row>
    <row r="89" spans="1:15" ht="15.95" hidden="1" customHeight="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80"/>
    </row>
    <row r="90" spans="1:15" ht="15.95" hidden="1" customHeight="1" x14ac:dyDescent="0.25">
      <c r="A90" s="107" t="s">
        <v>109</v>
      </c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0"/>
    </row>
    <row r="91" spans="1:15" ht="25.5" hidden="1" customHeight="1" x14ac:dyDescent="0.25">
      <c r="A91" s="325"/>
      <c r="B91" s="325"/>
      <c r="C91" s="327"/>
      <c r="D91" s="108" t="s">
        <v>110</v>
      </c>
      <c r="E91" s="109"/>
      <c r="F91" s="109"/>
      <c r="G91" s="82"/>
      <c r="H91" s="82"/>
      <c r="I91" s="82"/>
      <c r="J91" s="82"/>
      <c r="K91" s="82"/>
      <c r="L91" s="82"/>
      <c r="M91" s="82"/>
      <c r="N91" s="82"/>
      <c r="O91" s="80"/>
    </row>
    <row r="92" spans="1:15" ht="140.25" hidden="1" customHeight="1" x14ac:dyDescent="0.25">
      <c r="A92" s="325"/>
      <c r="B92" s="325"/>
      <c r="C92" s="327"/>
      <c r="D92" s="110" t="s">
        <v>111</v>
      </c>
      <c r="E92" s="111"/>
      <c r="F92" s="111"/>
      <c r="G92" s="82"/>
      <c r="H92" s="82"/>
      <c r="I92" s="82"/>
      <c r="J92" s="82"/>
      <c r="K92" s="82"/>
      <c r="L92" s="82"/>
      <c r="M92" s="82"/>
      <c r="N92" s="82"/>
      <c r="O92" s="80"/>
    </row>
    <row r="93" spans="1:15" ht="63.75" hidden="1" customHeight="1" x14ac:dyDescent="0.25">
      <c r="A93" s="326"/>
      <c r="B93" s="326"/>
      <c r="C93" s="327"/>
      <c r="D93" s="110" t="s">
        <v>112</v>
      </c>
      <c r="E93" s="111"/>
      <c r="F93" s="111"/>
      <c r="G93" s="82"/>
      <c r="H93" s="82"/>
      <c r="I93" s="82"/>
      <c r="J93" s="82"/>
      <c r="K93" s="82"/>
      <c r="L93" s="82"/>
      <c r="M93" s="82"/>
      <c r="N93" s="82"/>
      <c r="O93" s="80"/>
    </row>
    <row r="94" spans="1:15" ht="102.95" hidden="1" customHeight="1" thickBot="1" x14ac:dyDescent="0.3">
      <c r="A94" s="112" t="s">
        <v>103</v>
      </c>
      <c r="B94" s="113" t="s">
        <v>113</v>
      </c>
      <c r="C94" s="327"/>
      <c r="D94" s="110" t="s">
        <v>114</v>
      </c>
      <c r="E94" s="111"/>
      <c r="F94" s="111"/>
      <c r="G94" s="82"/>
      <c r="H94" s="82"/>
      <c r="I94" s="82"/>
      <c r="J94" s="82"/>
      <c r="K94" s="82"/>
      <c r="L94" s="82"/>
      <c r="M94" s="82"/>
      <c r="N94" s="82"/>
      <c r="O94" s="80"/>
    </row>
    <row r="95" spans="1:15" ht="18" hidden="1" customHeight="1" thickBot="1" x14ac:dyDescent="0.3">
      <c r="A95" s="112" t="s">
        <v>115</v>
      </c>
      <c r="B95" s="113" t="s">
        <v>116</v>
      </c>
      <c r="C95" s="327"/>
      <c r="D95" s="110"/>
      <c r="E95" s="111"/>
      <c r="F95" s="111"/>
      <c r="G95" s="82"/>
      <c r="H95" s="82"/>
      <c r="I95" s="82"/>
      <c r="J95" s="82"/>
      <c r="K95" s="82"/>
      <c r="L95" s="82"/>
      <c r="M95" s="82"/>
      <c r="N95" s="82"/>
      <c r="O95" s="80"/>
    </row>
    <row r="96" spans="1:15" ht="51.95" hidden="1" customHeight="1" thickBot="1" x14ac:dyDescent="0.3">
      <c r="A96" s="112" t="s">
        <v>117</v>
      </c>
      <c r="B96" s="113" t="s">
        <v>118</v>
      </c>
      <c r="C96" s="327"/>
      <c r="D96" s="114" t="s">
        <v>119</v>
      </c>
      <c r="E96" s="111"/>
      <c r="F96" s="111"/>
      <c r="G96" s="82"/>
      <c r="H96" s="82"/>
      <c r="I96" s="82"/>
      <c r="J96" s="82"/>
      <c r="K96" s="82"/>
      <c r="L96" s="82"/>
      <c r="M96" s="82"/>
      <c r="N96" s="82"/>
      <c r="O96" s="80"/>
    </row>
    <row r="97" spans="1:15" ht="15.95" hidden="1" customHeight="1" x14ac:dyDescent="0.25">
      <c r="A97" s="107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0"/>
    </row>
    <row r="98" spans="1:15" ht="15.95" hidden="1" customHeight="1" x14ac:dyDescent="0.25">
      <c r="A98" s="82"/>
      <c r="B98" s="82"/>
      <c r="C98" s="115" t="s">
        <v>120</v>
      </c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0"/>
    </row>
    <row r="99" spans="1:15" ht="15.95" hidden="1" customHeight="1" x14ac:dyDescent="0.25">
      <c r="A99" s="115" t="s">
        <v>121</v>
      </c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0"/>
    </row>
    <row r="100" spans="1:15" ht="15.95" hidden="1" customHeight="1" x14ac:dyDescent="0.25">
      <c r="A100" s="115" t="s">
        <v>105</v>
      </c>
      <c r="B100" s="115" t="s">
        <v>122</v>
      </c>
      <c r="C100" s="115" t="s">
        <v>123</v>
      </c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0"/>
    </row>
    <row r="101" spans="1:15" ht="15.95" hidden="1" customHeight="1" x14ac:dyDescent="0.25">
      <c r="A101" s="107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0"/>
    </row>
    <row r="102" spans="1:15" ht="15.95" hidden="1" customHeight="1" x14ac:dyDescent="0.25">
      <c r="A102" s="107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0"/>
    </row>
    <row r="103" spans="1:15" ht="15.95" hidden="1" customHeight="1" x14ac:dyDescent="0.25">
      <c r="A103" s="107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0"/>
    </row>
    <row r="104" spans="1:15" ht="15.95" hidden="1" customHeight="1" x14ac:dyDescent="0.25">
      <c r="A104" s="107" t="s">
        <v>124</v>
      </c>
      <c r="B104" s="116" t="s">
        <v>125</v>
      </c>
      <c r="C104" s="116" t="s">
        <v>126</v>
      </c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0"/>
    </row>
    <row r="105" spans="1:15" ht="15.95" hidden="1" customHeight="1" x14ac:dyDescent="0.25">
      <c r="A105" s="82"/>
      <c r="B105" s="107" t="s">
        <v>127</v>
      </c>
      <c r="C105" s="107" t="s">
        <v>21</v>
      </c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0"/>
    </row>
    <row r="106" spans="1:15" ht="15.95" hidden="1" customHeight="1" x14ac:dyDescent="0.25">
      <c r="A106" s="107" t="s">
        <v>128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0"/>
    </row>
    <row r="107" spans="1:15" ht="35.1" hidden="1" customHeight="1" thickBot="1" x14ac:dyDescent="0.3">
      <c r="A107" s="117" t="s">
        <v>129</v>
      </c>
      <c r="B107" s="118" t="s">
        <v>130</v>
      </c>
      <c r="C107" s="118" t="s">
        <v>131</v>
      </c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0"/>
    </row>
    <row r="108" spans="1:15" ht="35.1" hidden="1" customHeight="1" thickBot="1" x14ac:dyDescent="0.3">
      <c r="A108" s="119">
        <v>1</v>
      </c>
      <c r="B108" s="120" t="s">
        <v>132</v>
      </c>
      <c r="C108" s="120" t="s">
        <v>133</v>
      </c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0"/>
    </row>
    <row r="109" spans="1:15" ht="35.1" hidden="1" customHeight="1" thickBot="1" x14ac:dyDescent="0.3">
      <c r="A109" s="119">
        <v>2</v>
      </c>
      <c r="B109" s="120" t="s">
        <v>134</v>
      </c>
      <c r="C109" s="120" t="s">
        <v>135</v>
      </c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0"/>
    </row>
    <row r="110" spans="1:15" ht="15.95" hidden="1" customHeight="1" x14ac:dyDescent="0.25">
      <c r="A110" s="107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0"/>
    </row>
    <row r="111" spans="1:15" ht="15.95" hidden="1" customHeight="1" x14ac:dyDescent="0.25">
      <c r="A111" s="107" t="s">
        <v>136</v>
      </c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0"/>
    </row>
    <row r="112" spans="1:15" ht="15.95" hidden="1" customHeight="1" x14ac:dyDescent="0.25">
      <c r="A112" s="328" t="s">
        <v>137</v>
      </c>
      <c r="B112" s="329"/>
      <c r="C112" s="329"/>
      <c r="D112" s="329"/>
      <c r="E112" s="121"/>
      <c r="F112" s="121"/>
      <c r="G112" s="82"/>
      <c r="H112" s="82"/>
      <c r="I112" s="82"/>
      <c r="J112" s="82"/>
      <c r="K112" s="82"/>
      <c r="L112" s="82"/>
      <c r="M112" s="82"/>
      <c r="N112" s="82"/>
      <c r="O112" s="80"/>
    </row>
    <row r="113" spans="1:15" ht="15.95" hidden="1" customHeight="1" x14ac:dyDescent="0.25">
      <c r="A113" s="107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0"/>
    </row>
    <row r="114" spans="1:15" ht="15.95" hidden="1" customHeight="1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0"/>
    </row>
    <row r="115" spans="1:15" ht="15.95" hidden="1" customHeight="1" x14ac:dyDescent="0.25">
      <c r="A115" s="12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0"/>
    </row>
    <row r="116" spans="1:15" ht="15.95" hidden="1" customHeight="1" x14ac:dyDescent="0.25">
      <c r="A116" s="107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0"/>
    </row>
    <row r="117" spans="1:15" ht="15.95" hidden="1" customHeight="1" x14ac:dyDescent="0.25">
      <c r="A117" s="107" t="s">
        <v>138</v>
      </c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0"/>
    </row>
    <row r="118" spans="1:15" ht="17.100000000000001" hidden="1" customHeight="1" thickBot="1" x14ac:dyDescent="0.3">
      <c r="A118" s="123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0"/>
    </row>
    <row r="119" spans="1:15" ht="15.95" hidden="1" customHeight="1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0"/>
    </row>
    <row r="120" spans="1:15" ht="15.95" hidden="1" customHeight="1" x14ac:dyDescent="0.25">
      <c r="A120" s="290" t="s">
        <v>139</v>
      </c>
      <c r="B120" s="290"/>
      <c r="C120" s="290"/>
      <c r="D120" s="290"/>
      <c r="E120" s="124"/>
      <c r="F120" s="124"/>
      <c r="G120" s="82"/>
      <c r="H120" s="82"/>
      <c r="I120" s="82"/>
      <c r="J120" s="82"/>
      <c r="K120" s="82"/>
      <c r="L120" s="82"/>
      <c r="M120" s="82"/>
      <c r="N120" s="82"/>
      <c r="O120" s="80"/>
    </row>
    <row r="121" spans="1:15" ht="15.95" hidden="1" customHeight="1" x14ac:dyDescent="0.25">
      <c r="A121" s="290" t="s">
        <v>140</v>
      </c>
      <c r="B121" s="290"/>
      <c r="C121" s="290"/>
      <c r="D121" s="290"/>
      <c r="E121" s="124"/>
      <c r="F121" s="124"/>
      <c r="G121" s="82"/>
      <c r="H121" s="82"/>
      <c r="I121" s="82"/>
      <c r="J121" s="82"/>
      <c r="K121" s="82"/>
      <c r="L121" s="82"/>
      <c r="M121" s="82"/>
      <c r="N121" s="82"/>
      <c r="O121" s="80"/>
    </row>
    <row r="122" spans="1:15" ht="15.95" hidden="1" customHeight="1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0"/>
    </row>
    <row r="123" spans="1:15" ht="17.100000000000001" hidden="1" customHeight="1" thickBot="1" x14ac:dyDescent="0.3">
      <c r="A123" s="311" t="s">
        <v>141</v>
      </c>
      <c r="B123" s="312"/>
      <c r="C123" s="312"/>
      <c r="D123" s="313"/>
      <c r="E123" s="125"/>
      <c r="F123" s="125"/>
      <c r="G123" s="82"/>
      <c r="H123" s="82"/>
      <c r="I123" s="82"/>
      <c r="J123" s="82"/>
      <c r="K123" s="82"/>
      <c r="L123" s="82"/>
      <c r="M123" s="82"/>
      <c r="N123" s="82"/>
      <c r="O123" s="80"/>
    </row>
    <row r="124" spans="1:15" ht="171" hidden="1" customHeight="1" thickBot="1" x14ac:dyDescent="0.3">
      <c r="A124" s="126" t="s">
        <v>142</v>
      </c>
      <c r="B124" s="127" t="s">
        <v>143</v>
      </c>
      <c r="C124" s="127" t="s">
        <v>144</v>
      </c>
      <c r="D124" s="127" t="s">
        <v>145</v>
      </c>
      <c r="E124" s="128"/>
      <c r="F124" s="128"/>
      <c r="G124" s="82"/>
      <c r="H124" s="82"/>
      <c r="I124" s="82"/>
      <c r="J124" s="82"/>
      <c r="K124" s="82"/>
      <c r="L124" s="82"/>
      <c r="M124" s="82"/>
      <c r="N124" s="82"/>
      <c r="O124" s="80"/>
    </row>
    <row r="125" spans="1:15" ht="63" hidden="1" customHeight="1" x14ac:dyDescent="0.25">
      <c r="A125" s="317"/>
      <c r="B125" s="317"/>
      <c r="C125" s="317"/>
      <c r="D125" s="110" t="s">
        <v>146</v>
      </c>
      <c r="E125" s="111"/>
      <c r="F125" s="111"/>
      <c r="G125" s="82"/>
      <c r="H125" s="82"/>
      <c r="I125" s="82"/>
      <c r="J125" s="82"/>
      <c r="K125" s="82"/>
      <c r="L125" s="82"/>
      <c r="M125" s="82"/>
      <c r="N125" s="82"/>
      <c r="O125" s="80"/>
    </row>
    <row r="126" spans="1:15" ht="31.5" hidden="1" customHeight="1" x14ac:dyDescent="0.25">
      <c r="A126" s="318"/>
      <c r="B126" s="318"/>
      <c r="C126" s="318"/>
      <c r="D126" s="110" t="s">
        <v>20</v>
      </c>
      <c r="E126" s="111"/>
      <c r="F126" s="111"/>
      <c r="G126" s="82"/>
      <c r="H126" s="82"/>
      <c r="I126" s="82"/>
      <c r="J126" s="82"/>
      <c r="K126" s="82"/>
      <c r="L126" s="82"/>
      <c r="M126" s="82"/>
      <c r="N126" s="82"/>
      <c r="O126" s="80"/>
    </row>
    <row r="127" spans="1:15" ht="15.75" hidden="1" customHeight="1" x14ac:dyDescent="0.25">
      <c r="A127" s="318"/>
      <c r="B127" s="318"/>
      <c r="C127" s="318"/>
      <c r="D127" s="110"/>
      <c r="E127" s="111"/>
      <c r="F127" s="111"/>
      <c r="G127" s="82"/>
      <c r="H127" s="82"/>
      <c r="I127" s="82"/>
      <c r="J127" s="82"/>
      <c r="K127" s="82"/>
      <c r="L127" s="82"/>
      <c r="M127" s="82"/>
      <c r="N127" s="82"/>
      <c r="O127" s="80"/>
    </row>
    <row r="128" spans="1:15" ht="15.75" hidden="1" customHeight="1" x14ac:dyDescent="0.25">
      <c r="A128" s="318"/>
      <c r="B128" s="318"/>
      <c r="C128" s="318"/>
      <c r="D128" s="110"/>
      <c r="E128" s="111"/>
      <c r="F128" s="111"/>
      <c r="G128" s="82"/>
      <c r="H128" s="82"/>
      <c r="I128" s="82"/>
      <c r="J128" s="82"/>
      <c r="K128" s="82"/>
      <c r="L128" s="82"/>
      <c r="M128" s="82"/>
      <c r="N128" s="82"/>
      <c r="O128" s="80"/>
    </row>
    <row r="129" spans="1:15" ht="31.5" hidden="1" customHeight="1" x14ac:dyDescent="0.25">
      <c r="A129" s="318"/>
      <c r="B129" s="318"/>
      <c r="C129" s="318"/>
      <c r="D129" s="110" t="s">
        <v>147</v>
      </c>
      <c r="E129" s="111"/>
      <c r="F129" s="111"/>
      <c r="G129" s="82"/>
      <c r="H129" s="82"/>
      <c r="I129" s="82"/>
      <c r="J129" s="82"/>
      <c r="K129" s="82"/>
      <c r="L129" s="82"/>
      <c r="M129" s="82"/>
      <c r="N129" s="82"/>
      <c r="O129" s="80"/>
    </row>
    <row r="130" spans="1:15" ht="15.75" hidden="1" customHeight="1" x14ac:dyDescent="0.25">
      <c r="A130" s="318"/>
      <c r="B130" s="318"/>
      <c r="C130" s="318"/>
      <c r="D130" s="110" t="s">
        <v>148</v>
      </c>
      <c r="E130" s="111"/>
      <c r="F130" s="111"/>
      <c r="G130" s="82"/>
      <c r="H130" s="82"/>
      <c r="I130" s="82"/>
      <c r="J130" s="82"/>
      <c r="K130" s="82"/>
      <c r="L130" s="82"/>
      <c r="M130" s="82"/>
      <c r="N130" s="82"/>
      <c r="O130" s="80"/>
    </row>
    <row r="131" spans="1:15" ht="15.75" hidden="1" customHeight="1" x14ac:dyDescent="0.25">
      <c r="A131" s="318"/>
      <c r="B131" s="318"/>
      <c r="C131" s="318"/>
      <c r="D131" s="110"/>
      <c r="E131" s="111"/>
      <c r="F131" s="111"/>
      <c r="G131" s="82"/>
      <c r="H131" s="82"/>
      <c r="I131" s="82"/>
      <c r="J131" s="82"/>
      <c r="K131" s="82"/>
      <c r="L131" s="82"/>
      <c r="M131" s="82"/>
      <c r="N131" s="82"/>
      <c r="O131" s="80"/>
    </row>
    <row r="132" spans="1:15" ht="31.5" hidden="1" customHeight="1" x14ac:dyDescent="0.25">
      <c r="A132" s="318"/>
      <c r="B132" s="318"/>
      <c r="C132" s="318"/>
      <c r="D132" s="110" t="s">
        <v>149</v>
      </c>
      <c r="E132" s="111"/>
      <c r="F132" s="111"/>
      <c r="G132" s="82"/>
      <c r="H132" s="82"/>
      <c r="I132" s="82"/>
      <c r="J132" s="82"/>
      <c r="K132" s="82"/>
      <c r="L132" s="82"/>
      <c r="M132" s="82"/>
      <c r="N132" s="82"/>
      <c r="O132" s="80"/>
    </row>
    <row r="133" spans="1:15" ht="15.75" hidden="1" customHeight="1" x14ac:dyDescent="0.25">
      <c r="A133" s="318"/>
      <c r="B133" s="318"/>
      <c r="C133" s="318"/>
      <c r="D133" s="110"/>
      <c r="E133" s="111"/>
      <c r="F133" s="111"/>
      <c r="G133" s="82"/>
      <c r="H133" s="82"/>
      <c r="I133" s="82"/>
      <c r="J133" s="82"/>
      <c r="K133" s="82"/>
      <c r="L133" s="82"/>
      <c r="M133" s="82"/>
      <c r="N133" s="82"/>
      <c r="O133" s="80"/>
    </row>
    <row r="134" spans="1:15" ht="15.75" hidden="1" customHeight="1" x14ac:dyDescent="0.25">
      <c r="A134" s="318"/>
      <c r="B134" s="318"/>
      <c r="C134" s="318"/>
      <c r="D134" s="110"/>
      <c r="E134" s="111"/>
      <c r="F134" s="111"/>
      <c r="G134" s="82"/>
      <c r="H134" s="82"/>
      <c r="I134" s="82"/>
      <c r="J134" s="82"/>
      <c r="K134" s="82"/>
      <c r="L134" s="82"/>
      <c r="M134" s="82"/>
      <c r="N134" s="82"/>
      <c r="O134" s="80"/>
    </row>
    <row r="135" spans="1:15" ht="31.5" hidden="1" customHeight="1" x14ac:dyDescent="0.25">
      <c r="A135" s="318"/>
      <c r="B135" s="318"/>
      <c r="C135" s="318"/>
      <c r="D135" s="110" t="s">
        <v>147</v>
      </c>
      <c r="E135" s="111"/>
      <c r="F135" s="111"/>
      <c r="G135" s="82"/>
      <c r="H135" s="82"/>
      <c r="I135" s="82"/>
      <c r="J135" s="82"/>
      <c r="K135" s="82"/>
      <c r="L135" s="82"/>
      <c r="M135" s="82"/>
      <c r="N135" s="82"/>
      <c r="O135" s="80"/>
    </row>
    <row r="136" spans="1:15" ht="15.75" hidden="1" customHeight="1" x14ac:dyDescent="0.25">
      <c r="A136" s="319"/>
      <c r="B136" s="319"/>
      <c r="C136" s="319"/>
      <c r="D136" s="114"/>
      <c r="E136" s="111"/>
      <c r="F136" s="111"/>
      <c r="G136" s="82"/>
      <c r="H136" s="82"/>
      <c r="I136" s="82"/>
      <c r="J136" s="82"/>
      <c r="K136" s="82"/>
      <c r="L136" s="82"/>
      <c r="M136" s="82"/>
      <c r="N136" s="82"/>
      <c r="O136" s="80"/>
    </row>
    <row r="137" spans="1:15" ht="63" hidden="1" customHeight="1" x14ac:dyDescent="0.25">
      <c r="A137" s="317"/>
      <c r="B137" s="317"/>
      <c r="C137" s="317"/>
      <c r="D137" s="110" t="s">
        <v>146</v>
      </c>
      <c r="E137" s="111"/>
      <c r="F137" s="111"/>
      <c r="G137" s="82"/>
      <c r="H137" s="82"/>
      <c r="I137" s="82"/>
      <c r="J137" s="82"/>
      <c r="K137" s="82"/>
      <c r="L137" s="82"/>
      <c r="M137" s="82"/>
      <c r="N137" s="82"/>
      <c r="O137" s="80"/>
    </row>
    <row r="138" spans="1:15" ht="31.5" hidden="1" customHeight="1" x14ac:dyDescent="0.25">
      <c r="A138" s="318"/>
      <c r="B138" s="318"/>
      <c r="C138" s="318"/>
      <c r="D138" s="110" t="s">
        <v>20</v>
      </c>
      <c r="E138" s="111"/>
      <c r="F138" s="111"/>
      <c r="G138" s="82"/>
      <c r="H138" s="82"/>
      <c r="I138" s="82"/>
      <c r="J138" s="82"/>
      <c r="K138" s="82"/>
      <c r="L138" s="82"/>
      <c r="M138" s="82"/>
      <c r="N138" s="82"/>
      <c r="O138" s="80"/>
    </row>
    <row r="139" spans="1:15" ht="15.75" hidden="1" customHeight="1" x14ac:dyDescent="0.25">
      <c r="A139" s="318"/>
      <c r="B139" s="318"/>
      <c r="C139" s="318"/>
      <c r="D139" s="110"/>
      <c r="E139" s="111"/>
      <c r="F139" s="111"/>
      <c r="G139" s="82"/>
      <c r="H139" s="82"/>
      <c r="I139" s="82"/>
      <c r="J139" s="82"/>
      <c r="K139" s="82"/>
      <c r="L139" s="82"/>
      <c r="M139" s="82"/>
      <c r="N139" s="82"/>
      <c r="O139" s="80"/>
    </row>
    <row r="140" spans="1:15" ht="15.75" hidden="1" customHeight="1" x14ac:dyDescent="0.25">
      <c r="A140" s="318"/>
      <c r="B140" s="318"/>
      <c r="C140" s="318"/>
      <c r="D140" s="110"/>
      <c r="E140" s="111"/>
      <c r="F140" s="111"/>
      <c r="G140" s="82"/>
      <c r="H140" s="82"/>
      <c r="I140" s="82"/>
      <c r="J140" s="82"/>
      <c r="K140" s="82"/>
      <c r="L140" s="82"/>
      <c r="M140" s="82"/>
      <c r="N140" s="82"/>
      <c r="O140" s="80"/>
    </row>
    <row r="141" spans="1:15" ht="31.5" hidden="1" customHeight="1" x14ac:dyDescent="0.25">
      <c r="A141" s="318"/>
      <c r="B141" s="318"/>
      <c r="C141" s="318"/>
      <c r="D141" s="110" t="s">
        <v>147</v>
      </c>
      <c r="E141" s="111"/>
      <c r="F141" s="111"/>
      <c r="G141" s="82"/>
      <c r="H141" s="82"/>
      <c r="I141" s="82"/>
      <c r="J141" s="82"/>
      <c r="K141" s="82"/>
      <c r="L141" s="82"/>
      <c r="M141" s="82"/>
      <c r="N141" s="82"/>
      <c r="O141" s="80"/>
    </row>
    <row r="142" spans="1:15" ht="15.75" hidden="1" customHeight="1" x14ac:dyDescent="0.25">
      <c r="A142" s="318"/>
      <c r="B142" s="318"/>
      <c r="C142" s="318"/>
      <c r="D142" s="110" t="s">
        <v>148</v>
      </c>
      <c r="E142" s="111"/>
      <c r="F142" s="111"/>
      <c r="G142" s="82"/>
      <c r="H142" s="82"/>
      <c r="I142" s="82"/>
      <c r="J142" s="82"/>
      <c r="K142" s="82"/>
      <c r="L142" s="82"/>
      <c r="M142" s="82"/>
      <c r="N142" s="82"/>
      <c r="O142" s="80"/>
    </row>
    <row r="143" spans="1:15" ht="15.75" hidden="1" customHeight="1" x14ac:dyDescent="0.25">
      <c r="A143" s="318"/>
      <c r="B143" s="318"/>
      <c r="C143" s="318"/>
      <c r="D143" s="110"/>
      <c r="E143" s="111"/>
      <c r="F143" s="111"/>
      <c r="G143" s="82"/>
      <c r="H143" s="82"/>
      <c r="I143" s="82"/>
      <c r="J143" s="82"/>
      <c r="K143" s="82"/>
      <c r="L143" s="82"/>
      <c r="M143" s="82"/>
      <c r="N143" s="82"/>
      <c r="O143" s="80"/>
    </row>
    <row r="144" spans="1:15" ht="31.5" hidden="1" customHeight="1" x14ac:dyDescent="0.25">
      <c r="A144" s="318"/>
      <c r="B144" s="318"/>
      <c r="C144" s="318"/>
      <c r="D144" s="110" t="s">
        <v>149</v>
      </c>
      <c r="E144" s="111"/>
      <c r="F144" s="111"/>
      <c r="G144" s="82"/>
      <c r="H144" s="82"/>
      <c r="I144" s="82"/>
      <c r="J144" s="82"/>
      <c r="K144" s="82"/>
      <c r="L144" s="82"/>
      <c r="M144" s="82"/>
      <c r="N144" s="82"/>
      <c r="O144" s="80"/>
    </row>
    <row r="145" spans="1:15" ht="15.75" hidden="1" customHeight="1" x14ac:dyDescent="0.25">
      <c r="A145" s="318"/>
      <c r="B145" s="318"/>
      <c r="C145" s="318"/>
      <c r="D145" s="110"/>
      <c r="E145" s="111"/>
      <c r="F145" s="111"/>
      <c r="G145" s="82"/>
      <c r="H145" s="82"/>
      <c r="I145" s="82"/>
      <c r="J145" s="82"/>
      <c r="K145" s="82"/>
      <c r="L145" s="82"/>
      <c r="M145" s="82"/>
      <c r="N145" s="82"/>
      <c r="O145" s="80"/>
    </row>
    <row r="146" spans="1:15" ht="15.75" hidden="1" customHeight="1" x14ac:dyDescent="0.25">
      <c r="A146" s="318"/>
      <c r="B146" s="318"/>
      <c r="C146" s="318"/>
      <c r="D146" s="110"/>
      <c r="E146" s="111"/>
      <c r="F146" s="111"/>
      <c r="G146" s="82"/>
      <c r="H146" s="82"/>
      <c r="I146" s="82"/>
      <c r="J146" s="82"/>
      <c r="K146" s="82"/>
      <c r="L146" s="82"/>
      <c r="M146" s="82"/>
      <c r="N146" s="82"/>
      <c r="O146" s="80"/>
    </row>
    <row r="147" spans="1:15" ht="31.5" hidden="1" customHeight="1" x14ac:dyDescent="0.25">
      <c r="A147" s="318"/>
      <c r="B147" s="318"/>
      <c r="C147" s="318"/>
      <c r="D147" s="110" t="s">
        <v>147</v>
      </c>
      <c r="E147" s="111"/>
      <c r="F147" s="111"/>
      <c r="G147" s="82"/>
      <c r="H147" s="82"/>
      <c r="I147" s="82"/>
      <c r="J147" s="82"/>
      <c r="K147" s="82"/>
      <c r="L147" s="82"/>
      <c r="M147" s="82"/>
      <c r="N147" s="82"/>
      <c r="O147" s="80"/>
    </row>
    <row r="148" spans="1:15" ht="15.75" hidden="1" customHeight="1" x14ac:dyDescent="0.25">
      <c r="A148" s="319"/>
      <c r="B148" s="319"/>
      <c r="C148" s="319"/>
      <c r="D148" s="114"/>
      <c r="E148" s="111"/>
      <c r="F148" s="111"/>
      <c r="G148" s="82"/>
      <c r="H148" s="82"/>
      <c r="I148" s="82"/>
      <c r="J148" s="82"/>
      <c r="K148" s="82"/>
      <c r="L148" s="82"/>
      <c r="M148" s="82"/>
      <c r="N148" s="82"/>
      <c r="O148" s="80"/>
    </row>
    <row r="149" spans="1:15" ht="63" hidden="1" customHeight="1" x14ac:dyDescent="0.25">
      <c r="A149" s="317"/>
      <c r="B149" s="317"/>
      <c r="C149" s="317"/>
      <c r="D149" s="110" t="s">
        <v>146</v>
      </c>
      <c r="E149" s="111"/>
      <c r="F149" s="111"/>
      <c r="G149" s="82"/>
      <c r="H149" s="82"/>
      <c r="I149" s="82"/>
      <c r="J149" s="82"/>
      <c r="K149" s="82"/>
      <c r="L149" s="82"/>
      <c r="M149" s="82"/>
      <c r="N149" s="82"/>
      <c r="O149" s="80"/>
    </row>
    <row r="150" spans="1:15" ht="31.5" hidden="1" customHeight="1" x14ac:dyDescent="0.25">
      <c r="A150" s="318"/>
      <c r="B150" s="318"/>
      <c r="C150" s="318"/>
      <c r="D150" s="110" t="s">
        <v>20</v>
      </c>
      <c r="E150" s="111"/>
      <c r="F150" s="111"/>
      <c r="G150" s="82"/>
      <c r="H150" s="82"/>
      <c r="I150" s="82"/>
      <c r="J150" s="82"/>
      <c r="K150" s="82"/>
      <c r="L150" s="82"/>
      <c r="M150" s="82"/>
      <c r="N150" s="82"/>
      <c r="O150" s="80"/>
    </row>
    <row r="151" spans="1:15" ht="15.75" hidden="1" customHeight="1" x14ac:dyDescent="0.25">
      <c r="A151" s="318"/>
      <c r="B151" s="318"/>
      <c r="C151" s="318"/>
      <c r="D151" s="110"/>
      <c r="E151" s="111"/>
      <c r="F151" s="111"/>
      <c r="G151" s="82"/>
      <c r="H151" s="82"/>
      <c r="I151" s="82"/>
      <c r="J151" s="82"/>
      <c r="K151" s="82"/>
      <c r="L151" s="82"/>
      <c r="M151" s="82"/>
      <c r="N151" s="82"/>
      <c r="O151" s="80"/>
    </row>
    <row r="152" spans="1:15" ht="15.75" hidden="1" customHeight="1" x14ac:dyDescent="0.25">
      <c r="A152" s="318"/>
      <c r="B152" s="318"/>
      <c r="C152" s="318"/>
      <c r="D152" s="110"/>
      <c r="E152" s="111"/>
      <c r="F152" s="111"/>
      <c r="G152" s="82"/>
      <c r="H152" s="82"/>
      <c r="I152" s="82"/>
      <c r="J152" s="82"/>
      <c r="K152" s="82"/>
      <c r="L152" s="82"/>
      <c r="M152" s="82"/>
      <c r="N152" s="82"/>
      <c r="O152" s="80"/>
    </row>
    <row r="153" spans="1:15" ht="31.5" hidden="1" customHeight="1" x14ac:dyDescent="0.25">
      <c r="A153" s="318"/>
      <c r="B153" s="318"/>
      <c r="C153" s="318"/>
      <c r="D153" s="110" t="s">
        <v>147</v>
      </c>
      <c r="E153" s="111"/>
      <c r="F153" s="111"/>
      <c r="G153" s="82"/>
      <c r="H153" s="82"/>
      <c r="I153" s="82"/>
      <c r="J153" s="82"/>
      <c r="K153" s="82"/>
      <c r="L153" s="82"/>
      <c r="M153" s="82"/>
      <c r="N153" s="82"/>
      <c r="O153" s="80"/>
    </row>
    <row r="154" spans="1:15" ht="15.75" hidden="1" customHeight="1" x14ac:dyDescent="0.25">
      <c r="A154" s="318"/>
      <c r="B154" s="318"/>
      <c r="C154" s="318"/>
      <c r="D154" s="110" t="s">
        <v>148</v>
      </c>
      <c r="E154" s="111"/>
      <c r="F154" s="111"/>
      <c r="G154" s="82"/>
      <c r="H154" s="82"/>
      <c r="I154" s="82"/>
      <c r="J154" s="82"/>
      <c r="K154" s="82"/>
      <c r="L154" s="82"/>
      <c r="M154" s="82"/>
      <c r="N154" s="82"/>
      <c r="O154" s="80"/>
    </row>
    <row r="155" spans="1:15" ht="15.75" hidden="1" customHeight="1" x14ac:dyDescent="0.25">
      <c r="A155" s="318"/>
      <c r="B155" s="318"/>
      <c r="C155" s="318"/>
      <c r="D155" s="110"/>
      <c r="E155" s="111"/>
      <c r="F155" s="111"/>
      <c r="G155" s="82"/>
      <c r="H155" s="82"/>
      <c r="I155" s="82"/>
      <c r="J155" s="82"/>
      <c r="K155" s="82"/>
      <c r="L155" s="82"/>
      <c r="M155" s="82"/>
      <c r="N155" s="82"/>
      <c r="O155" s="80"/>
    </row>
    <row r="156" spans="1:15" ht="31.5" hidden="1" customHeight="1" x14ac:dyDescent="0.25">
      <c r="A156" s="318"/>
      <c r="B156" s="318"/>
      <c r="C156" s="318"/>
      <c r="D156" s="110" t="s">
        <v>149</v>
      </c>
      <c r="E156" s="111"/>
      <c r="F156" s="111"/>
      <c r="G156" s="82"/>
      <c r="H156" s="82"/>
      <c r="I156" s="82"/>
      <c r="J156" s="82"/>
      <c r="K156" s="82"/>
      <c r="L156" s="82"/>
      <c r="M156" s="82"/>
      <c r="N156" s="82"/>
      <c r="O156" s="80"/>
    </row>
    <row r="157" spans="1:15" ht="15.75" hidden="1" customHeight="1" x14ac:dyDescent="0.25">
      <c r="A157" s="318"/>
      <c r="B157" s="318"/>
      <c r="C157" s="318"/>
      <c r="D157" s="110"/>
      <c r="E157" s="111"/>
      <c r="F157" s="111"/>
      <c r="G157" s="82"/>
      <c r="H157" s="82"/>
      <c r="I157" s="82"/>
      <c r="J157" s="82"/>
      <c r="K157" s="82"/>
      <c r="L157" s="82"/>
      <c r="M157" s="82"/>
      <c r="N157" s="82"/>
      <c r="O157" s="80"/>
    </row>
    <row r="158" spans="1:15" ht="15.75" hidden="1" customHeight="1" x14ac:dyDescent="0.25">
      <c r="A158" s="318"/>
      <c r="B158" s="318"/>
      <c r="C158" s="318"/>
      <c r="D158" s="110"/>
      <c r="E158" s="111"/>
      <c r="F158" s="111"/>
      <c r="G158" s="82"/>
      <c r="H158" s="82"/>
      <c r="I158" s="82"/>
      <c r="J158" s="82"/>
      <c r="K158" s="82"/>
      <c r="L158" s="82"/>
      <c r="M158" s="82"/>
      <c r="N158" s="82"/>
      <c r="O158" s="80"/>
    </row>
    <row r="159" spans="1:15" ht="31.5" hidden="1" customHeight="1" x14ac:dyDescent="0.25">
      <c r="A159" s="318"/>
      <c r="B159" s="318"/>
      <c r="C159" s="318"/>
      <c r="D159" s="110" t="s">
        <v>147</v>
      </c>
      <c r="E159" s="111"/>
      <c r="F159" s="111"/>
      <c r="G159" s="82"/>
      <c r="H159" s="82"/>
      <c r="I159" s="82"/>
      <c r="J159" s="82"/>
      <c r="K159" s="82"/>
      <c r="L159" s="82"/>
      <c r="M159" s="82"/>
      <c r="N159" s="82"/>
      <c r="O159" s="80"/>
    </row>
    <row r="160" spans="1:15" ht="15.75" hidden="1" customHeight="1" x14ac:dyDescent="0.25">
      <c r="A160" s="319"/>
      <c r="B160" s="319"/>
      <c r="C160" s="319"/>
      <c r="D160" s="114"/>
      <c r="E160" s="111"/>
      <c r="F160" s="111"/>
      <c r="G160" s="82"/>
      <c r="H160" s="82"/>
      <c r="I160" s="82"/>
      <c r="J160" s="82"/>
      <c r="K160" s="82"/>
      <c r="L160" s="82"/>
      <c r="M160" s="82"/>
      <c r="N160" s="82"/>
      <c r="O160" s="80"/>
    </row>
    <row r="161" spans="1:15" ht="15.95" hidden="1" customHeight="1" x14ac:dyDescent="0.25">
      <c r="A161" s="124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0"/>
    </row>
    <row r="162" spans="1:15" ht="15.95" hidden="1" customHeight="1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0"/>
    </row>
    <row r="163" spans="1:15" ht="15.95" hidden="1" customHeight="1" x14ac:dyDescent="0.25">
      <c r="A163" s="12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0"/>
    </row>
    <row r="164" spans="1:15" ht="15.95" hidden="1" customHeight="1" x14ac:dyDescent="0.25">
      <c r="A164" s="124" t="s">
        <v>139</v>
      </c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0"/>
    </row>
    <row r="165" spans="1:15" ht="15.95" hidden="1" customHeight="1" x14ac:dyDescent="0.25">
      <c r="A165" s="124" t="s">
        <v>140</v>
      </c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0"/>
    </row>
    <row r="166" spans="1:15" ht="15.95" hidden="1" customHeight="1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0"/>
    </row>
    <row r="167" spans="1:15" ht="17.100000000000001" hidden="1" customHeight="1" thickBot="1" x14ac:dyDescent="0.3">
      <c r="A167" s="311" t="s">
        <v>150</v>
      </c>
      <c r="B167" s="312"/>
      <c r="C167" s="312"/>
      <c r="D167" s="313"/>
      <c r="E167" s="125"/>
      <c r="F167" s="125"/>
      <c r="G167" s="82"/>
      <c r="H167" s="82"/>
      <c r="I167" s="82"/>
      <c r="J167" s="82"/>
      <c r="K167" s="82"/>
      <c r="L167" s="82"/>
      <c r="M167" s="82"/>
      <c r="N167" s="82"/>
      <c r="O167" s="80"/>
    </row>
    <row r="168" spans="1:15" ht="51" hidden="1" customHeight="1" x14ac:dyDescent="0.25">
      <c r="A168" s="129"/>
      <c r="B168" s="110"/>
      <c r="C168" s="110"/>
      <c r="D168" s="110" t="s">
        <v>146</v>
      </c>
      <c r="E168" s="111"/>
      <c r="F168" s="111"/>
      <c r="G168" s="82"/>
      <c r="H168" s="82"/>
      <c r="I168" s="82"/>
      <c r="J168" s="82"/>
      <c r="K168" s="82"/>
      <c r="L168" s="82"/>
      <c r="M168" s="82"/>
      <c r="N168" s="82"/>
      <c r="O168" s="80"/>
    </row>
    <row r="169" spans="1:15" ht="68.099999999999994" hidden="1" customHeight="1" x14ac:dyDescent="0.25">
      <c r="A169" s="129">
        <v>1</v>
      </c>
      <c r="B169" s="110" t="s">
        <v>97</v>
      </c>
      <c r="C169" s="110" t="s">
        <v>151</v>
      </c>
      <c r="D169" s="110" t="s">
        <v>20</v>
      </c>
      <c r="E169" s="111"/>
      <c r="F169" s="111"/>
      <c r="G169" s="82"/>
      <c r="H169" s="82"/>
      <c r="I169" s="82"/>
      <c r="J169" s="82"/>
      <c r="K169" s="82"/>
      <c r="L169" s="82"/>
      <c r="M169" s="82"/>
      <c r="N169" s="82"/>
      <c r="O169" s="80"/>
    </row>
    <row r="170" spans="1:15" ht="68.099999999999994" hidden="1" customHeight="1" x14ac:dyDescent="0.25">
      <c r="A170" s="129">
        <v>2</v>
      </c>
      <c r="B170" s="110" t="s">
        <v>152</v>
      </c>
      <c r="C170" s="110" t="s">
        <v>151</v>
      </c>
      <c r="D170" s="110"/>
      <c r="E170" s="111"/>
      <c r="F170" s="111"/>
      <c r="G170" s="82"/>
      <c r="H170" s="82"/>
      <c r="I170" s="82"/>
      <c r="J170" s="82"/>
      <c r="K170" s="82"/>
      <c r="L170" s="82"/>
      <c r="M170" s="82"/>
      <c r="N170" s="82"/>
      <c r="O170" s="80"/>
    </row>
    <row r="171" spans="1:15" ht="68.099999999999994" hidden="1" customHeight="1" x14ac:dyDescent="0.25">
      <c r="A171" s="129">
        <v>3</v>
      </c>
      <c r="B171" s="110" t="s">
        <v>153</v>
      </c>
      <c r="C171" s="110" t="s">
        <v>151</v>
      </c>
      <c r="D171" s="110"/>
      <c r="E171" s="111"/>
      <c r="F171" s="111"/>
      <c r="G171" s="82"/>
      <c r="H171" s="82"/>
      <c r="I171" s="82"/>
      <c r="J171" s="82"/>
      <c r="K171" s="82"/>
      <c r="L171" s="82"/>
      <c r="M171" s="82"/>
      <c r="N171" s="82"/>
      <c r="O171" s="80"/>
    </row>
    <row r="172" spans="1:15" ht="33.950000000000003" hidden="1" customHeight="1" x14ac:dyDescent="0.25">
      <c r="A172" s="129">
        <v>4</v>
      </c>
      <c r="B172" s="110" t="s">
        <v>154</v>
      </c>
      <c r="C172" s="110"/>
      <c r="D172" s="110" t="s">
        <v>147</v>
      </c>
      <c r="E172" s="111"/>
      <c r="F172" s="111"/>
      <c r="G172" s="82"/>
      <c r="H172" s="82"/>
      <c r="I172" s="82"/>
      <c r="J172" s="82"/>
      <c r="K172" s="82"/>
      <c r="L172" s="82"/>
      <c r="M172" s="82"/>
      <c r="N172" s="82"/>
      <c r="O172" s="80"/>
    </row>
    <row r="173" spans="1:15" ht="68.099999999999994" hidden="1" customHeight="1" x14ac:dyDescent="0.25">
      <c r="A173" s="129"/>
      <c r="B173" s="130" t="s">
        <v>155</v>
      </c>
      <c r="C173" s="110" t="s">
        <v>151</v>
      </c>
      <c r="D173" s="110" t="s">
        <v>148</v>
      </c>
      <c r="E173" s="111"/>
      <c r="F173" s="111"/>
      <c r="G173" s="82"/>
      <c r="H173" s="82"/>
      <c r="I173" s="82"/>
      <c r="J173" s="82"/>
      <c r="K173" s="82"/>
      <c r="L173" s="82"/>
      <c r="M173" s="82"/>
      <c r="N173" s="82"/>
      <c r="O173" s="80"/>
    </row>
    <row r="174" spans="1:15" ht="68.099999999999994" hidden="1" customHeight="1" x14ac:dyDescent="0.25">
      <c r="A174" s="129"/>
      <c r="B174" s="130" t="s">
        <v>156</v>
      </c>
      <c r="C174" s="110" t="s">
        <v>151</v>
      </c>
      <c r="D174" s="110"/>
      <c r="E174" s="111"/>
      <c r="F174" s="111"/>
      <c r="G174" s="82"/>
      <c r="H174" s="82"/>
      <c r="I174" s="82"/>
      <c r="J174" s="82"/>
      <c r="K174" s="82"/>
      <c r="L174" s="82"/>
      <c r="M174" s="82"/>
      <c r="N174" s="82"/>
      <c r="O174" s="80"/>
    </row>
    <row r="175" spans="1:15" ht="68.099999999999994" hidden="1" customHeight="1" x14ac:dyDescent="0.25">
      <c r="A175" s="129">
        <v>5</v>
      </c>
      <c r="B175" s="110" t="s">
        <v>88</v>
      </c>
      <c r="C175" s="110" t="s">
        <v>151</v>
      </c>
      <c r="D175" s="110"/>
      <c r="E175" s="111"/>
      <c r="F175" s="111"/>
      <c r="G175" s="82"/>
      <c r="H175" s="82"/>
      <c r="I175" s="82"/>
      <c r="J175" s="82"/>
      <c r="K175" s="82"/>
      <c r="L175" s="82"/>
      <c r="M175" s="82"/>
      <c r="N175" s="82"/>
      <c r="O175" s="80"/>
    </row>
    <row r="176" spans="1:15" ht="17.100000000000001" hidden="1" customHeight="1" thickBot="1" x14ac:dyDescent="0.3">
      <c r="A176" s="131"/>
      <c r="B176" s="114"/>
      <c r="C176" s="114"/>
      <c r="D176" s="114"/>
      <c r="E176" s="111"/>
      <c r="F176" s="111"/>
      <c r="G176" s="82"/>
      <c r="H176" s="82"/>
      <c r="I176" s="82"/>
      <c r="J176" s="82"/>
      <c r="K176" s="82"/>
      <c r="L176" s="82"/>
      <c r="M176" s="82"/>
      <c r="N176" s="82"/>
      <c r="O176" s="80"/>
    </row>
    <row r="177" spans="1:15" ht="51" hidden="1" customHeight="1" x14ac:dyDescent="0.25">
      <c r="A177" s="129"/>
      <c r="B177" s="110"/>
      <c r="C177" s="110"/>
      <c r="D177" s="110" t="s">
        <v>146</v>
      </c>
      <c r="E177" s="111"/>
      <c r="F177" s="111"/>
      <c r="G177" s="82"/>
      <c r="H177" s="82"/>
      <c r="I177" s="82"/>
      <c r="J177" s="82"/>
      <c r="K177" s="82"/>
      <c r="L177" s="82"/>
      <c r="M177" s="82"/>
      <c r="N177" s="82"/>
      <c r="O177" s="80"/>
    </row>
    <row r="178" spans="1:15" ht="68.099999999999994" hidden="1" customHeight="1" x14ac:dyDescent="0.25">
      <c r="A178" s="129">
        <v>1</v>
      </c>
      <c r="B178" s="110" t="s">
        <v>97</v>
      </c>
      <c r="C178" s="110" t="s">
        <v>151</v>
      </c>
      <c r="D178" s="110" t="s">
        <v>20</v>
      </c>
      <c r="E178" s="111"/>
      <c r="F178" s="111"/>
      <c r="G178" s="82"/>
      <c r="H178" s="82"/>
      <c r="I178" s="82"/>
      <c r="J178" s="82"/>
      <c r="K178" s="82"/>
      <c r="L178" s="82"/>
      <c r="M178" s="82"/>
      <c r="N178" s="82"/>
      <c r="O178" s="80"/>
    </row>
    <row r="179" spans="1:15" ht="68.099999999999994" hidden="1" customHeight="1" x14ac:dyDescent="0.25">
      <c r="A179" s="129">
        <v>2</v>
      </c>
      <c r="B179" s="110" t="s">
        <v>152</v>
      </c>
      <c r="C179" s="110" t="s">
        <v>151</v>
      </c>
      <c r="D179" s="110"/>
      <c r="E179" s="111"/>
      <c r="F179" s="111"/>
      <c r="G179" s="82"/>
      <c r="H179" s="82"/>
      <c r="I179" s="82"/>
      <c r="J179" s="82"/>
      <c r="K179" s="82"/>
      <c r="L179" s="82"/>
      <c r="M179" s="82"/>
      <c r="N179" s="82"/>
      <c r="O179" s="80"/>
    </row>
    <row r="180" spans="1:15" ht="68.099999999999994" hidden="1" customHeight="1" x14ac:dyDescent="0.25">
      <c r="A180" s="129">
        <v>3</v>
      </c>
      <c r="B180" s="110" t="s">
        <v>153</v>
      </c>
      <c r="C180" s="110" t="s">
        <v>151</v>
      </c>
      <c r="D180" s="110"/>
      <c r="E180" s="111"/>
      <c r="F180" s="111"/>
      <c r="G180" s="82"/>
      <c r="H180" s="82"/>
      <c r="I180" s="82"/>
      <c r="J180" s="82"/>
      <c r="K180" s="82"/>
      <c r="L180" s="82"/>
      <c r="M180" s="82"/>
      <c r="N180" s="82"/>
      <c r="O180" s="80"/>
    </row>
    <row r="181" spans="1:15" ht="33.950000000000003" hidden="1" customHeight="1" x14ac:dyDescent="0.25">
      <c r="A181" s="129">
        <v>4</v>
      </c>
      <c r="B181" s="110" t="s">
        <v>154</v>
      </c>
      <c r="C181" s="110"/>
      <c r="D181" s="110" t="s">
        <v>147</v>
      </c>
      <c r="E181" s="111"/>
      <c r="F181" s="111"/>
      <c r="G181" s="82"/>
      <c r="H181" s="82"/>
      <c r="I181" s="82"/>
      <c r="J181" s="82"/>
      <c r="K181" s="82"/>
      <c r="L181" s="82"/>
      <c r="M181" s="82"/>
      <c r="N181" s="82"/>
      <c r="O181" s="80"/>
    </row>
    <row r="182" spans="1:15" ht="68.099999999999994" hidden="1" customHeight="1" x14ac:dyDescent="0.25">
      <c r="A182" s="129"/>
      <c r="B182" s="132" t="s">
        <v>157</v>
      </c>
      <c r="C182" s="110" t="s">
        <v>151</v>
      </c>
      <c r="D182" s="110" t="s">
        <v>148</v>
      </c>
      <c r="E182" s="111"/>
      <c r="F182" s="111"/>
      <c r="G182" s="82"/>
      <c r="H182" s="82"/>
      <c r="I182" s="82"/>
      <c r="J182" s="82"/>
      <c r="K182" s="82"/>
      <c r="L182" s="82"/>
      <c r="M182" s="82"/>
      <c r="N182" s="82"/>
      <c r="O182" s="80"/>
    </row>
    <row r="183" spans="1:15" ht="68.099999999999994" hidden="1" customHeight="1" x14ac:dyDescent="0.25">
      <c r="A183" s="129"/>
      <c r="B183" s="130" t="s">
        <v>156</v>
      </c>
      <c r="C183" s="110" t="s">
        <v>151</v>
      </c>
      <c r="D183" s="110"/>
      <c r="E183" s="111"/>
      <c r="F183" s="111"/>
      <c r="G183" s="82"/>
      <c r="H183" s="82"/>
      <c r="I183" s="82"/>
      <c r="J183" s="82"/>
      <c r="K183" s="82"/>
      <c r="L183" s="82"/>
      <c r="M183" s="82"/>
      <c r="N183" s="82"/>
      <c r="O183" s="80"/>
    </row>
    <row r="184" spans="1:15" ht="68.099999999999994" hidden="1" customHeight="1" x14ac:dyDescent="0.25">
      <c r="A184" s="129">
        <v>5</v>
      </c>
      <c r="B184" s="110" t="s">
        <v>88</v>
      </c>
      <c r="C184" s="110" t="s">
        <v>151</v>
      </c>
      <c r="D184" s="110"/>
      <c r="E184" s="111"/>
      <c r="F184" s="111"/>
      <c r="G184" s="82"/>
      <c r="H184" s="82"/>
      <c r="I184" s="82"/>
      <c r="J184" s="82"/>
      <c r="K184" s="82"/>
      <c r="L184" s="82"/>
      <c r="M184" s="82"/>
      <c r="N184" s="82"/>
      <c r="O184" s="80"/>
    </row>
    <row r="185" spans="1:15" ht="17.100000000000001" hidden="1" customHeight="1" thickBot="1" x14ac:dyDescent="0.3">
      <c r="A185" s="131"/>
      <c r="B185" s="114"/>
      <c r="C185" s="114"/>
      <c r="D185" s="114"/>
      <c r="E185" s="111"/>
      <c r="F185" s="111"/>
      <c r="G185" s="82"/>
      <c r="H185" s="82"/>
      <c r="I185" s="82"/>
      <c r="J185" s="82"/>
      <c r="K185" s="82"/>
      <c r="L185" s="82"/>
      <c r="M185" s="82"/>
      <c r="N185" s="82"/>
      <c r="O185" s="80"/>
    </row>
    <row r="186" spans="1:15" ht="51" hidden="1" customHeight="1" x14ac:dyDescent="0.25">
      <c r="A186" s="129"/>
      <c r="B186" s="110"/>
      <c r="C186" s="110"/>
      <c r="D186" s="110" t="s">
        <v>146</v>
      </c>
      <c r="E186" s="111"/>
      <c r="F186" s="111"/>
      <c r="G186" s="82"/>
      <c r="H186" s="82"/>
      <c r="I186" s="82"/>
      <c r="J186" s="82"/>
      <c r="K186" s="82"/>
      <c r="L186" s="82"/>
      <c r="M186" s="82"/>
      <c r="N186" s="82"/>
      <c r="O186" s="80"/>
    </row>
    <row r="187" spans="1:15" ht="68.099999999999994" hidden="1" customHeight="1" x14ac:dyDescent="0.25">
      <c r="A187" s="129">
        <v>1</v>
      </c>
      <c r="B187" s="110" t="s">
        <v>97</v>
      </c>
      <c r="C187" s="110" t="s">
        <v>151</v>
      </c>
      <c r="D187" s="110" t="s">
        <v>20</v>
      </c>
      <c r="E187" s="111"/>
      <c r="F187" s="111"/>
      <c r="G187" s="82"/>
      <c r="H187" s="82"/>
      <c r="I187" s="82"/>
      <c r="J187" s="82"/>
      <c r="K187" s="82"/>
      <c r="L187" s="82"/>
      <c r="M187" s="82"/>
      <c r="N187" s="82"/>
      <c r="O187" s="80"/>
    </row>
    <row r="188" spans="1:15" ht="68.099999999999994" hidden="1" customHeight="1" x14ac:dyDescent="0.25">
      <c r="A188" s="129">
        <v>2</v>
      </c>
      <c r="B188" s="110" t="s">
        <v>152</v>
      </c>
      <c r="C188" s="110" t="s">
        <v>151</v>
      </c>
      <c r="D188" s="110"/>
      <c r="E188" s="111"/>
      <c r="F188" s="111"/>
      <c r="G188" s="82"/>
      <c r="H188" s="82"/>
      <c r="I188" s="82"/>
      <c r="J188" s="82"/>
      <c r="K188" s="82"/>
      <c r="L188" s="82"/>
      <c r="M188" s="82"/>
      <c r="N188" s="82"/>
      <c r="O188" s="80"/>
    </row>
    <row r="189" spans="1:15" ht="68.099999999999994" hidden="1" customHeight="1" x14ac:dyDescent="0.25">
      <c r="A189" s="129">
        <v>3</v>
      </c>
      <c r="B189" s="110" t="s">
        <v>153</v>
      </c>
      <c r="C189" s="110" t="s">
        <v>151</v>
      </c>
      <c r="D189" s="110"/>
      <c r="E189" s="111"/>
      <c r="F189" s="111"/>
      <c r="G189" s="82"/>
      <c r="H189" s="82"/>
      <c r="I189" s="82"/>
      <c r="J189" s="82"/>
      <c r="K189" s="82"/>
      <c r="L189" s="82"/>
      <c r="M189" s="82"/>
      <c r="N189" s="82"/>
      <c r="O189" s="80"/>
    </row>
    <row r="190" spans="1:15" ht="33.950000000000003" hidden="1" customHeight="1" x14ac:dyDescent="0.25">
      <c r="A190" s="129">
        <v>4</v>
      </c>
      <c r="B190" s="110" t="s">
        <v>154</v>
      </c>
      <c r="C190" s="110"/>
      <c r="D190" s="110" t="s">
        <v>147</v>
      </c>
      <c r="E190" s="111"/>
      <c r="F190" s="111"/>
      <c r="G190" s="82"/>
      <c r="H190" s="82"/>
      <c r="I190" s="82"/>
      <c r="J190" s="82"/>
      <c r="K190" s="82"/>
      <c r="L190" s="82"/>
      <c r="M190" s="82"/>
      <c r="N190" s="82"/>
      <c r="O190" s="80"/>
    </row>
    <row r="191" spans="1:15" ht="68.099999999999994" hidden="1" customHeight="1" x14ac:dyDescent="0.25">
      <c r="A191" s="129"/>
      <c r="B191" s="130" t="s">
        <v>158</v>
      </c>
      <c r="C191" s="110" t="s">
        <v>151</v>
      </c>
      <c r="D191" s="110" t="s">
        <v>148</v>
      </c>
      <c r="E191" s="111"/>
      <c r="F191" s="111"/>
      <c r="G191" s="82"/>
      <c r="H191" s="82"/>
      <c r="I191" s="82"/>
      <c r="J191" s="82"/>
      <c r="K191" s="82"/>
      <c r="L191" s="82"/>
      <c r="M191" s="82"/>
      <c r="N191" s="82"/>
      <c r="O191" s="80"/>
    </row>
    <row r="192" spans="1:15" ht="68.099999999999994" hidden="1" customHeight="1" x14ac:dyDescent="0.25">
      <c r="A192" s="129"/>
      <c r="B192" s="130" t="s">
        <v>159</v>
      </c>
      <c r="C192" s="110" t="s">
        <v>151</v>
      </c>
      <c r="D192" s="110"/>
      <c r="E192" s="111"/>
      <c r="F192" s="111"/>
      <c r="G192" s="82"/>
      <c r="H192" s="82"/>
      <c r="I192" s="82"/>
      <c r="J192" s="82"/>
      <c r="K192" s="82"/>
      <c r="L192" s="82"/>
      <c r="M192" s="82"/>
      <c r="N192" s="82"/>
      <c r="O192" s="80"/>
    </row>
    <row r="193" spans="1:15" ht="68.099999999999994" hidden="1" customHeight="1" x14ac:dyDescent="0.25">
      <c r="A193" s="129">
        <v>5</v>
      </c>
      <c r="B193" s="110" t="s">
        <v>88</v>
      </c>
      <c r="C193" s="110" t="s">
        <v>151</v>
      </c>
      <c r="D193" s="110"/>
      <c r="E193" s="111"/>
      <c r="F193" s="111"/>
      <c r="G193" s="82"/>
      <c r="H193" s="82"/>
      <c r="I193" s="82"/>
      <c r="J193" s="82"/>
      <c r="K193" s="82"/>
      <c r="L193" s="82"/>
      <c r="M193" s="82"/>
      <c r="N193" s="82"/>
      <c r="O193" s="80"/>
    </row>
    <row r="194" spans="1:15" ht="17.100000000000001" hidden="1" customHeight="1" thickBot="1" x14ac:dyDescent="0.3">
      <c r="A194" s="131"/>
      <c r="B194" s="114"/>
      <c r="C194" s="114"/>
      <c r="D194" s="114"/>
      <c r="E194" s="111"/>
      <c r="F194" s="111"/>
      <c r="G194" s="82"/>
      <c r="H194" s="82"/>
      <c r="I194" s="82"/>
      <c r="J194" s="82"/>
      <c r="K194" s="82"/>
      <c r="L194" s="82"/>
      <c r="M194" s="82"/>
      <c r="N194" s="82"/>
      <c r="O194" s="80"/>
    </row>
    <row r="195" spans="1:15" ht="51" hidden="1" customHeight="1" x14ac:dyDescent="0.25">
      <c r="A195" s="129"/>
      <c r="B195" s="110"/>
      <c r="C195" s="110"/>
      <c r="D195" s="110" t="s">
        <v>146</v>
      </c>
      <c r="E195" s="111"/>
      <c r="F195" s="111"/>
      <c r="G195" s="82"/>
      <c r="H195" s="82"/>
      <c r="I195" s="82"/>
      <c r="J195" s="82"/>
      <c r="K195" s="82"/>
      <c r="L195" s="82"/>
      <c r="M195" s="82"/>
      <c r="N195" s="82"/>
      <c r="O195" s="80"/>
    </row>
    <row r="196" spans="1:15" ht="68.099999999999994" hidden="1" customHeight="1" x14ac:dyDescent="0.25">
      <c r="A196" s="129">
        <v>1</v>
      </c>
      <c r="B196" s="110" t="s">
        <v>97</v>
      </c>
      <c r="C196" s="110" t="s">
        <v>151</v>
      </c>
      <c r="D196" s="110" t="s">
        <v>20</v>
      </c>
      <c r="E196" s="111"/>
      <c r="F196" s="111"/>
      <c r="G196" s="82"/>
      <c r="H196" s="82"/>
      <c r="I196" s="82"/>
      <c r="J196" s="82"/>
      <c r="K196" s="82"/>
      <c r="L196" s="82"/>
      <c r="M196" s="82"/>
      <c r="N196" s="82"/>
      <c r="O196" s="80"/>
    </row>
    <row r="197" spans="1:15" ht="68.099999999999994" hidden="1" customHeight="1" x14ac:dyDescent="0.25">
      <c r="A197" s="129">
        <v>2</v>
      </c>
      <c r="B197" s="110" t="s">
        <v>152</v>
      </c>
      <c r="C197" s="110" t="s">
        <v>151</v>
      </c>
      <c r="D197" s="110"/>
      <c r="E197" s="111"/>
      <c r="F197" s="111"/>
      <c r="G197" s="82"/>
      <c r="H197" s="82"/>
      <c r="I197" s="82"/>
      <c r="J197" s="82"/>
      <c r="K197" s="82"/>
      <c r="L197" s="82"/>
      <c r="M197" s="82"/>
      <c r="N197" s="82"/>
      <c r="O197" s="80"/>
    </row>
    <row r="198" spans="1:15" ht="68.099999999999994" hidden="1" customHeight="1" x14ac:dyDescent="0.25">
      <c r="A198" s="129">
        <v>3</v>
      </c>
      <c r="B198" s="110" t="s">
        <v>153</v>
      </c>
      <c r="C198" s="110" t="s">
        <v>151</v>
      </c>
      <c r="D198" s="110"/>
      <c r="E198" s="111"/>
      <c r="F198" s="111"/>
      <c r="G198" s="82"/>
      <c r="H198" s="82"/>
      <c r="I198" s="82"/>
      <c r="J198" s="82"/>
      <c r="K198" s="82"/>
      <c r="L198" s="82"/>
      <c r="M198" s="82"/>
      <c r="N198" s="82"/>
      <c r="O198" s="80"/>
    </row>
    <row r="199" spans="1:15" ht="33.950000000000003" hidden="1" customHeight="1" x14ac:dyDescent="0.25">
      <c r="A199" s="129">
        <v>4</v>
      </c>
      <c r="B199" s="110" t="s">
        <v>154</v>
      </c>
      <c r="C199" s="110"/>
      <c r="D199" s="110" t="s">
        <v>147</v>
      </c>
      <c r="E199" s="111"/>
      <c r="F199" s="111"/>
      <c r="G199" s="82"/>
      <c r="H199" s="82"/>
      <c r="I199" s="82"/>
      <c r="J199" s="82"/>
      <c r="K199" s="82"/>
      <c r="L199" s="82"/>
      <c r="M199" s="82"/>
      <c r="N199" s="82"/>
      <c r="O199" s="80"/>
    </row>
    <row r="200" spans="1:15" ht="68.099999999999994" hidden="1" customHeight="1" x14ac:dyDescent="0.25">
      <c r="A200" s="129"/>
      <c r="B200" s="132" t="s">
        <v>157</v>
      </c>
      <c r="C200" s="110" t="s">
        <v>151</v>
      </c>
      <c r="D200" s="110" t="s">
        <v>148</v>
      </c>
      <c r="E200" s="111"/>
      <c r="F200" s="111"/>
      <c r="G200" s="82"/>
      <c r="H200" s="82"/>
      <c r="I200" s="82"/>
      <c r="J200" s="82"/>
      <c r="K200" s="82"/>
      <c r="L200" s="82"/>
      <c r="M200" s="82"/>
      <c r="N200" s="82"/>
      <c r="O200" s="80"/>
    </row>
    <row r="201" spans="1:15" ht="68.099999999999994" hidden="1" customHeight="1" x14ac:dyDescent="0.25">
      <c r="A201" s="129"/>
      <c r="B201" s="130" t="s">
        <v>156</v>
      </c>
      <c r="C201" s="110" t="s">
        <v>151</v>
      </c>
      <c r="D201" s="110"/>
      <c r="E201" s="111"/>
      <c r="F201" s="111"/>
      <c r="G201" s="82"/>
      <c r="H201" s="82"/>
      <c r="I201" s="82"/>
      <c r="J201" s="82"/>
      <c r="K201" s="82"/>
      <c r="L201" s="82"/>
      <c r="M201" s="82"/>
      <c r="N201" s="82"/>
      <c r="O201" s="80"/>
    </row>
    <row r="202" spans="1:15" ht="68.099999999999994" hidden="1" customHeight="1" x14ac:dyDescent="0.25">
      <c r="A202" s="129">
        <v>5</v>
      </c>
      <c r="B202" s="110" t="s">
        <v>88</v>
      </c>
      <c r="C202" s="110" t="s">
        <v>151</v>
      </c>
      <c r="D202" s="110"/>
      <c r="E202" s="111"/>
      <c r="F202" s="111"/>
      <c r="G202" s="82"/>
      <c r="H202" s="82"/>
      <c r="I202" s="82"/>
      <c r="J202" s="82"/>
      <c r="K202" s="82"/>
      <c r="L202" s="82"/>
      <c r="M202" s="82"/>
      <c r="N202" s="82"/>
      <c r="O202" s="80"/>
    </row>
    <row r="203" spans="1:15" ht="17.100000000000001" hidden="1" customHeight="1" thickBot="1" x14ac:dyDescent="0.3">
      <c r="A203" s="131"/>
      <c r="B203" s="114"/>
      <c r="C203" s="114"/>
      <c r="D203" s="114"/>
      <c r="E203" s="111"/>
      <c r="F203" s="111"/>
      <c r="G203" s="82"/>
      <c r="H203" s="82"/>
      <c r="I203" s="82"/>
      <c r="J203" s="82"/>
      <c r="K203" s="82"/>
      <c r="L203" s="82"/>
      <c r="M203" s="82"/>
      <c r="N203" s="82"/>
      <c r="O203" s="80"/>
    </row>
    <row r="204" spans="1:15" ht="15.95" hidden="1" customHeight="1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0"/>
    </row>
    <row r="205" spans="1:15" ht="15.95" hidden="1" customHeight="1" x14ac:dyDescent="0.25">
      <c r="A205" s="124" t="s">
        <v>160</v>
      </c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0"/>
    </row>
    <row r="206" spans="1:15" ht="15.95" hidden="1" customHeight="1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0"/>
    </row>
    <row r="207" spans="1:15" ht="15.95" hidden="1" customHeight="1" x14ac:dyDescent="0.25">
      <c r="A207" s="82" t="s">
        <v>97</v>
      </c>
      <c r="B207" s="82" t="s">
        <v>94</v>
      </c>
      <c r="C207" s="82" t="s">
        <v>161</v>
      </c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0"/>
    </row>
    <row r="208" spans="1:15" ht="15.95" hidden="1" customHeight="1" x14ac:dyDescent="0.25">
      <c r="A208" s="82" t="s">
        <v>153</v>
      </c>
      <c r="B208" s="82" t="s">
        <v>94</v>
      </c>
      <c r="C208" s="82" t="s">
        <v>161</v>
      </c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0"/>
    </row>
    <row r="209" spans="1:15" ht="15.95" hidden="1" customHeight="1" x14ac:dyDescent="0.25">
      <c r="A209" s="82" t="s">
        <v>152</v>
      </c>
      <c r="B209" s="82" t="s">
        <v>94</v>
      </c>
      <c r="C209" s="82" t="s">
        <v>161</v>
      </c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0"/>
    </row>
    <row r="210" spans="1:15" ht="15.95" hidden="1" customHeight="1" x14ac:dyDescent="0.25">
      <c r="A210" s="12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0"/>
    </row>
    <row r="211" spans="1:15" ht="51.95" hidden="1" customHeight="1" thickBot="1" x14ac:dyDescent="0.3">
      <c r="A211" s="133" t="s">
        <v>129</v>
      </c>
      <c r="B211" s="134" t="s">
        <v>162</v>
      </c>
      <c r="C211" s="134" t="s">
        <v>131</v>
      </c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0"/>
    </row>
    <row r="212" spans="1:15" ht="15.75" hidden="1" customHeight="1" x14ac:dyDescent="0.25">
      <c r="A212" s="314">
        <v>1</v>
      </c>
      <c r="B212" s="317" t="s">
        <v>163</v>
      </c>
      <c r="C212" s="110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0"/>
    </row>
    <row r="213" spans="1:15" ht="126" hidden="1" customHeight="1" x14ac:dyDescent="0.25">
      <c r="A213" s="315"/>
      <c r="B213" s="318"/>
      <c r="C213" s="110" t="s">
        <v>164</v>
      </c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0"/>
    </row>
    <row r="214" spans="1:15" ht="126" hidden="1" customHeight="1" x14ac:dyDescent="0.25">
      <c r="A214" s="315"/>
      <c r="B214" s="318"/>
      <c r="C214" s="110" t="s">
        <v>164</v>
      </c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0"/>
    </row>
    <row r="215" spans="1:15" ht="126" hidden="1" customHeight="1" x14ac:dyDescent="0.25">
      <c r="A215" s="315"/>
      <c r="B215" s="318"/>
      <c r="C215" s="110" t="s">
        <v>164</v>
      </c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0"/>
    </row>
    <row r="216" spans="1:15" ht="126" hidden="1" customHeight="1" x14ac:dyDescent="0.25">
      <c r="A216" s="315"/>
      <c r="B216" s="318"/>
      <c r="C216" s="110" t="s">
        <v>164</v>
      </c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0"/>
    </row>
    <row r="217" spans="1:15" ht="126" hidden="1" customHeight="1" x14ac:dyDescent="0.25">
      <c r="A217" s="315"/>
      <c r="B217" s="318"/>
      <c r="C217" s="110" t="s">
        <v>164</v>
      </c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0"/>
    </row>
    <row r="218" spans="1:15" ht="126" hidden="1" customHeight="1" x14ac:dyDescent="0.25">
      <c r="A218" s="315"/>
      <c r="B218" s="318"/>
      <c r="C218" s="110" t="s">
        <v>164</v>
      </c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0"/>
    </row>
    <row r="219" spans="1:15" ht="126" hidden="1" customHeight="1" x14ac:dyDescent="0.25">
      <c r="A219" s="315"/>
      <c r="B219" s="318"/>
      <c r="C219" s="110" t="s">
        <v>164</v>
      </c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0"/>
    </row>
    <row r="220" spans="1:15" ht="15.75" hidden="1" customHeight="1" x14ac:dyDescent="0.25">
      <c r="A220" s="315"/>
      <c r="B220" s="318"/>
      <c r="C220" s="110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0"/>
    </row>
    <row r="221" spans="1:15" ht="15.75" hidden="1" customHeight="1" x14ac:dyDescent="0.25">
      <c r="A221" s="316"/>
      <c r="B221" s="319"/>
      <c r="C221" s="114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0"/>
    </row>
    <row r="222" spans="1:15" ht="15.75" hidden="1" customHeight="1" x14ac:dyDescent="0.25">
      <c r="A222" s="314">
        <v>2</v>
      </c>
      <c r="B222" s="317" t="s">
        <v>165</v>
      </c>
      <c r="C222" s="110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0"/>
    </row>
    <row r="223" spans="1:15" ht="126" hidden="1" customHeight="1" x14ac:dyDescent="0.25">
      <c r="A223" s="315"/>
      <c r="B223" s="318"/>
      <c r="C223" s="110" t="s">
        <v>164</v>
      </c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0"/>
    </row>
    <row r="224" spans="1:15" ht="126" hidden="1" customHeight="1" x14ac:dyDescent="0.25">
      <c r="A224" s="315"/>
      <c r="B224" s="318"/>
      <c r="C224" s="110" t="s">
        <v>164</v>
      </c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0"/>
    </row>
    <row r="225" spans="1:15" ht="126" hidden="1" customHeight="1" x14ac:dyDescent="0.25">
      <c r="A225" s="315"/>
      <c r="B225" s="318"/>
      <c r="C225" s="110" t="s">
        <v>164</v>
      </c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0"/>
    </row>
    <row r="226" spans="1:15" ht="126" hidden="1" customHeight="1" x14ac:dyDescent="0.25">
      <c r="A226" s="315"/>
      <c r="B226" s="318"/>
      <c r="C226" s="110" t="s">
        <v>164</v>
      </c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0"/>
    </row>
    <row r="227" spans="1:15" ht="126" hidden="1" customHeight="1" x14ac:dyDescent="0.25">
      <c r="A227" s="315"/>
      <c r="B227" s="318"/>
      <c r="C227" s="110" t="s">
        <v>164</v>
      </c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0"/>
    </row>
    <row r="228" spans="1:15" ht="126" hidden="1" customHeight="1" x14ac:dyDescent="0.25">
      <c r="A228" s="315"/>
      <c r="B228" s="318"/>
      <c r="C228" s="110" t="s">
        <v>164</v>
      </c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0"/>
    </row>
    <row r="229" spans="1:15" ht="126" hidden="1" customHeight="1" x14ac:dyDescent="0.25">
      <c r="A229" s="315"/>
      <c r="B229" s="318"/>
      <c r="C229" s="110" t="s">
        <v>164</v>
      </c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0"/>
    </row>
    <row r="230" spans="1:15" ht="15.75" hidden="1" customHeight="1" x14ac:dyDescent="0.25">
      <c r="A230" s="315"/>
      <c r="B230" s="318"/>
      <c r="C230" s="110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0"/>
    </row>
    <row r="231" spans="1:15" ht="15.75" hidden="1" customHeight="1" x14ac:dyDescent="0.25">
      <c r="A231" s="316"/>
      <c r="B231" s="319"/>
      <c r="C231" s="114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0"/>
    </row>
    <row r="232" spans="1:15" ht="15.75" hidden="1" customHeight="1" x14ac:dyDescent="0.25">
      <c r="A232" s="135"/>
      <c r="B232" s="136"/>
      <c r="C232" s="110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0"/>
    </row>
    <row r="233" spans="1:15" ht="15.75" x14ac:dyDescent="0.25">
      <c r="A233" s="82"/>
      <c r="B233" s="82"/>
      <c r="C233" s="82"/>
      <c r="D233" s="82"/>
      <c r="E233" s="82"/>
      <c r="F233" s="82"/>
      <c r="G233" s="290" t="str">
        <f>'DATA SEKOLAH'!C18</f>
        <v>NBM. 993.683</v>
      </c>
      <c r="H233" s="290"/>
      <c r="I233" s="290"/>
      <c r="J233" s="290"/>
      <c r="K233" s="82"/>
      <c r="L233" s="82"/>
      <c r="M233" s="82"/>
      <c r="N233" s="82"/>
      <c r="O233" s="80"/>
    </row>
    <row r="234" spans="1:15" ht="15.75" x14ac:dyDescent="0.25">
      <c r="A234" s="74"/>
      <c r="B234" s="74"/>
      <c r="C234" s="74"/>
      <c r="D234" s="74"/>
      <c r="E234" s="74"/>
      <c r="F234" s="74"/>
      <c r="K234" s="74"/>
      <c r="L234" s="74"/>
      <c r="M234" s="74"/>
      <c r="N234" s="74"/>
    </row>
  </sheetData>
  <sheetProtection algorithmName="SHA-512" hashValue="c1xqqmKnoKj1ZucUIPW8ouqa3j3/Gh6NWdaWVWTmwGaduz/BnWQ6K4e6Kobfo5/kgeFJfC34uP2SXhn9WaoSLQ==" saltValue="Mmh8k4C3UqaMmqh4bQ3iOg==" spinCount="100000" sheet="1" objects="1" scenarios="1"/>
  <mergeCells count="179">
    <mergeCell ref="I7:J7"/>
    <mergeCell ref="A8:B8"/>
    <mergeCell ref="I8:J8"/>
    <mergeCell ref="C1:N1"/>
    <mergeCell ref="C2:N2"/>
    <mergeCell ref="I5:J5"/>
    <mergeCell ref="A6:B6"/>
    <mergeCell ref="I13:N13"/>
    <mergeCell ref="I15:N15"/>
    <mergeCell ref="I10:N10"/>
    <mergeCell ref="I11:N11"/>
    <mergeCell ref="A11:A12"/>
    <mergeCell ref="B11:G12"/>
    <mergeCell ref="H11:H12"/>
    <mergeCell ref="I12:N12"/>
    <mergeCell ref="A13:A14"/>
    <mergeCell ref="B13:G14"/>
    <mergeCell ref="A112:D112"/>
    <mergeCell ref="A120:D120"/>
    <mergeCell ref="A121:D121"/>
    <mergeCell ref="B71:D71"/>
    <mergeCell ref="A62:C62"/>
    <mergeCell ref="A63:C63"/>
    <mergeCell ref="B53:F53"/>
    <mergeCell ref="G53:N53"/>
    <mergeCell ref="B54:F54"/>
    <mergeCell ref="G54:N54"/>
    <mergeCell ref="B55:F55"/>
    <mergeCell ref="G55:N55"/>
    <mergeCell ref="B58:F58"/>
    <mergeCell ref="G58:N58"/>
    <mergeCell ref="B56:F56"/>
    <mergeCell ref="G56:N56"/>
    <mergeCell ref="B57:F57"/>
    <mergeCell ref="G57:N57"/>
    <mergeCell ref="A65:G66"/>
    <mergeCell ref="H65:N66"/>
    <mergeCell ref="A167:D167"/>
    <mergeCell ref="A212:A221"/>
    <mergeCell ref="B212:B221"/>
    <mergeCell ref="A222:A231"/>
    <mergeCell ref="B222:B231"/>
    <mergeCell ref="A5:C5"/>
    <mergeCell ref="B10:G10"/>
    <mergeCell ref="A7:B7"/>
    <mergeCell ref="A123:D123"/>
    <mergeCell ref="A125:A136"/>
    <mergeCell ref="B125:B136"/>
    <mergeCell ref="C125:C136"/>
    <mergeCell ref="A137:A148"/>
    <mergeCell ref="B137:B148"/>
    <mergeCell ref="C137:C148"/>
    <mergeCell ref="A149:A160"/>
    <mergeCell ref="B149:B160"/>
    <mergeCell ref="C149:C160"/>
    <mergeCell ref="G84:J84"/>
    <mergeCell ref="A91:A93"/>
    <mergeCell ref="B91:B93"/>
    <mergeCell ref="C91:C96"/>
    <mergeCell ref="G80:J80"/>
    <mergeCell ref="G81:J81"/>
    <mergeCell ref="G233:J233"/>
    <mergeCell ref="A1:B3"/>
    <mergeCell ref="C3:N3"/>
    <mergeCell ref="G46:N46"/>
    <mergeCell ref="G47:N47"/>
    <mergeCell ref="G48:N48"/>
    <mergeCell ref="G51:N51"/>
    <mergeCell ref="B46:F46"/>
    <mergeCell ref="B47:F47"/>
    <mergeCell ref="A72:E72"/>
    <mergeCell ref="A77:E77"/>
    <mergeCell ref="A61:C61"/>
    <mergeCell ref="A60:F60"/>
    <mergeCell ref="I37:N37"/>
    <mergeCell ref="I39:N39"/>
    <mergeCell ref="I41:N41"/>
    <mergeCell ref="B48:F48"/>
    <mergeCell ref="B51:F51"/>
    <mergeCell ref="E5:H5"/>
    <mergeCell ref="E6:H6"/>
    <mergeCell ref="G83:J83"/>
    <mergeCell ref="I43:N43"/>
    <mergeCell ref="I25:N25"/>
    <mergeCell ref="I27:N27"/>
    <mergeCell ref="A19:A20"/>
    <mergeCell ref="B19:G20"/>
    <mergeCell ref="H19:H20"/>
    <mergeCell ref="I20:O20"/>
    <mergeCell ref="A21:A22"/>
    <mergeCell ref="B21:G22"/>
    <mergeCell ref="H21:H22"/>
    <mergeCell ref="I22:N22"/>
    <mergeCell ref="H13:H14"/>
    <mergeCell ref="I14:N14"/>
    <mergeCell ref="A15:A16"/>
    <mergeCell ref="B15:G16"/>
    <mergeCell ref="H15:H16"/>
    <mergeCell ref="I16:N16"/>
    <mergeCell ref="A17:A18"/>
    <mergeCell ref="B17:G18"/>
    <mergeCell ref="H17:H18"/>
    <mergeCell ref="I18:N18"/>
    <mergeCell ref="I17:N17"/>
    <mergeCell ref="I19:N19"/>
    <mergeCell ref="I21:N21"/>
    <mergeCell ref="A23:A24"/>
    <mergeCell ref="B23:G24"/>
    <mergeCell ref="H23:H24"/>
    <mergeCell ref="I24:N24"/>
    <mergeCell ref="A25:A26"/>
    <mergeCell ref="B25:G26"/>
    <mergeCell ref="H25:H26"/>
    <mergeCell ref="I26:N26"/>
    <mergeCell ref="A27:A28"/>
    <mergeCell ref="B27:G28"/>
    <mergeCell ref="H27:H28"/>
    <mergeCell ref="I28:N28"/>
    <mergeCell ref="I23:N23"/>
    <mergeCell ref="A43:A44"/>
    <mergeCell ref="B43:G44"/>
    <mergeCell ref="H43:H44"/>
    <mergeCell ref="I44:N44"/>
    <mergeCell ref="A41:A42"/>
    <mergeCell ref="B41:G42"/>
    <mergeCell ref="H41:H42"/>
    <mergeCell ref="I42:N42"/>
    <mergeCell ref="A31:A32"/>
    <mergeCell ref="B31:G32"/>
    <mergeCell ref="H31:H32"/>
    <mergeCell ref="I32:N32"/>
    <mergeCell ref="A33:A34"/>
    <mergeCell ref="B33:G34"/>
    <mergeCell ref="H33:H34"/>
    <mergeCell ref="I34:N34"/>
    <mergeCell ref="A35:A36"/>
    <mergeCell ref="B35:G36"/>
    <mergeCell ref="H35:H36"/>
    <mergeCell ref="I36:N36"/>
    <mergeCell ref="I31:N31"/>
    <mergeCell ref="I33:N33"/>
    <mergeCell ref="I35:N35"/>
    <mergeCell ref="A37:A38"/>
    <mergeCell ref="A39:A40"/>
    <mergeCell ref="B39:G40"/>
    <mergeCell ref="H39:H40"/>
    <mergeCell ref="I40:N40"/>
    <mergeCell ref="A29:A30"/>
    <mergeCell ref="B29:G30"/>
    <mergeCell ref="H29:H30"/>
    <mergeCell ref="I30:N30"/>
    <mergeCell ref="I29:N29"/>
    <mergeCell ref="B49:F49"/>
    <mergeCell ref="B50:F50"/>
    <mergeCell ref="G49:N49"/>
    <mergeCell ref="G50:N50"/>
    <mergeCell ref="D61:E61"/>
    <mergeCell ref="D62:E62"/>
    <mergeCell ref="D63:E63"/>
    <mergeCell ref="B37:G38"/>
    <mergeCell ref="H37:H38"/>
    <mergeCell ref="I38:N38"/>
    <mergeCell ref="T29:T30"/>
    <mergeCell ref="T31:T32"/>
    <mergeCell ref="T33:T34"/>
    <mergeCell ref="T35:T36"/>
    <mergeCell ref="T37:T38"/>
    <mergeCell ref="T39:T40"/>
    <mergeCell ref="T41:T42"/>
    <mergeCell ref="T43:T44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</mergeCells>
  <printOptions horizontalCentered="1"/>
  <pageMargins left="0" right="0" top="0" bottom="0" header="0" footer="0"/>
  <pageSetup paperSize="9" scale="26" fitToWidth="0" orientation="portrait" horizontalDpi="360" verticalDpi="360" r:id="rId1"/>
  <rowBreaks count="1" manualBreakCount="1">
    <brk id="36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pinner 1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pinner 2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Spinner 3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pinner 5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Spinner 6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Spinner 7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161925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Spinner 8">
              <controlPr defaultSize="0" autoPict="0">
                <anchor moveWithCells="1" sizeWithCells="1">
                  <from>
                    <xdr:col>16</xdr:col>
                    <xdr:colOff>123825</xdr:colOff>
                    <xdr:row>0</xdr:row>
                    <xdr:rowOff>123825</xdr:rowOff>
                  </from>
                  <to>
                    <xdr:col>17</xdr:col>
                    <xdr:colOff>238125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HOME</vt:lpstr>
      <vt:lpstr>DATA SEKOLAH</vt:lpstr>
      <vt:lpstr>DATA SISWA</vt:lpstr>
      <vt:lpstr>REKAP NILAI</vt:lpstr>
      <vt:lpstr>RAPORT</vt:lpstr>
      <vt:lpstr>'DATA SEKOLAH'!Print_Area</vt:lpstr>
      <vt:lpstr>RAPORT!Print_Area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achmad uzairi</cp:lastModifiedBy>
  <cp:lastPrinted>2023-04-14T01:56:22Z</cp:lastPrinted>
  <dcterms:created xsi:type="dcterms:W3CDTF">2022-12-02T07:48:48Z</dcterms:created>
  <dcterms:modified xsi:type="dcterms:W3CDTF">2024-12-12T05:56:30Z</dcterms:modified>
</cp:coreProperties>
</file>