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5 - ESSCA Cours\2018-2019\Statistiques\Session 06\"/>
    </mc:Choice>
  </mc:AlternateContent>
  <xr:revisionPtr revIDLastSave="0" documentId="13_ncr:1_{8C26E508-4D8B-42E6-9C8B-BF5B45FB387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imple_reg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3" l="1"/>
  <c r="F9" i="13"/>
  <c r="G9" i="13" s="1"/>
  <c r="E9" i="13"/>
  <c r="L8" i="13"/>
  <c r="F8" i="13"/>
  <c r="G8" i="13" s="1"/>
  <c r="E8" i="13"/>
  <c r="L7" i="13"/>
  <c r="F7" i="13"/>
  <c r="G7" i="13" s="1"/>
  <c r="E7" i="13"/>
  <c r="L6" i="13"/>
  <c r="F6" i="13"/>
  <c r="G6" i="13" s="1"/>
  <c r="E6" i="13"/>
  <c r="L5" i="13"/>
  <c r="F5" i="13"/>
  <c r="G5" i="13" s="1"/>
  <c r="E5" i="13"/>
  <c r="L4" i="13"/>
  <c r="F4" i="13"/>
  <c r="G4" i="13" s="1"/>
  <c r="E4" i="13"/>
  <c r="L3" i="13"/>
  <c r="F3" i="13"/>
  <c r="G3" i="13" s="1"/>
  <c r="E3" i="13"/>
  <c r="C10" i="13" l="1"/>
  <c r="B10" i="13"/>
  <c r="D12" i="13"/>
  <c r="D13" i="13" s="1"/>
  <c r="C14" i="13"/>
  <c r="C15" i="13" s="1"/>
  <c r="C12" i="13"/>
  <c r="C13" i="13" s="1"/>
  <c r="D11" i="13"/>
  <c r="C11" i="13"/>
  <c r="D10" i="13"/>
  <c r="C34" i="13" l="1"/>
  <c r="L10" i="13" l="1"/>
  <c r="G10" i="13" l="1"/>
  <c r="B14" i="13" s="1"/>
  <c r="B24" i="13" s="1"/>
  <c r="C24" i="13" l="1"/>
  <c r="H9" i="13" s="1"/>
  <c r="K9" i="13" l="1"/>
  <c r="I9" i="13"/>
  <c r="J9" i="13" s="1"/>
  <c r="H6" i="13"/>
  <c r="H3" i="13"/>
  <c r="H7" i="13"/>
  <c r="H4" i="13"/>
  <c r="H8" i="13"/>
  <c r="H5" i="13"/>
  <c r="K5" i="13" l="1"/>
  <c r="I5" i="13"/>
  <c r="J5" i="13" s="1"/>
  <c r="K3" i="13"/>
  <c r="I3" i="13"/>
  <c r="J3" i="13" s="1"/>
  <c r="J10" i="13" s="1"/>
  <c r="C32" i="13" s="1"/>
  <c r="K8" i="13"/>
  <c r="I8" i="13"/>
  <c r="J8" i="13" s="1"/>
  <c r="K6" i="13"/>
  <c r="I6" i="13"/>
  <c r="J6" i="13" s="1"/>
  <c r="K4" i="13"/>
  <c r="I4" i="13"/>
  <c r="J4" i="13" s="1"/>
  <c r="K7" i="13"/>
  <c r="I7" i="13"/>
  <c r="J7" i="13" s="1"/>
  <c r="K10" i="13" l="1"/>
  <c r="C33" i="13" s="1"/>
  <c r="B36" i="13" s="1"/>
  <c r="I10" i="13"/>
  <c r="C3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</author>
  </authors>
  <commentList>
    <comment ref="B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A.Seddik
</t>
        </r>
        <r>
          <rPr>
            <sz val="9"/>
            <color indexed="81"/>
            <rFont val="Tahoma"/>
            <family val="2"/>
          </rPr>
          <t xml:space="preserve">Méthode 1
</t>
        </r>
      </text>
    </comment>
    <comment ref="C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A.Seddik:</t>
        </r>
        <r>
          <rPr>
            <sz val="9"/>
            <color indexed="81"/>
            <rFont val="Tahoma"/>
            <family val="2"/>
          </rPr>
          <t xml:space="preserve">
Méthode 2</t>
        </r>
      </text>
    </comment>
  </commentList>
</comments>
</file>

<file path=xl/sharedStrings.xml><?xml version="1.0" encoding="utf-8"?>
<sst xmlns="http://schemas.openxmlformats.org/spreadsheetml/2006/main" count="33" uniqueCount="33">
  <si>
    <t>X</t>
  </si>
  <si>
    <t>Y</t>
  </si>
  <si>
    <t>C</t>
  </si>
  <si>
    <t>Variance</t>
  </si>
  <si>
    <t>Covariance</t>
  </si>
  <si>
    <t>i</t>
  </si>
  <si>
    <t>a</t>
  </si>
  <si>
    <t>b</t>
  </si>
  <si>
    <t>Y = a x + b</t>
  </si>
  <si>
    <t>Calcul direct a et b</t>
  </si>
  <si>
    <t>Correlation</t>
  </si>
  <si>
    <t>SCR</t>
  </si>
  <si>
    <t>SCE</t>
  </si>
  <si>
    <t>SCT</t>
  </si>
  <si>
    <t>nV(Y)</t>
  </si>
  <si>
    <t>R²</t>
  </si>
  <si>
    <t xml:space="preserve">Covariance </t>
  </si>
  <si>
    <t>Y estimés</t>
  </si>
  <si>
    <t>Sum</t>
  </si>
  <si>
    <t>Mean</t>
  </si>
  <si>
    <t>Standard dev</t>
  </si>
  <si>
    <t>SSR</t>
  </si>
  <si>
    <t>SSE</t>
  </si>
  <si>
    <t>SST</t>
  </si>
  <si>
    <t>W</t>
  </si>
  <si>
    <t>Avg(y)-a*Avg(x)</t>
  </si>
  <si>
    <t>Analysis of variance</t>
  </si>
  <si>
    <t>Method 1</t>
  </si>
  <si>
    <t xml:space="preserve">2/ Regression Coefficients </t>
  </si>
  <si>
    <t>3/ Analysis of variance</t>
  </si>
  <si>
    <t>COV(X,Y)/V(x)</t>
  </si>
  <si>
    <t>Verificattion</t>
  </si>
  <si>
    <t>We verify that : SCT=SCE+SCR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</si>
</sst>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4" fillId="5" borderId="22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30" xfId="0" applyFont="1" applyBorder="1"/>
    <xf numFmtId="0" fontId="4" fillId="0" borderId="33" xfId="0" applyFont="1" applyBorder="1" applyAlignment="1">
      <alignment horizontal="center" wrapText="1"/>
    </xf>
    <xf numFmtId="0" fontId="4" fillId="4" borderId="11" xfId="0" applyFont="1" applyFill="1" applyBorder="1"/>
    <xf numFmtId="0" fontId="4" fillId="4" borderId="18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/>
    </xf>
    <xf numFmtId="0" fontId="4" fillId="4" borderId="18" xfId="0" applyFont="1" applyFill="1" applyBorder="1"/>
    <xf numFmtId="164" fontId="4" fillId="0" borderId="24" xfId="0" applyNumberFormat="1" applyFont="1" applyBorder="1" applyAlignment="1">
      <alignment horizontal="center"/>
    </xf>
    <xf numFmtId="0" fontId="8" fillId="0" borderId="19" xfId="0" applyFont="1" applyBorder="1"/>
    <xf numFmtId="0" fontId="4" fillId="0" borderId="19" xfId="0" applyFont="1" applyBorder="1"/>
    <xf numFmtId="0" fontId="4" fillId="8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1" xfId="0" applyFont="1" applyFill="1" applyBorder="1"/>
    <xf numFmtId="164" fontId="4" fillId="0" borderId="0" xfId="0" applyNumberFormat="1" applyFont="1"/>
    <xf numFmtId="164" fontId="4" fillId="0" borderId="3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164" fontId="4" fillId="3" borderId="26" xfId="0" applyNumberFormat="1" applyFont="1" applyFill="1" applyBorder="1" applyAlignment="1">
      <alignment horizontal="center"/>
    </xf>
    <xf numFmtId="164" fontId="4" fillId="3" borderId="27" xfId="0" applyNumberFormat="1" applyFont="1" applyFill="1" applyBorder="1" applyAlignment="1">
      <alignment horizontal="center"/>
    </xf>
    <xf numFmtId="164" fontId="4" fillId="9" borderId="29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4" borderId="18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9" borderId="14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2" borderId="12" xfId="2" applyNumberFormat="1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9" fillId="14" borderId="16" xfId="0" applyFont="1" applyFill="1" applyBorder="1" applyAlignment="1">
      <alignment vertical="center"/>
    </xf>
    <xf numFmtId="0" fontId="9" fillId="14" borderId="0" xfId="0" applyFont="1" applyFill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7" borderId="17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Relation between wage and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Simple_reg!$C$3:$C$9</c:f>
              <c:numCache>
                <c:formatCode>0.0</c:formatCode>
                <c:ptCount val="7"/>
                <c:pt idx="0">
                  <c:v>1009.6</c:v>
                </c:pt>
                <c:pt idx="1">
                  <c:v>1053.9000000000001</c:v>
                </c:pt>
                <c:pt idx="2">
                  <c:v>1098.2</c:v>
                </c:pt>
                <c:pt idx="3">
                  <c:v>1145.5</c:v>
                </c:pt>
                <c:pt idx="4">
                  <c:v>1194.9000000000001</c:v>
                </c:pt>
                <c:pt idx="5">
                  <c:v>1243.5999999999999</c:v>
                </c:pt>
                <c:pt idx="6">
                  <c:v>1292.5</c:v>
                </c:pt>
              </c:numCache>
            </c:numRef>
          </c:xVal>
          <c:yVal>
            <c:numRef>
              <c:f>Simple_reg!$D$3:$D$9</c:f>
              <c:numCache>
                <c:formatCode>0.0</c:formatCode>
                <c:ptCount val="7"/>
                <c:pt idx="0">
                  <c:v>1441.4</c:v>
                </c:pt>
                <c:pt idx="1">
                  <c:v>1497.2</c:v>
                </c:pt>
                <c:pt idx="2">
                  <c:v>1548.6</c:v>
                </c:pt>
                <c:pt idx="3">
                  <c:v>1594.8</c:v>
                </c:pt>
                <c:pt idx="4">
                  <c:v>1660.2</c:v>
                </c:pt>
                <c:pt idx="5">
                  <c:v>1717.9</c:v>
                </c:pt>
                <c:pt idx="6">
                  <c:v>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1-4008-9A20-7AAC09B6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21064"/>
        <c:axId val="647021392"/>
      </c:scatterChart>
      <c:valAx>
        <c:axId val="64702106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21392"/>
        <c:crosses val="autoZero"/>
        <c:crossBetween val="midCat"/>
      </c:valAx>
      <c:valAx>
        <c:axId val="6470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Consumption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171450</xdr:rowOff>
    </xdr:from>
    <xdr:to>
      <xdr:col>4</xdr:col>
      <xdr:colOff>571500</xdr:colOff>
      <xdr:row>46</xdr:row>
      <xdr:rowOff>19050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7743825"/>
          <a:ext cx="421957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R²=SCE/SCT</a:t>
          </a: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indicates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...% of the variance of Y is explained by the model ; hence the unexplained variance represents 1-R² of the total variance.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estimation of the consumption by the wage prensents a 99.7% linear fit. </a:t>
          </a:r>
          <a:endParaRPr lang="fr-FR" sz="1100"/>
        </a:p>
      </xdr:txBody>
    </xdr:sp>
    <xdr:clientData/>
  </xdr:twoCellAnchor>
  <xdr:oneCellAnchor>
    <xdr:from>
      <xdr:col>6</xdr:col>
      <xdr:colOff>170561</xdr:colOff>
      <xdr:row>1</xdr:row>
      <xdr:rowOff>156876</xdr:rowOff>
    </xdr:from>
    <xdr:ext cx="1267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342636" y="480726"/>
              <a:ext cx="1267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</m:t>
                  </m:r>
                  <m:acc>
                    <m:accPr>
                      <m:chr m:val="̅"/>
                      <m:ctrlP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acc>
                  <m:r>
                    <m:rPr>
                      <m:brk m:alnAt="23"/>
                    </m:rP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</m:t>
                  </m:r>
                  <m:acc>
                    <m:accPr>
                      <m:chr m:val="̅"/>
                      <m:ctrlP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acc>
                  <m:r>
                    <m:rPr>
                      <m:brk m:alnAt="23"/>
                    </m:rP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ZoneTexte 2"/>
            <xdr:cNvSpPr txBox="1"/>
          </xdr:nvSpPr>
          <xdr:spPr>
            <a:xfrm>
              <a:off x="5342636" y="480726"/>
              <a:ext cx="1267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 𝑥 ̅)</a:t>
              </a:r>
              <a:r>
                <a:rPr lang="en-US">
                  <a:effectLst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 𝑦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84106</xdr:colOff>
      <xdr:row>1</xdr:row>
      <xdr:rowOff>175101</xdr:rowOff>
    </xdr:from>
    <xdr:ext cx="5466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732181" y="498951"/>
              <a:ext cx="5466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acc>
                      <m:accPr>
                        <m:chr m:val="̅"/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m:rPr>
                        <m:brk m:alnAt="23"/>
                      </m:rP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ZoneTexte 3"/>
            <xdr:cNvSpPr txBox="1"/>
          </xdr:nvSpPr>
          <xdr:spPr>
            <a:xfrm>
              <a:off x="3732181" y="498951"/>
              <a:ext cx="5466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 𝑥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1</xdr:row>
      <xdr:rowOff>171450</xdr:rowOff>
    </xdr:from>
    <xdr:ext cx="5425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4486275" y="495300"/>
              <a:ext cx="5425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acc>
                      <m:accPr>
                        <m:chr m:val="̅"/>
                        <m:ctrlP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m:rPr>
                        <m:brk m:alnAt="23"/>
                      </m:rPr>
                      <a:rPr lang="fr-F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4486275" y="495300"/>
              <a:ext cx="5425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 𝑦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66675</xdr:colOff>
      <xdr:row>0</xdr:row>
      <xdr:rowOff>114300</xdr:rowOff>
    </xdr:from>
    <xdr:ext cx="953338" cy="204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8467725" y="114300"/>
              <a:ext cx="953338" cy="20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fr-F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</m:t>
                    </m:r>
                    <m:sSub>
                      <m:sSub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fr-F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sSub>
                      <m:sSub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brk m:alnAt="23"/>
                      </m:rPr>
                      <a:rPr lang="fr-FR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8467725" y="114300"/>
              <a:ext cx="953338" cy="20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𝑒_𝑖=(𝑦_𝑖− 𝑦 ̂_𝑖)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19050</xdr:colOff>
      <xdr:row>0</xdr:row>
      <xdr:rowOff>47626</xdr:rowOff>
    </xdr:from>
    <xdr:ext cx="1123950" cy="221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9629775" y="47626"/>
              <a:ext cx="1123950" cy="221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fr-FR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brk m:alnAt="23"/>
                          </m:r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 sz="1200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9629775" y="47626"/>
              <a:ext cx="1123950" cy="221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𝑒_𝑖〗^2=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 𝑦 ̂_𝑖)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200" i="0">
                  <a:effectLst/>
                </a:rPr>
                <a:t> </a:t>
              </a:r>
              <a:r>
                <a:rPr lang="en-US" sz="12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790575</xdr:colOff>
      <xdr:row>1</xdr:row>
      <xdr:rowOff>85725</xdr:rowOff>
    </xdr:from>
    <xdr:ext cx="200025" cy="238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7381875" y="409575"/>
              <a:ext cx="200025" cy="238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fr-F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ZoneTexte 7"/>
            <xdr:cNvSpPr txBox="1"/>
          </xdr:nvSpPr>
          <xdr:spPr>
            <a:xfrm>
              <a:off x="7381875" y="409575"/>
              <a:ext cx="200025" cy="238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̂_𝑖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1</xdr:row>
      <xdr:rowOff>76200</xdr:rowOff>
    </xdr:from>
    <xdr:ext cx="127471" cy="172227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9886950" y="400050"/>
          <a:ext cx="12747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    </a:t>
          </a:r>
        </a:p>
      </xdr:txBody>
    </xdr:sp>
    <xdr:clientData/>
  </xdr:oneCellAnchor>
  <xdr:oneCellAnchor>
    <xdr:from>
      <xdr:col>8</xdr:col>
      <xdr:colOff>504825</xdr:colOff>
      <xdr:row>1</xdr:row>
      <xdr:rowOff>133350</xdr:rowOff>
    </xdr:from>
    <xdr:ext cx="15632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8905875" y="457200"/>
              <a:ext cx="1563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ZoneTexte 9"/>
            <xdr:cNvSpPr txBox="1"/>
          </xdr:nvSpPr>
          <xdr:spPr>
            <a:xfrm>
              <a:off x="8905875" y="457200"/>
              <a:ext cx="1563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266700</xdr:colOff>
      <xdr:row>0</xdr:row>
      <xdr:rowOff>76200</xdr:rowOff>
    </xdr:from>
    <xdr:ext cx="68005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11087100" y="76200"/>
              <a:ext cx="68005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m:rPr>
                            <m:brk m:alnAt="23"/>
                          </m:r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 sz="1200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ZoneTexte 10"/>
            <xdr:cNvSpPr txBox="1"/>
          </xdr:nvSpPr>
          <xdr:spPr>
            <a:xfrm>
              <a:off x="11087100" y="76200"/>
              <a:ext cx="68005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 ̂_𝑖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200" i="0">
                  <a:effectLst/>
                </a:rPr>
                <a:t> </a:t>
              </a:r>
              <a:r>
                <a:rPr lang="en-US" sz="12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76200</xdr:rowOff>
    </xdr:from>
    <xdr:ext cx="659540" cy="222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12249150" y="76200"/>
              <a:ext cx="659540" cy="222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m:rPr>
                            <m:brk m:alnAt="23"/>
                          </m:rP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 sz="1200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ZoneTexte 11"/>
            <xdr:cNvSpPr txBox="1"/>
          </xdr:nvSpPr>
          <xdr:spPr>
            <a:xfrm>
              <a:off x="12249150" y="76200"/>
              <a:ext cx="659540" cy="222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(𝑦_𝑖− 𝑦 ̅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200" i="0">
                  <a:effectLst/>
                </a:rPr>
                <a:t> </a:t>
              </a:r>
              <a:r>
                <a:rPr lang="en-US" sz="1200" i="0">
                  <a:effectLst/>
                  <a:latin typeface="Cambria Math" panose="02040503050406030204" pitchFamily="18" charset="0"/>
                </a:rPr>
                <a:t>"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762000</xdr:colOff>
      <xdr:row>11</xdr:row>
      <xdr:rowOff>176212</xdr:rowOff>
    </xdr:from>
    <xdr:to>
      <xdr:col>9</xdr:col>
      <xdr:colOff>895350</xdr:colOff>
      <xdr:row>25</xdr:row>
      <xdr:rowOff>142875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B8BFBC7-656E-4F20-B407-A4AA2F4E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tabSelected="1" zoomScaleNormal="100" workbookViewId="0">
      <selection activeCell="F21" sqref="F21"/>
    </sheetView>
  </sheetViews>
  <sheetFormatPr baseColWidth="10" defaultRowHeight="14.25" x14ac:dyDescent="0.2"/>
  <cols>
    <col min="1" max="1" width="11.42578125" style="1"/>
    <col min="2" max="2" width="16.42578125" style="1" bestFit="1" customWidth="1"/>
    <col min="3" max="3" width="15.5703125" style="1" customWidth="1"/>
    <col min="4" max="4" width="14.140625" style="1" bestFit="1" customWidth="1"/>
    <col min="5" max="6" width="12.5703125" style="1" bestFit="1" customWidth="1"/>
    <col min="7" max="7" width="21.28515625" style="1" customWidth="1"/>
    <col min="8" max="8" width="27.140625" style="1" customWidth="1"/>
    <col min="9" max="12" width="18.140625" style="1" customWidth="1"/>
    <col min="13" max="16384" width="11.42578125" style="1"/>
  </cols>
  <sheetData>
    <row r="1" spans="1:14" ht="25.5" customHeight="1" thickBot="1" x14ac:dyDescent="0.25">
      <c r="C1" s="2" t="s">
        <v>0</v>
      </c>
      <c r="D1" s="2" t="s">
        <v>1</v>
      </c>
      <c r="E1" s="61" t="s">
        <v>16</v>
      </c>
      <c r="F1" s="62"/>
      <c r="G1" s="62"/>
      <c r="H1" s="3" t="s">
        <v>17</v>
      </c>
      <c r="I1" s="4"/>
      <c r="J1" s="5"/>
      <c r="K1" s="6"/>
      <c r="L1" s="3"/>
    </row>
    <row r="2" spans="1:14" ht="41.25" customHeight="1" thickBot="1" x14ac:dyDescent="0.25">
      <c r="B2" s="7" t="s">
        <v>5</v>
      </c>
      <c r="C2" s="8" t="s">
        <v>24</v>
      </c>
      <c r="D2" s="8" t="s">
        <v>2</v>
      </c>
      <c r="E2" s="9"/>
      <c r="F2" s="10"/>
      <c r="G2" s="11"/>
      <c r="H2" s="12"/>
      <c r="I2" s="13"/>
      <c r="J2" s="14" t="s">
        <v>21</v>
      </c>
      <c r="K2" s="15" t="s">
        <v>22</v>
      </c>
      <c r="L2" s="16" t="s">
        <v>23</v>
      </c>
    </row>
    <row r="3" spans="1:14" ht="15" x14ac:dyDescent="0.25">
      <c r="A3" s="34"/>
      <c r="B3" s="27">
        <v>1</v>
      </c>
      <c r="C3" s="28">
        <v>1009.6</v>
      </c>
      <c r="D3" s="28">
        <v>1441.4</v>
      </c>
      <c r="E3" s="35">
        <f t="shared" ref="E3:E9" si="0">C3-$C$11</f>
        <v>-138.71428571428589</v>
      </c>
      <c r="F3" s="36">
        <f t="shared" ref="F3:F9" si="1">D3-$D$11</f>
        <v>-166.0428571428572</v>
      </c>
      <c r="G3" s="37">
        <f>F3*E3</f>
        <v>23032.516326530651</v>
      </c>
      <c r="H3" s="38">
        <f t="shared" ref="H3:H9" si="2">$B$24*C3+$C$24</f>
        <v>1439.3010389993312</v>
      </c>
      <c r="I3" s="39">
        <f>D3-H3</f>
        <v>2.0989610006688508</v>
      </c>
      <c r="J3" s="38">
        <f>I3^2</f>
        <v>4.4056372823287839</v>
      </c>
      <c r="K3" s="40">
        <f t="shared" ref="K3:K9" si="3">(H3-$D$11)^2</f>
        <v>28271.671008610585</v>
      </c>
      <c r="L3" s="38">
        <f t="shared" ref="L3:L9" si="4">(D3-$D$11)^2</f>
        <v>27570.230408163286</v>
      </c>
    </row>
    <row r="4" spans="1:14" ht="15" x14ac:dyDescent="0.25">
      <c r="A4" s="34"/>
      <c r="B4" s="27">
        <v>2</v>
      </c>
      <c r="C4" s="28">
        <v>1053.9000000000001</v>
      </c>
      <c r="D4" s="28">
        <v>1497.2</v>
      </c>
      <c r="E4" s="41">
        <f t="shared" si="0"/>
        <v>-94.414285714285825</v>
      </c>
      <c r="F4" s="42">
        <f t="shared" si="1"/>
        <v>-110.24285714285725</v>
      </c>
      <c r="G4" s="43">
        <f t="shared" ref="G4:G9" si="5">F4*E4</f>
        <v>10408.500612244919</v>
      </c>
      <c r="H4" s="19">
        <f t="shared" si="2"/>
        <v>1492.9990593971763</v>
      </c>
      <c r="I4" s="27">
        <f t="shared" ref="I4:I9" si="6">D4-H4</f>
        <v>4.2009406028237208</v>
      </c>
      <c r="J4" s="19">
        <f t="shared" ref="J4:J9" si="7">I4^2</f>
        <v>17.647901948452926</v>
      </c>
      <c r="K4" s="40">
        <f t="shared" si="3"/>
        <v>13097.382842454332</v>
      </c>
      <c r="L4" s="38">
        <f t="shared" si="4"/>
        <v>12153.487551020431</v>
      </c>
    </row>
    <row r="5" spans="1:14" ht="15" x14ac:dyDescent="0.25">
      <c r="A5" s="34"/>
      <c r="B5" s="27">
        <v>3</v>
      </c>
      <c r="C5" s="28">
        <v>1098.2</v>
      </c>
      <c r="D5" s="28">
        <v>1548.6</v>
      </c>
      <c r="E5" s="41">
        <f t="shared" si="0"/>
        <v>-50.11428571428587</v>
      </c>
      <c r="F5" s="42">
        <f t="shared" si="1"/>
        <v>-58.842857142857383</v>
      </c>
      <c r="G5" s="43">
        <f t="shared" si="5"/>
        <v>2948.8677551020619</v>
      </c>
      <c r="H5" s="19">
        <f t="shared" si="2"/>
        <v>1546.697079795021</v>
      </c>
      <c r="I5" s="27">
        <f t="shared" si="6"/>
        <v>1.9029202049789546</v>
      </c>
      <c r="J5" s="19">
        <f t="shared" si="7"/>
        <v>3.6211053065171468</v>
      </c>
      <c r="K5" s="40">
        <f t="shared" si="3"/>
        <v>3690.0494655929065</v>
      </c>
      <c r="L5" s="38">
        <f t="shared" si="4"/>
        <v>3462.481836734722</v>
      </c>
    </row>
    <row r="6" spans="1:14" ht="15" x14ac:dyDescent="0.25">
      <c r="A6" s="34"/>
      <c r="B6" s="27">
        <v>4</v>
      </c>
      <c r="C6" s="28">
        <v>1145.5</v>
      </c>
      <c r="D6" s="28">
        <v>1594.8</v>
      </c>
      <c r="E6" s="41">
        <f t="shared" si="0"/>
        <v>-2.8142857142859157</v>
      </c>
      <c r="F6" s="42">
        <f t="shared" si="1"/>
        <v>-12.642857142857338</v>
      </c>
      <c r="G6" s="43">
        <f t="shared" si="5"/>
        <v>35.580612244901054</v>
      </c>
      <c r="H6" s="19">
        <f t="shared" si="2"/>
        <v>1604.0315349827874</v>
      </c>
      <c r="I6" s="27">
        <f t="shared" si="6"/>
        <v>-9.2315349827874797</v>
      </c>
      <c r="J6" s="19">
        <f t="shared" si="7"/>
        <v>85.22123813842903</v>
      </c>
      <c r="K6" s="40">
        <f t="shared" si="3"/>
        <v>11.637118879783682</v>
      </c>
      <c r="L6" s="38">
        <f t="shared" si="4"/>
        <v>159.8418367346988</v>
      </c>
    </row>
    <row r="7" spans="1:14" ht="15" x14ac:dyDescent="0.25">
      <c r="A7" s="34"/>
      <c r="B7" s="27">
        <v>5</v>
      </c>
      <c r="C7" s="28">
        <v>1194.9000000000001</v>
      </c>
      <c r="D7" s="28">
        <v>1660.2</v>
      </c>
      <c r="E7" s="41">
        <f t="shared" si="0"/>
        <v>46.585714285714175</v>
      </c>
      <c r="F7" s="42">
        <f t="shared" si="1"/>
        <v>52.757142857142753</v>
      </c>
      <c r="G7" s="43">
        <f t="shared" si="5"/>
        <v>2457.7291836734589</v>
      </c>
      <c r="H7" s="19">
        <f t="shared" si="2"/>
        <v>1663.9114945234994</v>
      </c>
      <c r="I7" s="27">
        <f t="shared" si="6"/>
        <v>-3.7114945234993684</v>
      </c>
      <c r="J7" s="19">
        <f t="shared" si="7"/>
        <v>13.775191597965803</v>
      </c>
      <c r="K7" s="40">
        <f t="shared" si="3"/>
        <v>3188.7070076264527</v>
      </c>
      <c r="L7" s="38">
        <f t="shared" si="4"/>
        <v>2783.3161224489686</v>
      </c>
    </row>
    <row r="8" spans="1:14" ht="15" x14ac:dyDescent="0.25">
      <c r="A8" s="34"/>
      <c r="B8" s="27">
        <v>6</v>
      </c>
      <c r="C8" s="28">
        <v>1243.5999999999999</v>
      </c>
      <c r="D8" s="28">
        <v>1717.9</v>
      </c>
      <c r="E8" s="41">
        <f t="shared" si="0"/>
        <v>95.285714285713993</v>
      </c>
      <c r="F8" s="42">
        <f t="shared" si="1"/>
        <v>110.4571428571428</v>
      </c>
      <c r="G8" s="43">
        <f t="shared" si="5"/>
        <v>10524.987755102004</v>
      </c>
      <c r="H8" s="19">
        <f t="shared" si="2"/>
        <v>1722.9429526132294</v>
      </c>
      <c r="I8" s="27">
        <f t="shared" si="6"/>
        <v>-5.0429526132293176</v>
      </c>
      <c r="J8" s="19">
        <f t="shared" si="7"/>
        <v>25.431371059276405</v>
      </c>
      <c r="K8" s="40">
        <f t="shared" si="3"/>
        <v>13340.272053665074</v>
      </c>
      <c r="L8" s="38">
        <f t="shared" si="4"/>
        <v>12200.780408163253</v>
      </c>
    </row>
    <row r="9" spans="1:14" ht="15.75" thickBot="1" x14ac:dyDescent="0.3">
      <c r="A9" s="34"/>
      <c r="B9" s="27">
        <v>7</v>
      </c>
      <c r="C9" s="28">
        <v>1292.5</v>
      </c>
      <c r="D9" s="28">
        <v>1792</v>
      </c>
      <c r="E9" s="41">
        <f t="shared" si="0"/>
        <v>144.18571428571408</v>
      </c>
      <c r="F9" s="42">
        <f t="shared" si="1"/>
        <v>184.55714285714271</v>
      </c>
      <c r="G9" s="43">
        <f t="shared" si="5"/>
        <v>26610.503469387695</v>
      </c>
      <c r="H9" s="19">
        <f t="shared" si="2"/>
        <v>1782.2168396889542</v>
      </c>
      <c r="I9" s="27">
        <f t="shared" si="6"/>
        <v>9.7831603110457763</v>
      </c>
      <c r="J9" s="19">
        <f t="shared" si="7"/>
        <v>95.710225671621288</v>
      </c>
      <c r="K9" s="40">
        <f t="shared" si="3"/>
        <v>30545.944975023394</v>
      </c>
      <c r="L9" s="38">
        <f t="shared" si="4"/>
        <v>34061.338979591783</v>
      </c>
    </row>
    <row r="10" spans="1:14" ht="15" thickBot="1" x14ac:dyDescent="0.25">
      <c r="A10" s="44" t="s">
        <v>18</v>
      </c>
      <c r="B10" s="29">
        <f>COUNTA(B3:B9)</f>
        <v>7</v>
      </c>
      <c r="C10" s="17">
        <f>SUM(C3:C9)</f>
        <v>8038.2000000000007</v>
      </c>
      <c r="D10" s="17">
        <f>SUM(D3:D9)</f>
        <v>11252.1</v>
      </c>
      <c r="E10" s="30"/>
      <c r="F10" s="31"/>
      <c r="G10" s="32">
        <f>SUM(G3:G9)</f>
        <v>76018.68571428569</v>
      </c>
      <c r="H10" s="45"/>
      <c r="I10" s="46">
        <f>SUM(I3:I9)</f>
        <v>1.1368683772161603E-12</v>
      </c>
      <c r="J10" s="47">
        <f>SUM(J3:J9)</f>
        <v>245.81267100459138</v>
      </c>
      <c r="K10" s="48">
        <f>SUM(K3:K9)</f>
        <v>92145.664471852535</v>
      </c>
      <c r="L10" s="47">
        <f>SUM(L3:L9)</f>
        <v>92391.477142857155</v>
      </c>
    </row>
    <row r="11" spans="1:14" x14ac:dyDescent="0.2">
      <c r="A11" s="49" t="s">
        <v>19</v>
      </c>
      <c r="B11" s="43"/>
      <c r="C11" s="19">
        <f>AVERAGE(C3:C9)</f>
        <v>1148.3142857142859</v>
      </c>
      <c r="D11" s="19">
        <f>AVERAGE(D3:D9)</f>
        <v>1607.4428571428573</v>
      </c>
      <c r="E11" s="34"/>
      <c r="F11" s="34"/>
      <c r="G11" s="34"/>
      <c r="H11" s="34"/>
      <c r="I11" s="34"/>
      <c r="J11" s="34"/>
      <c r="K11" s="34"/>
      <c r="L11" s="34"/>
    </row>
    <row r="12" spans="1:14" x14ac:dyDescent="0.2">
      <c r="A12" s="49" t="s">
        <v>3</v>
      </c>
      <c r="B12" s="43"/>
      <c r="C12" s="19">
        <f>VARP(C3:C9)</f>
        <v>8959.1697959183639</v>
      </c>
      <c r="D12" s="19">
        <f>VARP(D3:D9)</f>
        <v>13198.782448979593</v>
      </c>
      <c r="E12" s="34"/>
      <c r="F12" s="34"/>
      <c r="G12" s="34"/>
      <c r="H12" s="34"/>
      <c r="I12" s="34"/>
      <c r="J12" s="34"/>
      <c r="K12" s="34"/>
      <c r="L12" s="34"/>
    </row>
    <row r="13" spans="1:14" x14ac:dyDescent="0.2">
      <c r="A13" s="49" t="s">
        <v>20</v>
      </c>
      <c r="B13" s="43"/>
      <c r="C13" s="19">
        <f>SQRT(C12)</f>
        <v>94.652891112307628</v>
      </c>
      <c r="D13" s="19">
        <f>SQRT(D12)</f>
        <v>114.8859540978774</v>
      </c>
      <c r="E13" s="34"/>
      <c r="F13" s="34"/>
      <c r="G13" s="34"/>
      <c r="H13" s="34"/>
      <c r="I13" s="34"/>
      <c r="J13" s="34"/>
      <c r="K13" s="34"/>
      <c r="L13" s="34"/>
    </row>
    <row r="14" spans="1:14" x14ac:dyDescent="0.2">
      <c r="A14" s="49" t="s">
        <v>4</v>
      </c>
      <c r="B14" s="50">
        <f>1/B10*(G10)</f>
        <v>10859.812244897956</v>
      </c>
      <c r="C14" s="19">
        <f>_xlfn.COVARIANCE.P(C3:C9,D3:D9)</f>
        <v>10859.812244897956</v>
      </c>
      <c r="D14" s="19"/>
      <c r="E14" s="34"/>
      <c r="F14" s="34"/>
      <c r="G14" s="34"/>
      <c r="H14" s="34"/>
      <c r="I14" s="34"/>
      <c r="J14" s="34"/>
      <c r="K14" s="34"/>
      <c r="L14" s="34"/>
    </row>
    <row r="15" spans="1:14" ht="15" thickBot="1" x14ac:dyDescent="0.25">
      <c r="A15" s="51" t="s">
        <v>10</v>
      </c>
      <c r="B15" s="52"/>
      <c r="C15" s="33">
        <f>C14/(C13*D13)</f>
        <v>0.99866883615215862</v>
      </c>
      <c r="D15" s="33"/>
      <c r="E15" s="34"/>
      <c r="F15" s="34"/>
      <c r="G15" s="34"/>
      <c r="H15" s="34"/>
      <c r="I15" s="34"/>
      <c r="J15" s="34"/>
      <c r="K15" s="34"/>
      <c r="L15" s="34"/>
    </row>
    <row r="16" spans="1:14" s="21" customFormat="1" ht="15" x14ac:dyDescent="0.25">
      <c r="A16" s="20" t="s">
        <v>28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6" ht="15" thickBot="1" x14ac:dyDescent="0.25"/>
    <row r="18" spans="1:6" ht="15" thickBot="1" x14ac:dyDescent="0.25">
      <c r="A18" s="18" t="s">
        <v>27</v>
      </c>
    </row>
    <row r="20" spans="1:6" x14ac:dyDescent="0.2">
      <c r="B20" s="63" t="s">
        <v>8</v>
      </c>
      <c r="C20" s="63"/>
    </row>
    <row r="21" spans="1:6" x14ac:dyDescent="0.2">
      <c r="B21" s="64" t="s">
        <v>9</v>
      </c>
      <c r="C21" s="64"/>
    </row>
    <row r="22" spans="1:6" x14ac:dyDescent="0.2">
      <c r="B22" s="22" t="s">
        <v>6</v>
      </c>
      <c r="C22" s="22" t="s">
        <v>7</v>
      </c>
    </row>
    <row r="23" spans="1:6" x14ac:dyDescent="0.2">
      <c r="B23" s="22" t="s">
        <v>30</v>
      </c>
      <c r="C23" s="22" t="s">
        <v>25</v>
      </c>
    </row>
    <row r="24" spans="1:6" x14ac:dyDescent="0.2">
      <c r="B24" s="53">
        <f>B14/C12</f>
        <v>1.2121449299739235</v>
      </c>
      <c r="C24" s="53">
        <f>D11-B24*C11</f>
        <v>215.5195176976581</v>
      </c>
    </row>
    <row r="26" spans="1:6" ht="14.25" customHeight="1" x14ac:dyDescent="0.2"/>
    <row r="29" spans="1:6" s="21" customFormat="1" ht="15" x14ac:dyDescent="0.25">
      <c r="A29" s="20" t="s">
        <v>29</v>
      </c>
    </row>
    <row r="31" spans="1:6" x14ac:dyDescent="0.2">
      <c r="A31" s="58" t="s">
        <v>26</v>
      </c>
      <c r="B31" s="58"/>
      <c r="C31" s="58"/>
    </row>
    <row r="32" spans="1:6" x14ac:dyDescent="0.2">
      <c r="A32" s="23" t="s">
        <v>11</v>
      </c>
      <c r="B32" s="23"/>
      <c r="C32" s="54">
        <f>J10</f>
        <v>245.81267100459138</v>
      </c>
      <c r="D32" s="59" t="s">
        <v>32</v>
      </c>
      <c r="E32" s="60"/>
      <c r="F32" s="60"/>
    </row>
    <row r="33" spans="1:6" x14ac:dyDescent="0.2">
      <c r="A33" s="23" t="s">
        <v>12</v>
      </c>
      <c r="B33" s="23"/>
      <c r="C33" s="55">
        <f>K10</f>
        <v>92145.664471852535</v>
      </c>
      <c r="D33" s="59"/>
      <c r="E33" s="60"/>
      <c r="F33" s="60"/>
    </row>
    <row r="34" spans="1:6" x14ac:dyDescent="0.2">
      <c r="A34" s="24" t="s">
        <v>13</v>
      </c>
      <c r="B34" s="24" t="s">
        <v>14</v>
      </c>
      <c r="C34" s="56">
        <f>B10*D12</f>
        <v>92391.477142857155</v>
      </c>
      <c r="D34" s="59"/>
      <c r="E34" s="60"/>
      <c r="F34" s="60"/>
    </row>
    <row r="35" spans="1:6" ht="15" thickBot="1" x14ac:dyDescent="0.25">
      <c r="B35" s="1" t="s">
        <v>31</v>
      </c>
      <c r="C35" s="26">
        <f>C32+C33</f>
        <v>92391.477142857126</v>
      </c>
    </row>
    <row r="36" spans="1:6" ht="15" thickBot="1" x14ac:dyDescent="0.25">
      <c r="A36" s="25" t="s">
        <v>15</v>
      </c>
      <c r="B36" s="57">
        <f>C33/C34</f>
        <v>0.99733944430150689</v>
      </c>
    </row>
  </sheetData>
  <mergeCells count="5">
    <mergeCell ref="A31:C31"/>
    <mergeCell ref="D32:F34"/>
    <mergeCell ref="E1:G1"/>
    <mergeCell ref="B20:C20"/>
    <mergeCell ref="B21:C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Simple_reg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jckahane</dc:creator>
  <cp:lastModifiedBy>A.Seddik</cp:lastModifiedBy>
  <dcterms:created xsi:type="dcterms:W3CDTF">2009-10-03T15:45:47Z</dcterms:created>
  <dcterms:modified xsi:type="dcterms:W3CDTF">2019-03-17T19:29:33Z</dcterms:modified>
</cp:coreProperties>
</file>