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others\10clubs_assessment\"/>
    </mc:Choice>
  </mc:AlternateContent>
  <xr:revisionPtr revIDLastSave="0" documentId="13_ncr:1_{97D7BD68-1994-4C81-B604-53C65D9C6C07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Assignment" sheetId="14" r:id="rId1"/>
    <sheet name="Data" sheetId="2" r:id="rId2"/>
    <sheet name="rough" sheetId="18" r:id="rId3"/>
    <sheet name="Dashboard" sheetId="17" r:id="rId4"/>
  </sheets>
  <definedNames>
    <definedName name="_xlnm._FilterDatabase" localSheetId="1" hidden="1">Data!$A$2:$DF$102</definedName>
    <definedName name="Apple">rough!$C$105:$C$108</definedName>
    <definedName name="ASP">rough!$A$251:$AH$351</definedName>
    <definedName name="example">#REF!</definedName>
    <definedName name="filter">rough!$A$117:$BM$166</definedName>
    <definedName name="Guava">rough!$D$105:$D$106</definedName>
    <definedName name="Lemon">rough!$E$105:$E$108</definedName>
    <definedName name="Mango">rough!$G$105:$G$108</definedName>
    <definedName name="Orange">rough!$F$105:$F$108</definedName>
    <definedName name="_xlnm.Print_Titles" localSheetId="2">rough!$251:$251</definedName>
    <definedName name="TsumG">rough!$D$112:$AH$112</definedName>
    <definedName name="TsumU">rough!$E$113:$AI$113</definedName>
    <definedName name="Z_01481C5D_5D0F_4C04_BD26_D68098B09128_.wvu.FilterData" localSheetId="1" hidden="1">Data!$B$2:$BL$102</definedName>
    <definedName name="Z_05FEC557_51C6_47D8_BF78_A3B430D054CA_.wvu.FilterData" localSheetId="1" hidden="1">Data!$A$2:$BL$102</definedName>
    <definedName name="Z_15AEABDB_A837_41B9_87B0_87E0EC95D325_.wvu.FilterData" localSheetId="1" hidden="1">Data!$B$2:$BL$102</definedName>
    <definedName name="Z_166FB914_6C96_4847_9DCB_9A24E9C2439F_.wvu.FilterData" localSheetId="1" hidden="1">Data!$B$2:$BL$102</definedName>
    <definedName name="Z_47B0368A_7138_4DA4_961E_E0B35ED1F9FC_.wvu.FilterData" localSheetId="1" hidden="1">Data!$B$2:$BL$102</definedName>
    <definedName name="Z_4C11E22A_DF8D_4566_A640_6FDC26D8E2A4_.wvu.FilterData" localSheetId="1" hidden="1">Data!$A$2:$BL$102</definedName>
    <definedName name="Z_537FFA52_A3BC_40D5_B9C3_ED8339040504_.wvu.FilterData" localSheetId="1" hidden="1">Data!$A$2:$BL$102</definedName>
    <definedName name="Z_7C6B15BF_FB64_4AF5_93B6_1B78D07926F3_.wvu.FilterData" localSheetId="1" hidden="1">Data!$B$2:$BL$102</definedName>
    <definedName name="Z_7E302A77_6612_4525_8C85_9E3855AAECE3_.wvu.FilterData" localSheetId="1" hidden="1">Data!$E$2:$T$102</definedName>
    <definedName name="Z_915EA89E_6C07_4DC4_A028_58EE2F9387D0_.wvu.FilterData" localSheetId="1" hidden="1">Data!$B$2:$BL$102</definedName>
    <definedName name="Z_989A2583_BCFB_4C97_A56A_031BFAAEB87F_.wvu.FilterData" localSheetId="1" hidden="1">Data!$A$2:$BL$102</definedName>
    <definedName name="Z_9DAF5878_4DFA_4BFA_863D_E9C2CC650CD6_.wvu.FilterData" localSheetId="1" hidden="1">Data!$B$2:$BL$102</definedName>
    <definedName name="Z_9EC96D60_79EB_45DE_8605_7B9E67A0C4FE_.wvu.FilterData" localSheetId="1" hidden="1">Data!$A$2:$BL$102</definedName>
    <definedName name="Z_9F7AC949_7395_43A1_BE8C_5A168D1AD54B_.wvu.FilterData" localSheetId="1" hidden="1">Data!$B$2:$BL$102</definedName>
    <definedName name="Z_A9FAD067_E94B_4918_AB21_13AD52EED6B3_.wvu.FilterData" localSheetId="1" hidden="1">Data!$A$2:$BL$102</definedName>
    <definedName name="Z_ABB4C9FF_FC17_498A_962F_019931F4E75D_.wvu.FilterData" localSheetId="1" hidden="1">Data!$B$2:$BL$102</definedName>
    <definedName name="Z_B6902326_709F_426B_877D_60989469FA9B_.wvu.FilterData" localSheetId="1" hidden="1">Data!$B$2:$BL$102</definedName>
    <definedName name="Z_E4DA3BB9_C2E0_4509_ABDF_F53E2B8E8C07_.wvu.FilterData" localSheetId="1" hidden="1">Data!$B$2:$BL$102</definedName>
    <definedName name="Z_E59A2530_F6D5_4A42_8955_8AC7E6EA0B71_.wvu.FilterData" localSheetId="1" hidden="1">Data!$B$2:$BL$102</definedName>
    <definedName name="Z_E9D49E64_4288_4A4D_ABE0_221BFB49DA21_.wvu.FilterData" localSheetId="1" hidden="1">Data!$A$2:$BL$102</definedName>
    <definedName name="Z_F31FD0FE_72E9_4553_AFE9_797E5DBAFB89_.wvu.FilterData" localSheetId="1" hidden="1">Data!$B$2:$BL$102</definedName>
    <definedName name="Z_FA4975FA_0FFA_420E_AA82_8CFA50C43CCD_.wvu.FilterData" localSheetId="1" hidden="1">Data!$B$2:$BL$102</definedName>
  </definedNames>
  <calcPr calcId="191029"/>
  <customWorkbookViews>
    <customWorkbookView name="BECLINA" guid="{7C6B15BF-FB64-4AF5-93B6-1B78D07926F3}" maximized="1" windowWidth="0" windowHeight="0" activeSheetId="0"/>
    <customWorkbookView name="Filter 19" guid="{9DAF5878-4DFA-4BFA-863D-E9C2CC650CD6}" maximized="1" windowWidth="0" windowHeight="0" activeSheetId="0"/>
    <customWorkbookView name="Filter 1" guid="{E59A2530-F6D5-4A42-8955-8AC7E6EA0B71}" maximized="1" windowWidth="0" windowHeight="0" activeSheetId="0"/>
    <customWorkbookView name="Filter 3" guid="{15AEABDB-A837-41B9-87B0-87E0EC95D325}" maximized="1" windowWidth="0" windowHeight="0" activeSheetId="0"/>
    <customWorkbookView name="Filter 2" guid="{01481C5D-5D0F-4C04-BD26-D68098B09128}" maximized="1" windowWidth="0" windowHeight="0" activeSheetId="0"/>
    <customWorkbookView name="Filter 5" guid="{E9D49E64-4288-4A4D-ABE0-221BFB49DA21}" maximized="1" windowWidth="0" windowHeight="0" activeSheetId="0"/>
    <customWorkbookView name="Filter 4" guid="{9EC96D60-79EB-45DE-8605-7B9E67A0C4FE}" maximized="1" windowWidth="0" windowHeight="0" activeSheetId="0"/>
    <customWorkbookView name="Filter 7" guid="{47B0368A-7138-4DA4-961E-E0B35ED1F9FC}" maximized="1" windowWidth="0" windowHeight="0" activeSheetId="0"/>
    <customWorkbookView name="Filter 6" guid="{4C11E22A-DF8D-4566-A640-6FDC26D8E2A4}" maximized="1" windowWidth="0" windowHeight="0" activeSheetId="0"/>
    <customWorkbookView name="Filter 21" guid="{A9FAD067-E94B-4918-AB21-13AD52EED6B3}" maximized="1" windowWidth="0" windowHeight="0" activeSheetId="0"/>
    <customWorkbookView name="Filter 10" guid="{FA4975FA-0FFA-420E-AA82-8CFA50C43CCD}" maximized="1" windowWidth="0" windowHeight="0" activeSheetId="0"/>
    <customWorkbookView name="Filter 9" guid="{537FFA52-A3BC-40D5-B9C3-ED8339040504}" maximized="1" windowWidth="0" windowHeight="0" activeSheetId="0"/>
    <customWorkbookView name="Shubham" guid="{EA6FE8EF-9F8D-4CC5-8CC0-79AD23356E77}" maximized="1" windowWidth="0" windowHeight="0" activeSheetId="0"/>
    <customWorkbookView name="Filter 8" guid="{166FB914-6C96-4847-9DCB-9A24E9C2439F}" maximized="1" windowWidth="0" windowHeight="0" activeSheetId="0"/>
    <customWorkbookView name="Filter 20" guid="{B6902326-709F-426B-877D-60989469FA9B}" maximized="1" windowWidth="0" windowHeight="0" activeSheetId="0"/>
    <customWorkbookView name="Filter 18" guid="{E4DA3BB9-C2E0-4509-ABDF-F53E2B8E8C07}" maximized="1" windowWidth="0" windowHeight="0" activeSheetId="0"/>
    <customWorkbookView name="Filter 17" guid="{915EA89E-6C07-4DC4-A028-58EE2F9387D0}" maximized="1" windowWidth="0" windowHeight="0" activeSheetId="0"/>
    <customWorkbookView name="Filter 16" guid="{ABB4C9FF-FC17-498A-962F-019931F4E75D}" maximized="1" windowWidth="0" windowHeight="0" activeSheetId="0"/>
    <customWorkbookView name="Filter 15" guid="{989A2583-BCFB-4C97-A56A-031BFAAEB87F}" maximized="1" windowWidth="0" windowHeight="0" activeSheetId="0"/>
    <customWorkbookView name="Filter 14" guid="{F31FD0FE-72E9-4553-AFE9-797E5DBAFB89}" maximized="1" windowWidth="0" windowHeight="0" activeSheetId="0"/>
    <customWorkbookView name="Filter 13" guid="{7E302A77-6612-4525-8C85-9E3855AAECE3}" maximized="1" windowWidth="0" windowHeight="0" activeSheetId="0"/>
    <customWorkbookView name="Filter 12" guid="{05FEC557-51C6-47D8-BF78-A3B430D054CA}" maximized="1" windowWidth="0" windowHeight="0" activeSheetId="0"/>
    <customWorkbookView name="Filter 11" guid="{9F7AC949-7395-43A1-BE8C-5A168D1AD54B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252" i="18" l="1" a="1"/>
  <c r="AH252" i="18" s="1"/>
  <c r="AG252" i="18" a="1"/>
  <c r="AG252" i="18" s="1"/>
  <c r="AF252" i="18" a="1"/>
  <c r="AF252" i="18" s="1"/>
  <c r="AE252" i="18" a="1"/>
  <c r="AE252" i="18" s="1"/>
  <c r="AD252" i="18" a="1"/>
  <c r="AD252" i="18" s="1"/>
  <c r="AC252" i="18" a="1"/>
  <c r="AC252" i="18" s="1"/>
  <c r="AB252" i="18" a="1"/>
  <c r="AB252" i="18" s="1"/>
  <c r="AA252" i="18" a="1"/>
  <c r="AA252" i="18" s="1"/>
  <c r="Z252" i="18" a="1"/>
  <c r="Z259" i="18" s="1"/>
  <c r="Y252" i="18" a="1"/>
  <c r="Y252" i="18" s="1"/>
  <c r="X252" i="18" a="1"/>
  <c r="X252" i="18" s="1"/>
  <c r="W252" i="18" a="1"/>
  <c r="W252" i="18" s="1"/>
  <c r="V252" i="18" a="1"/>
  <c r="V252" i="18" s="1"/>
  <c r="U252" i="18" a="1"/>
  <c r="U252" i="18" s="1"/>
  <c r="T252" i="18" a="1"/>
  <c r="T252" i="18" s="1"/>
  <c r="S252" i="18" a="1"/>
  <c r="S252" i="18" s="1"/>
  <c r="R252" i="18" a="1"/>
  <c r="R252" i="18" s="1"/>
  <c r="Q252" i="18" a="1"/>
  <c r="Q252" i="18" s="1"/>
  <c r="P252" i="18" a="1"/>
  <c r="P252" i="18" s="1"/>
  <c r="O252" i="18" a="1"/>
  <c r="O267" i="18" s="1"/>
  <c r="N252" i="18" a="1"/>
  <c r="N252" i="18" s="1"/>
  <c r="M252" i="18" a="1"/>
  <c r="M252" i="18" s="1"/>
  <c r="L252" i="18" a="1"/>
  <c r="L252" i="18" s="1"/>
  <c r="K252" i="18" a="1"/>
  <c r="K252" i="18" s="1"/>
  <c r="J252" i="18" a="1"/>
  <c r="J252" i="18" s="1"/>
  <c r="I252" i="18" a="1"/>
  <c r="I252" i="18" s="1"/>
  <c r="H252" i="18" a="1"/>
  <c r="H252" i="18" s="1"/>
  <c r="G252" i="18" a="1"/>
  <c r="G252" i="18" s="1"/>
  <c r="F252" i="18" a="1"/>
  <c r="F252" i="18" s="1"/>
  <c r="E252" i="18" a="1"/>
  <c r="E252" i="18" s="1"/>
  <c r="D252" i="18" a="1"/>
  <c r="D252" i="18" s="1"/>
  <c r="D353" i="18"/>
  <c r="G5" i="17" a="1"/>
  <c r="G5" i="17" s="1"/>
  <c r="G6" i="17" a="1"/>
  <c r="G6" i="17" s="1"/>
  <c r="C144" i="18"/>
  <c r="B144" i="18"/>
  <c r="B145" i="18"/>
  <c r="B146" i="18"/>
  <c r="A144" i="18" a="1"/>
  <c r="A144" i="18" s="1"/>
  <c r="E103" i="18"/>
  <c r="E113" i="18" s="1" a="1"/>
  <c r="E113" i="18" s="1"/>
  <c r="F103" i="18"/>
  <c r="E112" i="18" s="1" a="1"/>
  <c r="E112" i="18" s="1"/>
  <c r="G103" i="18"/>
  <c r="F113" i="18" s="1" a="1"/>
  <c r="F113" i="18" s="1"/>
  <c r="H103" i="18"/>
  <c r="F112" i="18" s="1" a="1"/>
  <c r="F112" i="18" s="1"/>
  <c r="I103" i="18"/>
  <c r="G113" i="18" s="1" a="1"/>
  <c r="G113" i="18" s="1"/>
  <c r="J103" i="18"/>
  <c r="G112" i="18" s="1" a="1"/>
  <c r="G112" i="18" s="1"/>
  <c r="K103" i="18"/>
  <c r="H106" i="18" s="1" a="1"/>
  <c r="H106" i="18" s="1"/>
  <c r="L103" i="18"/>
  <c r="H112" i="18" s="1" a="1"/>
  <c r="H112" i="18" s="1"/>
  <c r="M103" i="18"/>
  <c r="I113" i="18" s="1" a="1"/>
  <c r="I113" i="18" s="1"/>
  <c r="N103" i="18"/>
  <c r="I106" i="18" s="1" a="1"/>
  <c r="I106" i="18" s="1"/>
  <c r="O103" i="18"/>
  <c r="J113" i="18" s="1" a="1"/>
  <c r="J113" i="18" s="1"/>
  <c r="P103" i="18"/>
  <c r="J106" i="18" s="1" a="1"/>
  <c r="J106" i="18" s="1"/>
  <c r="Q103" i="18"/>
  <c r="K113" i="18" s="1" a="1"/>
  <c r="K113" i="18" s="1"/>
  <c r="R103" i="18"/>
  <c r="K106" i="18" s="1" a="1"/>
  <c r="K106" i="18" s="1"/>
  <c r="S103" i="18"/>
  <c r="L113" i="18" s="1" a="1"/>
  <c r="L113" i="18" s="1"/>
  <c r="T103" i="18"/>
  <c r="L106" i="18" s="1" a="1"/>
  <c r="L106" i="18" s="1"/>
  <c r="U103" i="18"/>
  <c r="M113" i="18" s="1" a="1"/>
  <c r="M113" i="18" s="1"/>
  <c r="V103" i="18"/>
  <c r="M106" i="18" s="1" a="1"/>
  <c r="M106" i="18" s="1"/>
  <c r="W103" i="18"/>
  <c r="N113" i="18" s="1" a="1"/>
  <c r="N113" i="18" s="1"/>
  <c r="X103" i="18"/>
  <c r="N112" i="18" s="1" a="1"/>
  <c r="N112" i="18" s="1"/>
  <c r="Y103" i="18"/>
  <c r="O113" i="18" s="1" a="1"/>
  <c r="O113" i="18" s="1"/>
  <c r="Z103" i="18"/>
  <c r="O112" i="18" s="1" a="1"/>
  <c r="O112" i="18" s="1"/>
  <c r="AA103" i="18"/>
  <c r="P113" i="18" s="1" a="1"/>
  <c r="P113" i="18" s="1"/>
  <c r="AB103" i="18"/>
  <c r="P112" i="18" s="1" a="1"/>
  <c r="P112" i="18" s="1"/>
  <c r="AC103" i="18"/>
  <c r="Q113" i="18" s="1" a="1"/>
  <c r="Q113" i="18" s="1"/>
  <c r="AD103" i="18"/>
  <c r="Q112" i="18" s="1" a="1"/>
  <c r="Q112" i="18" s="1"/>
  <c r="AE103" i="18"/>
  <c r="R113" i="18" s="1" a="1"/>
  <c r="R113" i="18" s="1"/>
  <c r="AF103" i="18"/>
  <c r="R112" i="18" s="1" a="1"/>
  <c r="R112" i="18" s="1"/>
  <c r="AG103" i="18"/>
  <c r="S113" i="18" s="1" a="1"/>
  <c r="S113" i="18" s="1"/>
  <c r="AH103" i="18"/>
  <c r="S112" i="18" s="1" a="1"/>
  <c r="S112" i="18" s="1"/>
  <c r="AI103" i="18"/>
  <c r="T113" i="18" s="1" a="1"/>
  <c r="T113" i="18" s="1"/>
  <c r="AJ103" i="18"/>
  <c r="T112" i="18" s="1" a="1"/>
  <c r="T112" i="18" s="1"/>
  <c r="AK103" i="18"/>
  <c r="U113" i="18" s="1" a="1"/>
  <c r="U113" i="18" s="1"/>
  <c r="AL103" i="18"/>
  <c r="U112" i="18" s="1" a="1"/>
  <c r="U112" i="18" s="1"/>
  <c r="AM103" i="18"/>
  <c r="V113" i="18" s="1" a="1"/>
  <c r="V113" i="18" s="1"/>
  <c r="AN103" i="18"/>
  <c r="V112" i="18" s="1" a="1"/>
  <c r="V112" i="18" s="1"/>
  <c r="AO103" i="18"/>
  <c r="W113" i="18" s="1" a="1"/>
  <c r="W113" i="18" s="1"/>
  <c r="AP103" i="18"/>
  <c r="W112" i="18" s="1" a="1"/>
  <c r="W112" i="18" s="1"/>
  <c r="AQ103" i="18"/>
  <c r="X113" i="18" s="1" a="1"/>
  <c r="X113" i="18" s="1"/>
  <c r="AR103" i="18"/>
  <c r="X112" i="18" s="1" a="1"/>
  <c r="X112" i="18" s="1"/>
  <c r="AS103" i="18"/>
  <c r="Y113" i="18" s="1" a="1"/>
  <c r="Y113" i="18" s="1"/>
  <c r="AT103" i="18"/>
  <c r="Y112" i="18" s="1" a="1"/>
  <c r="Y112" i="18" s="1"/>
  <c r="AU103" i="18"/>
  <c r="Z113" i="18" s="1" a="1"/>
  <c r="Z113" i="18" s="1"/>
  <c r="AV103" i="18"/>
  <c r="Z112" i="18" s="1" a="1"/>
  <c r="Z112" i="18" s="1"/>
  <c r="AW103" i="18"/>
  <c r="AA113" i="18" s="1" a="1"/>
  <c r="AA113" i="18" s="1"/>
  <c r="AX103" i="18"/>
  <c r="AA112" i="18" s="1" a="1"/>
  <c r="AA112" i="18" s="1"/>
  <c r="AY103" i="18"/>
  <c r="AB113" i="18" s="1" a="1"/>
  <c r="AB113" i="18" s="1"/>
  <c r="AZ103" i="18"/>
  <c r="AB112" i="18" s="1" a="1"/>
  <c r="AB112" i="18" s="1"/>
  <c r="BA103" i="18"/>
  <c r="AC113" i="18" s="1" a="1"/>
  <c r="AC113" i="18" s="1"/>
  <c r="BB103" i="18"/>
  <c r="AC112" i="18" s="1" a="1"/>
  <c r="AC112" i="18" s="1"/>
  <c r="BC103" i="18"/>
  <c r="AD113" i="18" s="1" a="1"/>
  <c r="AD113" i="18" s="1"/>
  <c r="BD103" i="18"/>
  <c r="AD112" i="18" s="1" a="1"/>
  <c r="AD112" i="18" s="1"/>
  <c r="BE103" i="18"/>
  <c r="AE113" i="18" s="1" a="1"/>
  <c r="AE113" i="18" s="1"/>
  <c r="BF103" i="18"/>
  <c r="AE112" i="18" s="1" a="1"/>
  <c r="AE112" i="18" s="1"/>
  <c r="BG103" i="18"/>
  <c r="AF113" i="18" s="1" a="1"/>
  <c r="AF113" i="18" s="1"/>
  <c r="BH103" i="18"/>
  <c r="AF112" i="18" s="1" a="1"/>
  <c r="AF112" i="18" s="1"/>
  <c r="BI103" i="18"/>
  <c r="AG113" i="18" s="1" a="1"/>
  <c r="AG113" i="18" s="1"/>
  <c r="BJ103" i="18"/>
  <c r="AG112" i="18" s="1" a="1"/>
  <c r="AG112" i="18" s="1"/>
  <c r="BK103" i="18"/>
  <c r="AH113" i="18" s="1" a="1"/>
  <c r="AH113" i="18" s="1"/>
  <c r="BL103" i="18"/>
  <c r="AH112" i="18" s="1" a="1"/>
  <c r="AH112" i="18" s="1"/>
  <c r="BM103" i="18"/>
  <c r="AI113" i="18" s="1" a="1"/>
  <c r="AI113" i="18" s="1"/>
  <c r="D103" i="18"/>
  <c r="D112" i="18" s="1" a="1"/>
  <c r="D112" i="18" s="1"/>
  <c r="A118" i="18" a="1"/>
  <c r="G106" i="18" a="1"/>
  <c r="G106" i="18" s="1"/>
  <c r="F106" i="18" a="1"/>
  <c r="F106" i="18" s="1"/>
  <c r="E106" i="18" a="1"/>
  <c r="E106" i="18" s="1"/>
  <c r="C106" i="18" a="1"/>
  <c r="C106" i="18" s="1"/>
  <c r="B106" i="18" a="1"/>
  <c r="B106" i="18" s="1"/>
  <c r="M12" i="17" l="1" a="1"/>
  <c r="M12" i="17" s="1"/>
  <c r="L12" i="17" s="1" a="1"/>
  <c r="L12" i="17" s="1"/>
  <c r="Q10" i="17"/>
  <c r="M10" i="17" a="1"/>
  <c r="M10" i="17" s="1"/>
  <c r="L10" i="17" s="1" a="1"/>
  <c r="L10" i="17" s="1"/>
  <c r="G10" i="17" a="1"/>
  <c r="G10" i="17" s="1"/>
  <c r="AH347" i="18"/>
  <c r="AH339" i="18"/>
  <c r="AH331" i="18"/>
  <c r="AH323" i="18"/>
  <c r="AH315" i="18"/>
  <c r="AH307" i="18"/>
  <c r="AH299" i="18"/>
  <c r="AH291" i="18"/>
  <c r="AH283" i="18"/>
  <c r="AH275" i="18"/>
  <c r="AH267" i="18"/>
  <c r="AH259" i="18"/>
  <c r="AH346" i="18"/>
  <c r="AH338" i="18"/>
  <c r="AH330" i="18"/>
  <c r="AH322" i="18"/>
  <c r="AH314" i="18"/>
  <c r="AH306" i="18"/>
  <c r="AH298" i="18"/>
  <c r="AH290" i="18"/>
  <c r="AH282" i="18"/>
  <c r="AH274" i="18"/>
  <c r="AH266" i="18"/>
  <c r="AH258" i="18"/>
  <c r="AH345" i="18"/>
  <c r="AH337" i="18"/>
  <c r="AH329" i="18"/>
  <c r="AH321" i="18"/>
  <c r="AH313" i="18"/>
  <c r="AH305" i="18"/>
  <c r="AH297" i="18"/>
  <c r="AH289" i="18"/>
  <c r="AH281" i="18"/>
  <c r="AH273" i="18"/>
  <c r="AH265" i="18"/>
  <c r="AH257" i="18"/>
  <c r="AH344" i="18"/>
  <c r="AH336" i="18"/>
  <c r="AH328" i="18"/>
  <c r="AH320" i="18"/>
  <c r="AH312" i="18"/>
  <c r="AH304" i="18"/>
  <c r="AH296" i="18"/>
  <c r="AH288" i="18"/>
  <c r="AH280" i="18"/>
  <c r="AH272" i="18"/>
  <c r="AH264" i="18"/>
  <c r="AH256" i="18"/>
  <c r="AH351" i="18"/>
  <c r="AH343" i="18"/>
  <c r="AH335" i="18"/>
  <c r="AH327" i="18"/>
  <c r="AH319" i="18"/>
  <c r="AH311" i="18"/>
  <c r="AH303" i="18"/>
  <c r="AH295" i="18"/>
  <c r="AH287" i="18"/>
  <c r="AH279" i="18"/>
  <c r="AH271" i="18"/>
  <c r="AH263" i="18"/>
  <c r="AH255" i="18"/>
  <c r="AH350" i="18"/>
  <c r="AH342" i="18"/>
  <c r="AH334" i="18"/>
  <c r="AH326" i="18"/>
  <c r="AH318" i="18"/>
  <c r="AH310" i="18"/>
  <c r="AH302" i="18"/>
  <c r="AH294" i="18"/>
  <c r="AH286" i="18"/>
  <c r="AH278" i="18"/>
  <c r="AH270" i="18"/>
  <c r="AH262" i="18"/>
  <c r="AH254" i="18"/>
  <c r="AH349" i="18"/>
  <c r="AH341" i="18"/>
  <c r="AH333" i="18"/>
  <c r="AH325" i="18"/>
  <c r="AH317" i="18"/>
  <c r="AH309" i="18"/>
  <c r="AH301" i="18"/>
  <c r="AH293" i="18"/>
  <c r="AH285" i="18"/>
  <c r="AH277" i="18"/>
  <c r="AH269" i="18"/>
  <c r="AH261" i="18"/>
  <c r="AH253" i="18"/>
  <c r="AH348" i="18"/>
  <c r="AH340" i="18"/>
  <c r="AH332" i="18"/>
  <c r="AH324" i="18"/>
  <c r="AH316" i="18"/>
  <c r="AH308" i="18"/>
  <c r="AH300" i="18"/>
  <c r="AH292" i="18"/>
  <c r="AH284" i="18"/>
  <c r="AH276" i="18"/>
  <c r="AH268" i="18"/>
  <c r="AH260" i="18"/>
  <c r="AG347" i="18"/>
  <c r="AG339" i="18"/>
  <c r="AG331" i="18"/>
  <c r="AG323" i="18"/>
  <c r="AG315" i="18"/>
  <c r="AG307" i="18"/>
  <c r="AG299" i="18"/>
  <c r="AG291" i="18"/>
  <c r="AG283" i="18"/>
  <c r="AG275" i="18"/>
  <c r="AG267" i="18"/>
  <c r="AG259" i="18"/>
  <c r="AG346" i="18"/>
  <c r="AG338" i="18"/>
  <c r="AG330" i="18"/>
  <c r="AG322" i="18"/>
  <c r="AG314" i="18"/>
  <c r="AG306" i="18"/>
  <c r="AG298" i="18"/>
  <c r="AG290" i="18"/>
  <c r="AG282" i="18"/>
  <c r="AG274" i="18"/>
  <c r="AG266" i="18"/>
  <c r="AG258" i="18"/>
  <c r="AG345" i="18"/>
  <c r="AG337" i="18"/>
  <c r="AG329" i="18"/>
  <c r="AG313" i="18"/>
  <c r="AG305" i="18"/>
  <c r="AG297" i="18"/>
  <c r="AG289" i="18"/>
  <c r="AG281" i="18"/>
  <c r="AG273" i="18"/>
  <c r="AG265" i="18"/>
  <c r="AG257" i="18"/>
  <c r="AG321" i="18"/>
  <c r="AG344" i="18"/>
  <c r="AG336" i="18"/>
  <c r="AG328" i="18"/>
  <c r="AG320" i="18"/>
  <c r="AG312" i="18"/>
  <c r="AG304" i="18"/>
  <c r="AG296" i="18"/>
  <c r="AG288" i="18"/>
  <c r="AG280" i="18"/>
  <c r="AG272" i="18"/>
  <c r="AG264" i="18"/>
  <c r="AG256" i="18"/>
  <c r="AG351" i="18"/>
  <c r="AG343" i="18"/>
  <c r="AG335" i="18"/>
  <c r="AG327" i="18"/>
  <c r="AG319" i="18"/>
  <c r="AG311" i="18"/>
  <c r="AG303" i="18"/>
  <c r="AG295" i="18"/>
  <c r="AG287" i="18"/>
  <c r="AG279" i="18"/>
  <c r="AG271" i="18"/>
  <c r="AG263" i="18"/>
  <c r="AG255" i="18"/>
  <c r="AG350" i="18"/>
  <c r="AG342" i="18"/>
  <c r="AG334" i="18"/>
  <c r="AG326" i="18"/>
  <c r="AG318" i="18"/>
  <c r="AG310" i="18"/>
  <c r="AG302" i="18"/>
  <c r="AG294" i="18"/>
  <c r="AG286" i="18"/>
  <c r="AG278" i="18"/>
  <c r="AG270" i="18"/>
  <c r="AG262" i="18"/>
  <c r="AG254" i="18"/>
  <c r="AG349" i="18"/>
  <c r="AG341" i="18"/>
  <c r="AG333" i="18"/>
  <c r="AG325" i="18"/>
  <c r="AG317" i="18"/>
  <c r="AG309" i="18"/>
  <c r="AG301" i="18"/>
  <c r="AG293" i="18"/>
  <c r="AG285" i="18"/>
  <c r="AG277" i="18"/>
  <c r="AG269" i="18"/>
  <c r="AG261" i="18"/>
  <c r="AG253" i="18"/>
  <c r="AG348" i="18"/>
  <c r="AG340" i="18"/>
  <c r="AG332" i="18"/>
  <c r="AG324" i="18"/>
  <c r="AG316" i="18"/>
  <c r="AG308" i="18"/>
  <c r="AG300" i="18"/>
  <c r="AG292" i="18"/>
  <c r="AG284" i="18"/>
  <c r="AG276" i="18"/>
  <c r="AG268" i="18"/>
  <c r="AG260" i="18"/>
  <c r="AF347" i="18"/>
  <c r="AF339" i="18"/>
  <c r="AF331" i="18"/>
  <c r="AF323" i="18"/>
  <c r="AF315" i="18"/>
  <c r="AF307" i="18"/>
  <c r="AF299" i="18"/>
  <c r="AF291" i="18"/>
  <c r="AF283" i="18"/>
  <c r="AF275" i="18"/>
  <c r="AF267" i="18"/>
  <c r="AF259" i="18"/>
  <c r="AF346" i="18"/>
  <c r="AF338" i="18"/>
  <c r="AF330" i="18"/>
  <c r="AF322" i="18"/>
  <c r="AF314" i="18"/>
  <c r="AF306" i="18"/>
  <c r="AF298" i="18"/>
  <c r="AF290" i="18"/>
  <c r="AF282" i="18"/>
  <c r="AF274" i="18"/>
  <c r="AF266" i="18"/>
  <c r="AF258" i="18"/>
  <c r="AF345" i="18"/>
  <c r="AF337" i="18"/>
  <c r="AF329" i="18"/>
  <c r="AF321" i="18"/>
  <c r="AF313" i="18"/>
  <c r="AF305" i="18"/>
  <c r="AF297" i="18"/>
  <c r="AF289" i="18"/>
  <c r="AF281" i="18"/>
  <c r="AF273" i="18"/>
  <c r="AF265" i="18"/>
  <c r="AF257" i="18"/>
  <c r="AF344" i="18"/>
  <c r="AF336" i="18"/>
  <c r="AF328" i="18"/>
  <c r="AF320" i="18"/>
  <c r="AF312" i="18"/>
  <c r="AF304" i="18"/>
  <c r="AF296" i="18"/>
  <c r="AF288" i="18"/>
  <c r="AF280" i="18"/>
  <c r="AF272" i="18"/>
  <c r="AF264" i="18"/>
  <c r="AF256" i="18"/>
  <c r="AF351" i="18"/>
  <c r="AF343" i="18"/>
  <c r="AF335" i="18"/>
  <c r="AF327" i="18"/>
  <c r="AF319" i="18"/>
  <c r="AF311" i="18"/>
  <c r="AF303" i="18"/>
  <c r="AF295" i="18"/>
  <c r="AF287" i="18"/>
  <c r="AF279" i="18"/>
  <c r="AF271" i="18"/>
  <c r="AF263" i="18"/>
  <c r="AF255" i="18"/>
  <c r="AF350" i="18"/>
  <c r="AF342" i="18"/>
  <c r="AF334" i="18"/>
  <c r="AF326" i="18"/>
  <c r="AF318" i="18"/>
  <c r="AF310" i="18"/>
  <c r="AF302" i="18"/>
  <c r="AF294" i="18"/>
  <c r="AF286" i="18"/>
  <c r="AF278" i="18"/>
  <c r="AF270" i="18"/>
  <c r="AF262" i="18"/>
  <c r="AF254" i="18"/>
  <c r="AF349" i="18"/>
  <c r="AF341" i="18"/>
  <c r="AF333" i="18"/>
  <c r="AF325" i="18"/>
  <c r="AF317" i="18"/>
  <c r="AF309" i="18"/>
  <c r="AF301" i="18"/>
  <c r="AF293" i="18"/>
  <c r="AF285" i="18"/>
  <c r="AF277" i="18"/>
  <c r="AF269" i="18"/>
  <c r="AF261" i="18"/>
  <c r="AF253" i="18"/>
  <c r="AF348" i="18"/>
  <c r="AF340" i="18"/>
  <c r="AF332" i="18"/>
  <c r="AF324" i="18"/>
  <c r="AF316" i="18"/>
  <c r="AF308" i="18"/>
  <c r="AF300" i="18"/>
  <c r="AF292" i="18"/>
  <c r="AF284" i="18"/>
  <c r="AF276" i="18"/>
  <c r="AF268" i="18"/>
  <c r="AF260" i="18"/>
  <c r="AE347" i="18"/>
  <c r="AE323" i="18"/>
  <c r="AE307" i="18"/>
  <c r="AE259" i="18"/>
  <c r="AE338" i="18"/>
  <c r="AE322" i="18"/>
  <c r="AE306" i="18"/>
  <c r="AE290" i="18"/>
  <c r="AE258" i="18"/>
  <c r="AE345" i="18"/>
  <c r="AE337" i="18"/>
  <c r="AE329" i="18"/>
  <c r="AE321" i="18"/>
  <c r="AE313" i="18"/>
  <c r="AE305" i="18"/>
  <c r="AE297" i="18"/>
  <c r="AE289" i="18"/>
  <c r="AE281" i="18"/>
  <c r="AE273" i="18"/>
  <c r="AE265" i="18"/>
  <c r="AE257" i="18"/>
  <c r="AE339" i="18"/>
  <c r="AE315" i="18"/>
  <c r="AE267" i="18"/>
  <c r="AE346" i="18"/>
  <c r="AE330" i="18"/>
  <c r="AE314" i="18"/>
  <c r="AE298" i="18"/>
  <c r="AE282" i="18"/>
  <c r="AE266" i="18"/>
  <c r="AE344" i="18"/>
  <c r="AE336" i="18"/>
  <c r="AE328" i="18"/>
  <c r="AE320" i="18"/>
  <c r="AE312" i="18"/>
  <c r="AE304" i="18"/>
  <c r="AE296" i="18"/>
  <c r="AE288" i="18"/>
  <c r="AE280" i="18"/>
  <c r="AE272" i="18"/>
  <c r="AE264" i="18"/>
  <c r="AE256" i="18"/>
  <c r="AE331" i="18"/>
  <c r="AE275" i="18"/>
  <c r="AE274" i="18"/>
  <c r="AE351" i="18"/>
  <c r="AE343" i="18"/>
  <c r="AE335" i="18"/>
  <c r="AE327" i="18"/>
  <c r="AE319" i="18"/>
  <c r="AE311" i="18"/>
  <c r="AE303" i="18"/>
  <c r="AE295" i="18"/>
  <c r="AE287" i="18"/>
  <c r="AE279" i="18"/>
  <c r="AE271" i="18"/>
  <c r="AE263" i="18"/>
  <c r="AE255" i="18"/>
  <c r="AE299" i="18"/>
  <c r="AE350" i="18"/>
  <c r="AE342" i="18"/>
  <c r="AE334" i="18"/>
  <c r="AE326" i="18"/>
  <c r="AE318" i="18"/>
  <c r="AE310" i="18"/>
  <c r="AE302" i="18"/>
  <c r="AE294" i="18"/>
  <c r="AE286" i="18"/>
  <c r="AE278" i="18"/>
  <c r="AE270" i="18"/>
  <c r="AE262" i="18"/>
  <c r="AE254" i="18"/>
  <c r="AE291" i="18"/>
  <c r="AE349" i="18"/>
  <c r="AE341" i="18"/>
  <c r="AE333" i="18"/>
  <c r="AE325" i="18"/>
  <c r="AE317" i="18"/>
  <c r="AE309" i="18"/>
  <c r="AE301" i="18"/>
  <c r="AE293" i="18"/>
  <c r="AE285" i="18"/>
  <c r="AE277" i="18"/>
  <c r="AE269" i="18"/>
  <c r="AE261" i="18"/>
  <c r="AE253" i="18"/>
  <c r="AE283" i="18"/>
  <c r="AE348" i="18"/>
  <c r="AE340" i="18"/>
  <c r="AE332" i="18"/>
  <c r="AE324" i="18"/>
  <c r="AE316" i="18"/>
  <c r="AE308" i="18"/>
  <c r="AE300" i="18"/>
  <c r="AE292" i="18"/>
  <c r="AE284" i="18"/>
  <c r="AE276" i="18"/>
  <c r="AE268" i="18"/>
  <c r="AE260" i="18"/>
  <c r="AD347" i="18"/>
  <c r="AD339" i="18"/>
  <c r="AD331" i="18"/>
  <c r="AD315" i="18"/>
  <c r="AD307" i="18"/>
  <c r="AD299" i="18"/>
  <c r="AD291" i="18"/>
  <c r="AD283" i="18"/>
  <c r="AD275" i="18"/>
  <c r="AD267" i="18"/>
  <c r="AD259" i="18"/>
  <c r="AD346" i="18"/>
  <c r="AD338" i="18"/>
  <c r="AD330" i="18"/>
  <c r="AD322" i="18"/>
  <c r="AD314" i="18"/>
  <c r="AD306" i="18"/>
  <c r="AD298" i="18"/>
  <c r="AD290" i="18"/>
  <c r="AD282" i="18"/>
  <c r="AD274" i="18"/>
  <c r="AD266" i="18"/>
  <c r="AD258" i="18"/>
  <c r="AD345" i="18"/>
  <c r="AD337" i="18"/>
  <c r="AD329" i="18"/>
  <c r="AD321" i="18"/>
  <c r="AD313" i="18"/>
  <c r="AD305" i="18"/>
  <c r="AD297" i="18"/>
  <c r="AD289" i="18"/>
  <c r="AD281" i="18"/>
  <c r="AD273" i="18"/>
  <c r="AD265" i="18"/>
  <c r="AD257" i="18"/>
  <c r="AD323" i="18"/>
  <c r="AD344" i="18"/>
  <c r="AD336" i="18"/>
  <c r="AD328" i="18"/>
  <c r="AD320" i="18"/>
  <c r="AD312" i="18"/>
  <c r="AD304" i="18"/>
  <c r="AD296" i="18"/>
  <c r="AD288" i="18"/>
  <c r="AD280" i="18"/>
  <c r="AD272" i="18"/>
  <c r="AD264" i="18"/>
  <c r="AD256" i="18"/>
  <c r="AD351" i="18"/>
  <c r="AD343" i="18"/>
  <c r="AD335" i="18"/>
  <c r="AD327" i="18"/>
  <c r="AD319" i="18"/>
  <c r="AD311" i="18"/>
  <c r="AD303" i="18"/>
  <c r="AD295" i="18"/>
  <c r="AD287" i="18"/>
  <c r="AD279" i="18"/>
  <c r="AD271" i="18"/>
  <c r="AD263" i="18"/>
  <c r="AD255" i="18"/>
  <c r="AD350" i="18"/>
  <c r="AD342" i="18"/>
  <c r="AD334" i="18"/>
  <c r="AD326" i="18"/>
  <c r="AD318" i="18"/>
  <c r="AD310" i="18"/>
  <c r="AD302" i="18"/>
  <c r="AD294" i="18"/>
  <c r="AD286" i="18"/>
  <c r="AD278" i="18"/>
  <c r="AD270" i="18"/>
  <c r="AD262" i="18"/>
  <c r="AD254" i="18"/>
  <c r="AD349" i="18"/>
  <c r="AD341" i="18"/>
  <c r="AD333" i="18"/>
  <c r="AD325" i="18"/>
  <c r="AD317" i="18"/>
  <c r="AD309" i="18"/>
  <c r="AD301" i="18"/>
  <c r="AD293" i="18"/>
  <c r="AD285" i="18"/>
  <c r="AD277" i="18"/>
  <c r="AD269" i="18"/>
  <c r="AD261" i="18"/>
  <c r="AD253" i="18"/>
  <c r="AD348" i="18"/>
  <c r="AD340" i="18"/>
  <c r="AD332" i="18"/>
  <c r="AD324" i="18"/>
  <c r="AD316" i="18"/>
  <c r="AD308" i="18"/>
  <c r="AD300" i="18"/>
  <c r="AD292" i="18"/>
  <c r="AD284" i="18"/>
  <c r="AD276" i="18"/>
  <c r="AD268" i="18"/>
  <c r="AD260" i="18"/>
  <c r="AC299" i="18"/>
  <c r="AC331" i="18"/>
  <c r="AC267" i="18"/>
  <c r="AC314" i="18"/>
  <c r="AC258" i="18"/>
  <c r="AC345" i="18"/>
  <c r="AC337" i="18"/>
  <c r="AC329" i="18"/>
  <c r="AC321" i="18"/>
  <c r="AC313" i="18"/>
  <c r="AC305" i="18"/>
  <c r="AC297" i="18"/>
  <c r="AC289" i="18"/>
  <c r="AC281" i="18"/>
  <c r="AC273" i="18"/>
  <c r="AC265" i="18"/>
  <c r="AC257" i="18"/>
  <c r="AC307" i="18"/>
  <c r="AC266" i="18"/>
  <c r="AC344" i="18"/>
  <c r="AC336" i="18"/>
  <c r="AC328" i="18"/>
  <c r="AC320" i="18"/>
  <c r="AC312" i="18"/>
  <c r="AC304" i="18"/>
  <c r="AC296" i="18"/>
  <c r="AC288" i="18"/>
  <c r="AC280" i="18"/>
  <c r="AC272" i="18"/>
  <c r="AC264" i="18"/>
  <c r="AC256" i="18"/>
  <c r="AC315" i="18"/>
  <c r="AC283" i="18"/>
  <c r="AC322" i="18"/>
  <c r="AC282" i="18"/>
  <c r="AC351" i="18"/>
  <c r="AC343" i="18"/>
  <c r="AC335" i="18"/>
  <c r="AC327" i="18"/>
  <c r="AC319" i="18"/>
  <c r="AC311" i="18"/>
  <c r="AC303" i="18"/>
  <c r="AC295" i="18"/>
  <c r="AC287" i="18"/>
  <c r="AC279" i="18"/>
  <c r="AC271" i="18"/>
  <c r="AC263" i="18"/>
  <c r="AC255" i="18"/>
  <c r="AC347" i="18"/>
  <c r="AC323" i="18"/>
  <c r="AC275" i="18"/>
  <c r="AC338" i="18"/>
  <c r="AC274" i="18"/>
  <c r="AC350" i="18"/>
  <c r="AC342" i="18"/>
  <c r="AC334" i="18"/>
  <c r="AC326" i="18"/>
  <c r="AC318" i="18"/>
  <c r="AC310" i="18"/>
  <c r="AC302" i="18"/>
  <c r="AC294" i="18"/>
  <c r="AC286" i="18"/>
  <c r="AC278" i="18"/>
  <c r="AC270" i="18"/>
  <c r="AC262" i="18"/>
  <c r="AC254" i="18"/>
  <c r="AC291" i="18"/>
  <c r="AC298" i="18"/>
  <c r="AC349" i="18"/>
  <c r="AC341" i="18"/>
  <c r="AC333" i="18"/>
  <c r="AC325" i="18"/>
  <c r="AC317" i="18"/>
  <c r="AC309" i="18"/>
  <c r="AC301" i="18"/>
  <c r="AC293" i="18"/>
  <c r="AC285" i="18"/>
  <c r="AC277" i="18"/>
  <c r="AC269" i="18"/>
  <c r="AC261" i="18"/>
  <c r="AC253" i="18"/>
  <c r="AC339" i="18"/>
  <c r="AC259" i="18"/>
  <c r="AC346" i="18"/>
  <c r="AC330" i="18"/>
  <c r="AC306" i="18"/>
  <c r="AC290" i="18"/>
  <c r="AC348" i="18"/>
  <c r="AC340" i="18"/>
  <c r="AC332" i="18"/>
  <c r="AC324" i="18"/>
  <c r="AC316" i="18"/>
  <c r="AC308" i="18"/>
  <c r="AC300" i="18"/>
  <c r="AC292" i="18"/>
  <c r="AC284" i="18"/>
  <c r="AC276" i="18"/>
  <c r="AC268" i="18"/>
  <c r="AC260" i="18"/>
  <c r="AB339" i="18"/>
  <c r="AB315" i="18"/>
  <c r="AB259" i="18"/>
  <c r="AB322" i="18"/>
  <c r="AB314" i="18"/>
  <c r="AB306" i="18"/>
  <c r="AB298" i="18"/>
  <c r="AB290" i="18"/>
  <c r="AB282" i="18"/>
  <c r="AB274" i="18"/>
  <c r="AB266" i="18"/>
  <c r="AB258" i="18"/>
  <c r="AB345" i="18"/>
  <c r="AB337" i="18"/>
  <c r="AB329" i="18"/>
  <c r="AB321" i="18"/>
  <c r="AB313" i="18"/>
  <c r="AB305" i="18"/>
  <c r="AB297" i="18"/>
  <c r="AB289" i="18"/>
  <c r="AB281" i="18"/>
  <c r="AB273" i="18"/>
  <c r="AB265" i="18"/>
  <c r="AB257" i="18"/>
  <c r="AB331" i="18"/>
  <c r="AB283" i="18"/>
  <c r="AB344" i="18"/>
  <c r="AB336" i="18"/>
  <c r="AB328" i="18"/>
  <c r="AB320" i="18"/>
  <c r="AB312" i="18"/>
  <c r="AB304" i="18"/>
  <c r="AB296" i="18"/>
  <c r="AB288" i="18"/>
  <c r="AB280" i="18"/>
  <c r="AB272" i="18"/>
  <c r="AB264" i="18"/>
  <c r="AB256" i="18"/>
  <c r="AB347" i="18"/>
  <c r="AB307" i="18"/>
  <c r="AB267" i="18"/>
  <c r="AB346" i="18"/>
  <c r="AB351" i="18"/>
  <c r="AB343" i="18"/>
  <c r="AB335" i="18"/>
  <c r="AB327" i="18"/>
  <c r="AB319" i="18"/>
  <c r="AB311" i="18"/>
  <c r="AB303" i="18"/>
  <c r="AB295" i="18"/>
  <c r="AB287" i="18"/>
  <c r="AB279" i="18"/>
  <c r="AB271" i="18"/>
  <c r="AB263" i="18"/>
  <c r="AB255" i="18"/>
  <c r="AB299" i="18"/>
  <c r="AB330" i="18"/>
  <c r="AB350" i="18"/>
  <c r="AB342" i="18"/>
  <c r="AB334" i="18"/>
  <c r="AB326" i="18"/>
  <c r="AB318" i="18"/>
  <c r="AB310" i="18"/>
  <c r="AB302" i="18"/>
  <c r="AB294" i="18"/>
  <c r="AB286" i="18"/>
  <c r="AB278" i="18"/>
  <c r="AB270" i="18"/>
  <c r="AB262" i="18"/>
  <c r="AB254" i="18"/>
  <c r="AB291" i="18"/>
  <c r="AB338" i="18"/>
  <c r="AB349" i="18"/>
  <c r="AB341" i="18"/>
  <c r="AB333" i="18"/>
  <c r="AB325" i="18"/>
  <c r="AB317" i="18"/>
  <c r="AB309" i="18"/>
  <c r="AB301" i="18"/>
  <c r="AB293" i="18"/>
  <c r="AB285" i="18"/>
  <c r="AB277" i="18"/>
  <c r="AB269" i="18"/>
  <c r="AB261" i="18"/>
  <c r="AB253" i="18"/>
  <c r="AB323" i="18"/>
  <c r="AB275" i="18"/>
  <c r="AB348" i="18"/>
  <c r="AB340" i="18"/>
  <c r="AB332" i="18"/>
  <c r="AB324" i="18"/>
  <c r="AB316" i="18"/>
  <c r="AB308" i="18"/>
  <c r="AB300" i="18"/>
  <c r="AB292" i="18"/>
  <c r="AB284" i="18"/>
  <c r="AB276" i="18"/>
  <c r="AB268" i="18"/>
  <c r="AB260" i="18"/>
  <c r="AA347" i="18"/>
  <c r="AA331" i="18"/>
  <c r="AA315" i="18"/>
  <c r="AA259" i="18"/>
  <c r="AA338" i="18"/>
  <c r="AA314" i="18"/>
  <c r="AA258" i="18"/>
  <c r="AA345" i="18"/>
  <c r="AA337" i="18"/>
  <c r="AA329" i="18"/>
  <c r="AA321" i="18"/>
  <c r="AA313" i="18"/>
  <c r="AA305" i="18"/>
  <c r="AA297" i="18"/>
  <c r="AA289" i="18"/>
  <c r="AA281" i="18"/>
  <c r="AA273" i="18"/>
  <c r="AA265" i="18"/>
  <c r="AA257" i="18"/>
  <c r="AA283" i="18"/>
  <c r="AA266" i="18"/>
  <c r="AA344" i="18"/>
  <c r="AA336" i="18"/>
  <c r="AA328" i="18"/>
  <c r="AA320" i="18"/>
  <c r="AA312" i="18"/>
  <c r="AA304" i="18"/>
  <c r="AA296" i="18"/>
  <c r="AA288" i="18"/>
  <c r="AA280" i="18"/>
  <c r="AA272" i="18"/>
  <c r="AA264" i="18"/>
  <c r="AA256" i="18"/>
  <c r="AA339" i="18"/>
  <c r="AA275" i="18"/>
  <c r="AA282" i="18"/>
  <c r="AA351" i="18"/>
  <c r="AA343" i="18"/>
  <c r="AA335" i="18"/>
  <c r="AA327" i="18"/>
  <c r="AA319" i="18"/>
  <c r="AA311" i="18"/>
  <c r="AA303" i="18"/>
  <c r="AA295" i="18"/>
  <c r="AA287" i="18"/>
  <c r="AA279" i="18"/>
  <c r="AA271" i="18"/>
  <c r="AA263" i="18"/>
  <c r="AA255" i="18"/>
  <c r="AA323" i="18"/>
  <c r="AA307" i="18"/>
  <c r="AA267" i="18"/>
  <c r="AA346" i="18"/>
  <c r="AA330" i="18"/>
  <c r="AA322" i="18"/>
  <c r="AA306" i="18"/>
  <c r="AA274" i="18"/>
  <c r="AA350" i="18"/>
  <c r="AA342" i="18"/>
  <c r="AA334" i="18"/>
  <c r="AA326" i="18"/>
  <c r="AA318" i="18"/>
  <c r="AA310" i="18"/>
  <c r="AA302" i="18"/>
  <c r="AA294" i="18"/>
  <c r="AA286" i="18"/>
  <c r="AA278" i="18"/>
  <c r="AA270" i="18"/>
  <c r="AA262" i="18"/>
  <c r="AA254" i="18"/>
  <c r="AA299" i="18"/>
  <c r="AA290" i="18"/>
  <c r="AA349" i="18"/>
  <c r="AA341" i="18"/>
  <c r="AA333" i="18"/>
  <c r="AA325" i="18"/>
  <c r="AA317" i="18"/>
  <c r="AA309" i="18"/>
  <c r="AA301" i="18"/>
  <c r="AA293" i="18"/>
  <c r="AA285" i="18"/>
  <c r="AA277" i="18"/>
  <c r="AA269" i="18"/>
  <c r="AA261" i="18"/>
  <c r="AA253" i="18"/>
  <c r="AA291" i="18"/>
  <c r="AA298" i="18"/>
  <c r="AA348" i="18"/>
  <c r="AA340" i="18"/>
  <c r="AA332" i="18"/>
  <c r="AA324" i="18"/>
  <c r="AA316" i="18"/>
  <c r="AA308" i="18"/>
  <c r="AA300" i="18"/>
  <c r="AA292" i="18"/>
  <c r="AA284" i="18"/>
  <c r="AA276" i="18"/>
  <c r="AA268" i="18"/>
  <c r="AA260" i="18"/>
  <c r="Z346" i="18"/>
  <c r="Z338" i="18"/>
  <c r="Z330" i="18"/>
  <c r="Z322" i="18"/>
  <c r="Z314" i="18"/>
  <c r="Z306" i="18"/>
  <c r="Z298" i="18"/>
  <c r="Z290" i="18"/>
  <c r="Z282" i="18"/>
  <c r="Z274" i="18"/>
  <c r="Z266" i="18"/>
  <c r="Z258" i="18"/>
  <c r="Z317" i="18"/>
  <c r="Z293" i="18"/>
  <c r="Z345" i="18"/>
  <c r="Z337" i="18"/>
  <c r="Z329" i="18"/>
  <c r="Z321" i="18"/>
  <c r="Z313" i="18"/>
  <c r="Z305" i="18"/>
  <c r="Z297" i="18"/>
  <c r="Z289" i="18"/>
  <c r="Z281" i="18"/>
  <c r="Z273" i="18"/>
  <c r="Z265" i="18"/>
  <c r="Z257" i="18"/>
  <c r="Z333" i="18"/>
  <c r="Z309" i="18"/>
  <c r="Z261" i="18"/>
  <c r="Z344" i="18"/>
  <c r="Z336" i="18"/>
  <c r="Z328" i="18"/>
  <c r="Z320" i="18"/>
  <c r="Z312" i="18"/>
  <c r="Z304" i="18"/>
  <c r="Z296" i="18"/>
  <c r="Z288" i="18"/>
  <c r="Z280" i="18"/>
  <c r="Z272" i="18"/>
  <c r="Z264" i="18"/>
  <c r="Z256" i="18"/>
  <c r="Z253" i="18"/>
  <c r="Z277" i="18"/>
  <c r="Z351" i="18"/>
  <c r="Z343" i="18"/>
  <c r="Z335" i="18"/>
  <c r="Z327" i="18"/>
  <c r="Z319" i="18"/>
  <c r="Z311" i="18"/>
  <c r="Z303" i="18"/>
  <c r="Z295" i="18"/>
  <c r="Z287" i="18"/>
  <c r="Z279" i="18"/>
  <c r="Z271" i="18"/>
  <c r="Z263" i="18"/>
  <c r="Z255" i="18"/>
  <c r="Z350" i="18"/>
  <c r="Z342" i="18"/>
  <c r="Z334" i="18"/>
  <c r="Z326" i="18"/>
  <c r="Z318" i="18"/>
  <c r="Z310" i="18"/>
  <c r="Z302" i="18"/>
  <c r="Z294" i="18"/>
  <c r="Z286" i="18"/>
  <c r="Z278" i="18"/>
  <c r="Z270" i="18"/>
  <c r="Z262" i="18"/>
  <c r="Z254" i="18"/>
  <c r="Z349" i="18"/>
  <c r="Z325" i="18"/>
  <c r="Z285" i="18"/>
  <c r="Z348" i="18"/>
  <c r="Z340" i="18"/>
  <c r="Z332" i="18"/>
  <c r="Z324" i="18"/>
  <c r="Z316" i="18"/>
  <c r="Z308" i="18"/>
  <c r="Z300" i="18"/>
  <c r="Z292" i="18"/>
  <c r="Z284" i="18"/>
  <c r="Z276" i="18"/>
  <c r="Z268" i="18"/>
  <c r="Z260" i="18"/>
  <c r="Z252" i="18"/>
  <c r="Z341" i="18"/>
  <c r="Z301" i="18"/>
  <c r="Z269" i="18"/>
  <c r="Z347" i="18"/>
  <c r="Z339" i="18"/>
  <c r="Z331" i="18"/>
  <c r="Z323" i="18"/>
  <c r="Z315" i="18"/>
  <c r="Z307" i="18"/>
  <c r="Z299" i="18"/>
  <c r="Z291" i="18"/>
  <c r="Z283" i="18"/>
  <c r="Z275" i="18"/>
  <c r="Z267" i="18"/>
  <c r="Y347" i="18"/>
  <c r="Y339" i="18"/>
  <c r="Y331" i="18"/>
  <c r="Y323" i="18"/>
  <c r="Y315" i="18"/>
  <c r="Y307" i="18"/>
  <c r="Y299" i="18"/>
  <c r="Y291" i="18"/>
  <c r="Y283" i="18"/>
  <c r="Y275" i="18"/>
  <c r="Y267" i="18"/>
  <c r="Y259" i="18"/>
  <c r="Y346" i="18"/>
  <c r="Y338" i="18"/>
  <c r="Y330" i="18"/>
  <c r="Y322" i="18"/>
  <c r="Y314" i="18"/>
  <c r="Y306" i="18"/>
  <c r="Y298" i="18"/>
  <c r="Y290" i="18"/>
  <c r="Y282" i="18"/>
  <c r="Y274" i="18"/>
  <c r="Y266" i="18"/>
  <c r="Y258" i="18"/>
  <c r="Y345" i="18"/>
  <c r="Y337" i="18"/>
  <c r="Y329" i="18"/>
  <c r="Y321" i="18"/>
  <c r="Y313" i="18"/>
  <c r="Y305" i="18"/>
  <c r="Y297" i="18"/>
  <c r="Y289" i="18"/>
  <c r="Y281" i="18"/>
  <c r="Y273" i="18"/>
  <c r="Y265" i="18"/>
  <c r="Y257" i="18"/>
  <c r="Y344" i="18"/>
  <c r="Y336" i="18"/>
  <c r="Y328" i="18"/>
  <c r="Y320" i="18"/>
  <c r="Y312" i="18"/>
  <c r="Y304" i="18"/>
  <c r="Y296" i="18"/>
  <c r="Y288" i="18"/>
  <c r="Y280" i="18"/>
  <c r="Y272" i="18"/>
  <c r="Y264" i="18"/>
  <c r="Y256" i="18"/>
  <c r="Y351" i="18"/>
  <c r="Y343" i="18"/>
  <c r="Y335" i="18"/>
  <c r="Y327" i="18"/>
  <c r="Y319" i="18"/>
  <c r="Y311" i="18"/>
  <c r="Y303" i="18"/>
  <c r="Y295" i="18"/>
  <c r="Y287" i="18"/>
  <c r="Y279" i="18"/>
  <c r="Y271" i="18"/>
  <c r="Y263" i="18"/>
  <c r="Y255" i="18"/>
  <c r="Y350" i="18"/>
  <c r="Y342" i="18"/>
  <c r="Y334" i="18"/>
  <c r="Y326" i="18"/>
  <c r="Y318" i="18"/>
  <c r="Y310" i="18"/>
  <c r="Y302" i="18"/>
  <c r="Y294" i="18"/>
  <c r="Y286" i="18"/>
  <c r="Y278" i="18"/>
  <c r="Y270" i="18"/>
  <c r="Y262" i="18"/>
  <c r="Y254" i="18"/>
  <c r="Y349" i="18"/>
  <c r="Y341" i="18"/>
  <c r="Y333" i="18"/>
  <c r="Y325" i="18"/>
  <c r="Y317" i="18"/>
  <c r="Y309" i="18"/>
  <c r="Y301" i="18"/>
  <c r="Y293" i="18"/>
  <c r="Y285" i="18"/>
  <c r="Y277" i="18"/>
  <c r="Y269" i="18"/>
  <c r="Y261" i="18"/>
  <c r="Y253" i="18"/>
  <c r="Y348" i="18"/>
  <c r="Y340" i="18"/>
  <c r="Y332" i="18"/>
  <c r="Y324" i="18"/>
  <c r="Y316" i="18"/>
  <c r="Y308" i="18"/>
  <c r="Y300" i="18"/>
  <c r="Y292" i="18"/>
  <c r="Y284" i="18"/>
  <c r="Y276" i="18"/>
  <c r="Y268" i="18"/>
  <c r="Y260" i="18"/>
  <c r="X347" i="18"/>
  <c r="X331" i="18"/>
  <c r="X315" i="18"/>
  <c r="X299" i="18"/>
  <c r="X283" i="18"/>
  <c r="X259" i="18"/>
  <c r="X346" i="18"/>
  <c r="X338" i="18"/>
  <c r="X330" i="18"/>
  <c r="X322" i="18"/>
  <c r="X314" i="18"/>
  <c r="X306" i="18"/>
  <c r="X298" i="18"/>
  <c r="X290" i="18"/>
  <c r="X282" i="18"/>
  <c r="X274" i="18"/>
  <c r="X266" i="18"/>
  <c r="X258" i="18"/>
  <c r="X339" i="18"/>
  <c r="X323" i="18"/>
  <c r="X307" i="18"/>
  <c r="X291" i="18"/>
  <c r="X275" i="18"/>
  <c r="X267" i="18"/>
  <c r="X345" i="18"/>
  <c r="X337" i="18"/>
  <c r="X329" i="18"/>
  <c r="X321" i="18"/>
  <c r="X313" i="18"/>
  <c r="X305" i="18"/>
  <c r="X297" i="18"/>
  <c r="X289" i="18"/>
  <c r="X281" i="18"/>
  <c r="X273" i="18"/>
  <c r="X265" i="18"/>
  <c r="X257" i="18"/>
  <c r="X344" i="18"/>
  <c r="X336" i="18"/>
  <c r="X328" i="18"/>
  <c r="X320" i="18"/>
  <c r="X312" i="18"/>
  <c r="X304" i="18"/>
  <c r="X296" i="18"/>
  <c r="X288" i="18"/>
  <c r="X280" i="18"/>
  <c r="X272" i="18"/>
  <c r="X264" i="18"/>
  <c r="X256" i="18"/>
  <c r="X351" i="18"/>
  <c r="X343" i="18"/>
  <c r="X335" i="18"/>
  <c r="X327" i="18"/>
  <c r="X319" i="18"/>
  <c r="X311" i="18"/>
  <c r="X303" i="18"/>
  <c r="X295" i="18"/>
  <c r="X287" i="18"/>
  <c r="X279" i="18"/>
  <c r="X271" i="18"/>
  <c r="X263" i="18"/>
  <c r="X255" i="18"/>
  <c r="X350" i="18"/>
  <c r="X342" i="18"/>
  <c r="X334" i="18"/>
  <c r="X326" i="18"/>
  <c r="X318" i="18"/>
  <c r="X310" i="18"/>
  <c r="X302" i="18"/>
  <c r="X294" i="18"/>
  <c r="X286" i="18"/>
  <c r="X278" i="18"/>
  <c r="X270" i="18"/>
  <c r="X262" i="18"/>
  <c r="X254" i="18"/>
  <c r="X349" i="18"/>
  <c r="X341" i="18"/>
  <c r="X333" i="18"/>
  <c r="X325" i="18"/>
  <c r="X317" i="18"/>
  <c r="X309" i="18"/>
  <c r="X301" i="18"/>
  <c r="X293" i="18"/>
  <c r="X285" i="18"/>
  <c r="X277" i="18"/>
  <c r="X269" i="18"/>
  <c r="X261" i="18"/>
  <c r="X253" i="18"/>
  <c r="X348" i="18"/>
  <c r="X340" i="18"/>
  <c r="X332" i="18"/>
  <c r="X324" i="18"/>
  <c r="X316" i="18"/>
  <c r="X308" i="18"/>
  <c r="X300" i="18"/>
  <c r="X292" i="18"/>
  <c r="X284" i="18"/>
  <c r="X276" i="18"/>
  <c r="X268" i="18"/>
  <c r="X260" i="18"/>
  <c r="W339" i="18"/>
  <c r="W331" i="18"/>
  <c r="W323" i="18"/>
  <c r="W315" i="18"/>
  <c r="W307" i="18"/>
  <c r="W299" i="18"/>
  <c r="W291" i="18"/>
  <c r="W283" i="18"/>
  <c r="W267" i="18"/>
  <c r="W259" i="18"/>
  <c r="W346" i="18"/>
  <c r="W338" i="18"/>
  <c r="W330" i="18"/>
  <c r="W322" i="18"/>
  <c r="W314" i="18"/>
  <c r="W306" i="18"/>
  <c r="W298" i="18"/>
  <c r="W290" i="18"/>
  <c r="W282" i="18"/>
  <c r="W274" i="18"/>
  <c r="W266" i="18"/>
  <c r="W258" i="18"/>
  <c r="W347" i="18"/>
  <c r="W345" i="18"/>
  <c r="W337" i="18"/>
  <c r="W329" i="18"/>
  <c r="W321" i="18"/>
  <c r="W313" i="18"/>
  <c r="W305" i="18"/>
  <c r="W297" i="18"/>
  <c r="W289" i="18"/>
  <c r="W281" i="18"/>
  <c r="W273" i="18"/>
  <c r="W265" i="18"/>
  <c r="W257" i="18"/>
  <c r="W275" i="18"/>
  <c r="W344" i="18"/>
  <c r="W336" i="18"/>
  <c r="W328" i="18"/>
  <c r="W320" i="18"/>
  <c r="W312" i="18"/>
  <c r="W304" i="18"/>
  <c r="W296" i="18"/>
  <c r="W288" i="18"/>
  <c r="W280" i="18"/>
  <c r="W272" i="18"/>
  <c r="W264" i="18"/>
  <c r="W256" i="18"/>
  <c r="W351" i="18"/>
  <c r="W343" i="18"/>
  <c r="W335" i="18"/>
  <c r="W327" i="18"/>
  <c r="W319" i="18"/>
  <c r="W311" i="18"/>
  <c r="W303" i="18"/>
  <c r="W295" i="18"/>
  <c r="W287" i="18"/>
  <c r="W279" i="18"/>
  <c r="W271" i="18"/>
  <c r="W263" i="18"/>
  <c r="W255" i="18"/>
  <c r="W350" i="18"/>
  <c r="W342" i="18"/>
  <c r="W334" i="18"/>
  <c r="W326" i="18"/>
  <c r="W318" i="18"/>
  <c r="W310" i="18"/>
  <c r="W302" i="18"/>
  <c r="W294" i="18"/>
  <c r="W286" i="18"/>
  <c r="W278" i="18"/>
  <c r="W270" i="18"/>
  <c r="W262" i="18"/>
  <c r="W254" i="18"/>
  <c r="W349" i="18"/>
  <c r="W341" i="18"/>
  <c r="W333" i="18"/>
  <c r="W325" i="18"/>
  <c r="W317" i="18"/>
  <c r="W309" i="18"/>
  <c r="W301" i="18"/>
  <c r="W293" i="18"/>
  <c r="W285" i="18"/>
  <c r="W277" i="18"/>
  <c r="W269" i="18"/>
  <c r="W261" i="18"/>
  <c r="W253" i="18"/>
  <c r="W348" i="18"/>
  <c r="W340" i="18"/>
  <c r="W332" i="18"/>
  <c r="W324" i="18"/>
  <c r="W316" i="18"/>
  <c r="W308" i="18"/>
  <c r="W300" i="18"/>
  <c r="W292" i="18"/>
  <c r="W284" i="18"/>
  <c r="W276" i="18"/>
  <c r="W268" i="18"/>
  <c r="W260" i="18"/>
  <c r="V347" i="18"/>
  <c r="V339" i="18"/>
  <c r="V331" i="18"/>
  <c r="V323" i="18"/>
  <c r="V315" i="18"/>
  <c r="V307" i="18"/>
  <c r="V299" i="18"/>
  <c r="V291" i="18"/>
  <c r="V283" i="18"/>
  <c r="V275" i="18"/>
  <c r="V267" i="18"/>
  <c r="V259" i="18"/>
  <c r="V346" i="18"/>
  <c r="V338" i="18"/>
  <c r="V330" i="18"/>
  <c r="V322" i="18"/>
  <c r="V314" i="18"/>
  <c r="V306" i="18"/>
  <c r="V298" i="18"/>
  <c r="V290" i="18"/>
  <c r="V282" i="18"/>
  <c r="V274" i="18"/>
  <c r="V266" i="18"/>
  <c r="V258" i="18"/>
  <c r="V345" i="18"/>
  <c r="V337" i="18"/>
  <c r="V329" i="18"/>
  <c r="V321" i="18"/>
  <c r="V313" i="18"/>
  <c r="V305" i="18"/>
  <c r="V297" i="18"/>
  <c r="V289" i="18"/>
  <c r="V281" i="18"/>
  <c r="V273" i="18"/>
  <c r="V265" i="18"/>
  <c r="V257" i="18"/>
  <c r="V344" i="18"/>
  <c r="V336" i="18"/>
  <c r="V328" i="18"/>
  <c r="V320" i="18"/>
  <c r="V312" i="18"/>
  <c r="V304" i="18"/>
  <c r="V296" i="18"/>
  <c r="V288" i="18"/>
  <c r="V280" i="18"/>
  <c r="V272" i="18"/>
  <c r="V264" i="18"/>
  <c r="V256" i="18"/>
  <c r="V351" i="18"/>
  <c r="V343" i="18"/>
  <c r="V335" i="18"/>
  <c r="V327" i="18"/>
  <c r="V319" i="18"/>
  <c r="V311" i="18"/>
  <c r="V303" i="18"/>
  <c r="V295" i="18"/>
  <c r="V287" i="18"/>
  <c r="V279" i="18"/>
  <c r="V271" i="18"/>
  <c r="V263" i="18"/>
  <c r="V255" i="18"/>
  <c r="V350" i="18"/>
  <c r="V342" i="18"/>
  <c r="V334" i="18"/>
  <c r="V326" i="18"/>
  <c r="V318" i="18"/>
  <c r="V310" i="18"/>
  <c r="V302" i="18"/>
  <c r="V294" i="18"/>
  <c r="V286" i="18"/>
  <c r="V278" i="18"/>
  <c r="V270" i="18"/>
  <c r="V262" i="18"/>
  <c r="V254" i="18"/>
  <c r="V349" i="18"/>
  <c r="V341" i="18"/>
  <c r="V333" i="18"/>
  <c r="V325" i="18"/>
  <c r="V317" i="18"/>
  <c r="V309" i="18"/>
  <c r="V301" i="18"/>
  <c r="V293" i="18"/>
  <c r="V285" i="18"/>
  <c r="V277" i="18"/>
  <c r="V269" i="18"/>
  <c r="V261" i="18"/>
  <c r="V253" i="18"/>
  <c r="V348" i="18"/>
  <c r="V340" i="18"/>
  <c r="V332" i="18"/>
  <c r="V324" i="18"/>
  <c r="V316" i="18"/>
  <c r="V308" i="18"/>
  <c r="V300" i="18"/>
  <c r="V292" i="18"/>
  <c r="V284" i="18"/>
  <c r="V276" i="18"/>
  <c r="V268" i="18"/>
  <c r="V260" i="18"/>
  <c r="U339" i="18"/>
  <c r="U323" i="18"/>
  <c r="U259" i="18"/>
  <c r="U346" i="18"/>
  <c r="U338" i="18"/>
  <c r="U330" i="18"/>
  <c r="U322" i="18"/>
  <c r="U314" i="18"/>
  <c r="U306" i="18"/>
  <c r="U298" i="18"/>
  <c r="U290" i="18"/>
  <c r="U282" i="18"/>
  <c r="U274" i="18"/>
  <c r="U266" i="18"/>
  <c r="U258" i="18"/>
  <c r="U275" i="18"/>
  <c r="U345" i="18"/>
  <c r="U337" i="18"/>
  <c r="U329" i="18"/>
  <c r="U321" i="18"/>
  <c r="U313" i="18"/>
  <c r="U305" i="18"/>
  <c r="U297" i="18"/>
  <c r="U289" i="18"/>
  <c r="U281" i="18"/>
  <c r="U273" i="18"/>
  <c r="U265" i="18"/>
  <c r="U257" i="18"/>
  <c r="U347" i="18"/>
  <c r="U331" i="18"/>
  <c r="U315" i="18"/>
  <c r="U267" i="18"/>
  <c r="U344" i="18"/>
  <c r="U336" i="18"/>
  <c r="U328" i="18"/>
  <c r="U320" i="18"/>
  <c r="U312" i="18"/>
  <c r="U304" i="18"/>
  <c r="U296" i="18"/>
  <c r="U288" i="18"/>
  <c r="U280" i="18"/>
  <c r="U272" i="18"/>
  <c r="U264" i="18"/>
  <c r="U256" i="18"/>
  <c r="U291" i="18"/>
  <c r="U351" i="18"/>
  <c r="U343" i="18"/>
  <c r="U335" i="18"/>
  <c r="U327" i="18"/>
  <c r="U319" i="18"/>
  <c r="U311" i="18"/>
  <c r="U303" i="18"/>
  <c r="U295" i="18"/>
  <c r="U287" i="18"/>
  <c r="U279" i="18"/>
  <c r="U271" i="18"/>
  <c r="U263" i="18"/>
  <c r="U255" i="18"/>
  <c r="U299" i="18"/>
  <c r="U350" i="18"/>
  <c r="U342" i="18"/>
  <c r="U334" i="18"/>
  <c r="U326" i="18"/>
  <c r="U318" i="18"/>
  <c r="U310" i="18"/>
  <c r="U302" i="18"/>
  <c r="U294" i="18"/>
  <c r="U286" i="18"/>
  <c r="U278" i="18"/>
  <c r="U270" i="18"/>
  <c r="U262" i="18"/>
  <c r="U254" i="18"/>
  <c r="U283" i="18"/>
  <c r="U349" i="18"/>
  <c r="U341" i="18"/>
  <c r="U333" i="18"/>
  <c r="U325" i="18"/>
  <c r="U317" i="18"/>
  <c r="U309" i="18"/>
  <c r="U301" i="18"/>
  <c r="U293" i="18"/>
  <c r="U285" i="18"/>
  <c r="U277" i="18"/>
  <c r="U269" i="18"/>
  <c r="U261" i="18"/>
  <c r="U253" i="18"/>
  <c r="U307" i="18"/>
  <c r="U348" i="18"/>
  <c r="U340" i="18"/>
  <c r="U332" i="18"/>
  <c r="U324" i="18"/>
  <c r="U316" i="18"/>
  <c r="U308" i="18"/>
  <c r="U300" i="18"/>
  <c r="U292" i="18"/>
  <c r="U284" i="18"/>
  <c r="U276" i="18"/>
  <c r="U268" i="18"/>
  <c r="U260" i="18"/>
  <c r="T331" i="18"/>
  <c r="T307" i="18"/>
  <c r="T259" i="18"/>
  <c r="T346" i="18"/>
  <c r="T330" i="18"/>
  <c r="T322" i="18"/>
  <c r="T314" i="18"/>
  <c r="T306" i="18"/>
  <c r="T298" i="18"/>
  <c r="T266" i="18"/>
  <c r="T345" i="18"/>
  <c r="T337" i="18"/>
  <c r="T329" i="18"/>
  <c r="T321" i="18"/>
  <c r="T313" i="18"/>
  <c r="T305" i="18"/>
  <c r="T297" i="18"/>
  <c r="T289" i="18"/>
  <c r="T281" i="18"/>
  <c r="T273" i="18"/>
  <c r="T265" i="18"/>
  <c r="T257" i="18"/>
  <c r="T315" i="18"/>
  <c r="T283" i="18"/>
  <c r="T258" i="18"/>
  <c r="T344" i="18"/>
  <c r="T336" i="18"/>
  <c r="T328" i="18"/>
  <c r="T320" i="18"/>
  <c r="T312" i="18"/>
  <c r="T304" i="18"/>
  <c r="T296" i="18"/>
  <c r="T288" i="18"/>
  <c r="T280" i="18"/>
  <c r="T272" i="18"/>
  <c r="T264" i="18"/>
  <c r="T256" i="18"/>
  <c r="T339" i="18"/>
  <c r="T338" i="18"/>
  <c r="T351" i="18"/>
  <c r="T343" i="18"/>
  <c r="T335" i="18"/>
  <c r="T327" i="18"/>
  <c r="T319" i="18"/>
  <c r="T311" i="18"/>
  <c r="T303" i="18"/>
  <c r="T295" i="18"/>
  <c r="T287" i="18"/>
  <c r="T279" i="18"/>
  <c r="T271" i="18"/>
  <c r="T263" i="18"/>
  <c r="T255" i="18"/>
  <c r="T347" i="18"/>
  <c r="T299" i="18"/>
  <c r="T275" i="18"/>
  <c r="T282" i="18"/>
  <c r="T350" i="18"/>
  <c r="T342" i="18"/>
  <c r="T334" i="18"/>
  <c r="T326" i="18"/>
  <c r="T318" i="18"/>
  <c r="T310" i="18"/>
  <c r="T302" i="18"/>
  <c r="T294" i="18"/>
  <c r="T286" i="18"/>
  <c r="T278" i="18"/>
  <c r="T270" i="18"/>
  <c r="T262" i="18"/>
  <c r="T254" i="18"/>
  <c r="T291" i="18"/>
  <c r="T290" i="18"/>
  <c r="T349" i="18"/>
  <c r="T341" i="18"/>
  <c r="T333" i="18"/>
  <c r="T325" i="18"/>
  <c r="T317" i="18"/>
  <c r="T309" i="18"/>
  <c r="T301" i="18"/>
  <c r="T293" i="18"/>
  <c r="T285" i="18"/>
  <c r="T277" i="18"/>
  <c r="T269" i="18"/>
  <c r="T261" i="18"/>
  <c r="T253" i="18"/>
  <c r="T323" i="18"/>
  <c r="T267" i="18"/>
  <c r="T274" i="18"/>
  <c r="T348" i="18"/>
  <c r="T340" i="18"/>
  <c r="T332" i="18"/>
  <c r="T324" i="18"/>
  <c r="T316" i="18"/>
  <c r="T308" i="18"/>
  <c r="T300" i="18"/>
  <c r="T292" i="18"/>
  <c r="T284" i="18"/>
  <c r="T276" i="18"/>
  <c r="T268" i="18"/>
  <c r="T260" i="18"/>
  <c r="S331" i="18"/>
  <c r="S267" i="18"/>
  <c r="S346" i="18"/>
  <c r="S322" i="18"/>
  <c r="S298" i="18"/>
  <c r="S258" i="18"/>
  <c r="S345" i="18"/>
  <c r="S337" i="18"/>
  <c r="S329" i="18"/>
  <c r="S321" i="18"/>
  <c r="S313" i="18"/>
  <c r="S305" i="18"/>
  <c r="S297" i="18"/>
  <c r="S289" i="18"/>
  <c r="S281" i="18"/>
  <c r="S273" i="18"/>
  <c r="S265" i="18"/>
  <c r="S257" i="18"/>
  <c r="S299" i="18"/>
  <c r="S274" i="18"/>
  <c r="S344" i="18"/>
  <c r="S336" i="18"/>
  <c r="S328" i="18"/>
  <c r="S320" i="18"/>
  <c r="S312" i="18"/>
  <c r="S304" i="18"/>
  <c r="S296" i="18"/>
  <c r="S288" i="18"/>
  <c r="S280" i="18"/>
  <c r="S272" i="18"/>
  <c r="S264" i="18"/>
  <c r="S256" i="18"/>
  <c r="S347" i="18"/>
  <c r="S315" i="18"/>
  <c r="S283" i="18"/>
  <c r="S338" i="18"/>
  <c r="S314" i="18"/>
  <c r="S290" i="18"/>
  <c r="S266" i="18"/>
  <c r="S351" i="18"/>
  <c r="S343" i="18"/>
  <c r="S335" i="18"/>
  <c r="S327" i="18"/>
  <c r="S319" i="18"/>
  <c r="S311" i="18"/>
  <c r="S303" i="18"/>
  <c r="S295" i="18"/>
  <c r="S287" i="18"/>
  <c r="S279" i="18"/>
  <c r="S271" i="18"/>
  <c r="S263" i="18"/>
  <c r="S255" i="18"/>
  <c r="S323" i="18"/>
  <c r="S259" i="18"/>
  <c r="S330" i="18"/>
  <c r="S306" i="18"/>
  <c r="S282" i="18"/>
  <c r="S350" i="18"/>
  <c r="S342" i="18"/>
  <c r="S334" i="18"/>
  <c r="S326" i="18"/>
  <c r="S318" i="18"/>
  <c r="S310" i="18"/>
  <c r="S302" i="18"/>
  <c r="S294" i="18"/>
  <c r="S286" i="18"/>
  <c r="S278" i="18"/>
  <c r="S270" i="18"/>
  <c r="S262" i="18"/>
  <c r="S254" i="18"/>
  <c r="S291" i="18"/>
  <c r="S349" i="18"/>
  <c r="S341" i="18"/>
  <c r="S333" i="18"/>
  <c r="S325" i="18"/>
  <c r="S317" i="18"/>
  <c r="S309" i="18"/>
  <c r="S301" i="18"/>
  <c r="S293" i="18"/>
  <c r="S285" i="18"/>
  <c r="S277" i="18"/>
  <c r="S269" i="18"/>
  <c r="S261" i="18"/>
  <c r="S253" i="18"/>
  <c r="S339" i="18"/>
  <c r="S307" i="18"/>
  <c r="S275" i="18"/>
  <c r="S348" i="18"/>
  <c r="S340" i="18"/>
  <c r="S332" i="18"/>
  <c r="S324" i="18"/>
  <c r="S316" i="18"/>
  <c r="S308" i="18"/>
  <c r="S300" i="18"/>
  <c r="S292" i="18"/>
  <c r="S284" i="18"/>
  <c r="S276" i="18"/>
  <c r="S268" i="18"/>
  <c r="S260" i="18"/>
  <c r="R347" i="18"/>
  <c r="R339" i="18"/>
  <c r="R331" i="18"/>
  <c r="R323" i="18"/>
  <c r="R315" i="18"/>
  <c r="R307" i="18"/>
  <c r="R299" i="18"/>
  <c r="R291" i="18"/>
  <c r="R283" i="18"/>
  <c r="R275" i="18"/>
  <c r="R267" i="18"/>
  <c r="R259" i="18"/>
  <c r="R346" i="18"/>
  <c r="R338" i="18"/>
  <c r="R330" i="18"/>
  <c r="R322" i="18"/>
  <c r="R314" i="18"/>
  <c r="R306" i="18"/>
  <c r="R298" i="18"/>
  <c r="R290" i="18"/>
  <c r="R282" i="18"/>
  <c r="R274" i="18"/>
  <c r="R266" i="18"/>
  <c r="R258" i="18"/>
  <c r="R345" i="18"/>
  <c r="R337" i="18"/>
  <c r="R329" i="18"/>
  <c r="R321" i="18"/>
  <c r="R313" i="18"/>
  <c r="R305" i="18"/>
  <c r="R297" i="18"/>
  <c r="R289" i="18"/>
  <c r="R281" i="18"/>
  <c r="R273" i="18"/>
  <c r="R265" i="18"/>
  <c r="R257" i="18"/>
  <c r="R344" i="18"/>
  <c r="R336" i="18"/>
  <c r="R328" i="18"/>
  <c r="R320" i="18"/>
  <c r="R312" i="18"/>
  <c r="R304" i="18"/>
  <c r="R296" i="18"/>
  <c r="R288" i="18"/>
  <c r="R280" i="18"/>
  <c r="R272" i="18"/>
  <c r="R264" i="18"/>
  <c r="R256" i="18"/>
  <c r="R351" i="18"/>
  <c r="R343" i="18"/>
  <c r="R335" i="18"/>
  <c r="R327" i="18"/>
  <c r="R319" i="18"/>
  <c r="R311" i="18"/>
  <c r="R303" i="18"/>
  <c r="R295" i="18"/>
  <c r="R287" i="18"/>
  <c r="R279" i="18"/>
  <c r="R271" i="18"/>
  <c r="R263" i="18"/>
  <c r="R255" i="18"/>
  <c r="R350" i="18"/>
  <c r="R342" i="18"/>
  <c r="R334" i="18"/>
  <c r="R326" i="18"/>
  <c r="R318" i="18"/>
  <c r="R310" i="18"/>
  <c r="R302" i="18"/>
  <c r="R294" i="18"/>
  <c r="R286" i="18"/>
  <c r="R278" i="18"/>
  <c r="R270" i="18"/>
  <c r="R262" i="18"/>
  <c r="R254" i="18"/>
  <c r="R349" i="18"/>
  <c r="R341" i="18"/>
  <c r="R333" i="18"/>
  <c r="R325" i="18"/>
  <c r="R317" i="18"/>
  <c r="R309" i="18"/>
  <c r="R301" i="18"/>
  <c r="R293" i="18"/>
  <c r="R285" i="18"/>
  <c r="R277" i="18"/>
  <c r="R269" i="18"/>
  <c r="R261" i="18"/>
  <c r="R253" i="18"/>
  <c r="R348" i="18"/>
  <c r="R340" i="18"/>
  <c r="R332" i="18"/>
  <c r="R324" i="18"/>
  <c r="R316" i="18"/>
  <c r="R308" i="18"/>
  <c r="R300" i="18"/>
  <c r="R292" i="18"/>
  <c r="R284" i="18"/>
  <c r="R276" i="18"/>
  <c r="R268" i="18"/>
  <c r="R260" i="18"/>
  <c r="Q347" i="18"/>
  <c r="Q315" i="18"/>
  <c r="Q259" i="18"/>
  <c r="Q346" i="18"/>
  <c r="Q330" i="18"/>
  <c r="Q306" i="18"/>
  <c r="Q290" i="18"/>
  <c r="Q258" i="18"/>
  <c r="Q345" i="18"/>
  <c r="Q337" i="18"/>
  <c r="Q329" i="18"/>
  <c r="Q321" i="18"/>
  <c r="Q313" i="18"/>
  <c r="Q305" i="18"/>
  <c r="Q297" i="18"/>
  <c r="Q289" i="18"/>
  <c r="Q281" i="18"/>
  <c r="Q273" i="18"/>
  <c r="Q265" i="18"/>
  <c r="Q257" i="18"/>
  <c r="Q331" i="18"/>
  <c r="Q307" i="18"/>
  <c r="Q267" i="18"/>
  <c r="Q338" i="18"/>
  <c r="Q322" i="18"/>
  <c r="Q314" i="18"/>
  <c r="Q298" i="18"/>
  <c r="Q282" i="18"/>
  <c r="Q266" i="18"/>
  <c r="Q344" i="18"/>
  <c r="Q336" i="18"/>
  <c r="Q328" i="18"/>
  <c r="Q320" i="18"/>
  <c r="Q312" i="18"/>
  <c r="Q304" i="18"/>
  <c r="Q296" i="18"/>
  <c r="Q288" i="18"/>
  <c r="Q280" i="18"/>
  <c r="Q272" i="18"/>
  <c r="Q264" i="18"/>
  <c r="Q256" i="18"/>
  <c r="Q283" i="18"/>
  <c r="Q274" i="18"/>
  <c r="Q351" i="18"/>
  <c r="Q343" i="18"/>
  <c r="Q335" i="18"/>
  <c r="Q327" i="18"/>
  <c r="Q319" i="18"/>
  <c r="Q311" i="18"/>
  <c r="Q303" i="18"/>
  <c r="Q295" i="18"/>
  <c r="Q287" i="18"/>
  <c r="Q279" i="18"/>
  <c r="Q271" i="18"/>
  <c r="Q263" i="18"/>
  <c r="Q255" i="18"/>
  <c r="Q323" i="18"/>
  <c r="Q291" i="18"/>
  <c r="Q350" i="18"/>
  <c r="Q342" i="18"/>
  <c r="Q334" i="18"/>
  <c r="Q326" i="18"/>
  <c r="Q318" i="18"/>
  <c r="Q310" i="18"/>
  <c r="Q302" i="18"/>
  <c r="Q294" i="18"/>
  <c r="Q286" i="18"/>
  <c r="Q278" i="18"/>
  <c r="Q270" i="18"/>
  <c r="Q262" i="18"/>
  <c r="Q254" i="18"/>
  <c r="Q299" i="18"/>
  <c r="Q349" i="18"/>
  <c r="Q341" i="18"/>
  <c r="Q333" i="18"/>
  <c r="Q325" i="18"/>
  <c r="Q317" i="18"/>
  <c r="Q309" i="18"/>
  <c r="Q301" i="18"/>
  <c r="Q293" i="18"/>
  <c r="Q285" i="18"/>
  <c r="Q277" i="18"/>
  <c r="Q269" i="18"/>
  <c r="Q261" i="18"/>
  <c r="Q253" i="18"/>
  <c r="Q339" i="18"/>
  <c r="Q275" i="18"/>
  <c r="Q348" i="18"/>
  <c r="Q340" i="18"/>
  <c r="Q332" i="18"/>
  <c r="Q324" i="18"/>
  <c r="Q316" i="18"/>
  <c r="Q308" i="18"/>
  <c r="Q300" i="18"/>
  <c r="Q292" i="18"/>
  <c r="Q284" i="18"/>
  <c r="Q276" i="18"/>
  <c r="Q268" i="18"/>
  <c r="Q260" i="18"/>
  <c r="P347" i="18"/>
  <c r="P331" i="18"/>
  <c r="P315" i="18"/>
  <c r="P299" i="18"/>
  <c r="P283" i="18"/>
  <c r="P259" i="18"/>
  <c r="P346" i="18"/>
  <c r="P338" i="18"/>
  <c r="P330" i="18"/>
  <c r="P322" i="18"/>
  <c r="P314" i="18"/>
  <c r="P306" i="18"/>
  <c r="P298" i="18"/>
  <c r="P290" i="18"/>
  <c r="P282" i="18"/>
  <c r="P274" i="18"/>
  <c r="P266" i="18"/>
  <c r="P258" i="18"/>
  <c r="P339" i="18"/>
  <c r="P323" i="18"/>
  <c r="P307" i="18"/>
  <c r="P291" i="18"/>
  <c r="P275" i="18"/>
  <c r="P267" i="18"/>
  <c r="P345" i="18"/>
  <c r="P337" i="18"/>
  <c r="P329" i="18"/>
  <c r="P321" i="18"/>
  <c r="P313" i="18"/>
  <c r="P305" i="18"/>
  <c r="P297" i="18"/>
  <c r="P289" i="18"/>
  <c r="P281" i="18"/>
  <c r="P273" i="18"/>
  <c r="P265" i="18"/>
  <c r="P257" i="18"/>
  <c r="P344" i="18"/>
  <c r="P336" i="18"/>
  <c r="P328" i="18"/>
  <c r="P320" i="18"/>
  <c r="P312" i="18"/>
  <c r="P304" i="18"/>
  <c r="P296" i="18"/>
  <c r="P288" i="18"/>
  <c r="P280" i="18"/>
  <c r="P272" i="18"/>
  <c r="P264" i="18"/>
  <c r="P256" i="18"/>
  <c r="P351" i="18"/>
  <c r="P343" i="18"/>
  <c r="P335" i="18"/>
  <c r="P327" i="18"/>
  <c r="P319" i="18"/>
  <c r="P311" i="18"/>
  <c r="P303" i="18"/>
  <c r="P295" i="18"/>
  <c r="P287" i="18"/>
  <c r="P279" i="18"/>
  <c r="P271" i="18"/>
  <c r="P263" i="18"/>
  <c r="P255" i="18"/>
  <c r="P350" i="18"/>
  <c r="P342" i="18"/>
  <c r="P334" i="18"/>
  <c r="P326" i="18"/>
  <c r="P318" i="18"/>
  <c r="P310" i="18"/>
  <c r="P302" i="18"/>
  <c r="P294" i="18"/>
  <c r="P286" i="18"/>
  <c r="P278" i="18"/>
  <c r="P270" i="18"/>
  <c r="P262" i="18"/>
  <c r="P254" i="18"/>
  <c r="P349" i="18"/>
  <c r="P341" i="18"/>
  <c r="P333" i="18"/>
  <c r="P325" i="18"/>
  <c r="P317" i="18"/>
  <c r="P309" i="18"/>
  <c r="P301" i="18"/>
  <c r="P293" i="18"/>
  <c r="P285" i="18"/>
  <c r="P277" i="18"/>
  <c r="P269" i="18"/>
  <c r="P261" i="18"/>
  <c r="P253" i="18"/>
  <c r="P348" i="18"/>
  <c r="P340" i="18"/>
  <c r="P332" i="18"/>
  <c r="P324" i="18"/>
  <c r="P316" i="18"/>
  <c r="P308" i="18"/>
  <c r="P300" i="18"/>
  <c r="P292" i="18"/>
  <c r="P284" i="18"/>
  <c r="P276" i="18"/>
  <c r="P268" i="18"/>
  <c r="P260" i="18"/>
  <c r="O346" i="18"/>
  <c r="O338" i="18"/>
  <c r="O330" i="18"/>
  <c r="O322" i="18"/>
  <c r="O314" i="18"/>
  <c r="O306" i="18"/>
  <c r="O298" i="18"/>
  <c r="O290" i="18"/>
  <c r="O282" i="18"/>
  <c r="O274" i="18"/>
  <c r="O266" i="18"/>
  <c r="O258" i="18"/>
  <c r="O259" i="18"/>
  <c r="O345" i="18"/>
  <c r="O337" i="18"/>
  <c r="O329" i="18"/>
  <c r="O321" i="18"/>
  <c r="O313" i="18"/>
  <c r="O305" i="18"/>
  <c r="O297" i="18"/>
  <c r="O289" i="18"/>
  <c r="O281" i="18"/>
  <c r="O273" i="18"/>
  <c r="O265" i="18"/>
  <c r="O257" i="18"/>
  <c r="O344" i="18"/>
  <c r="O336" i="18"/>
  <c r="O328" i="18"/>
  <c r="O320" i="18"/>
  <c r="O312" i="18"/>
  <c r="O304" i="18"/>
  <c r="O296" i="18"/>
  <c r="O288" i="18"/>
  <c r="O280" i="18"/>
  <c r="O272" i="18"/>
  <c r="O264" i="18"/>
  <c r="O256" i="18"/>
  <c r="O351" i="18"/>
  <c r="O343" i="18"/>
  <c r="O335" i="18"/>
  <c r="O327" i="18"/>
  <c r="O319" i="18"/>
  <c r="O311" i="18"/>
  <c r="O303" i="18"/>
  <c r="O295" i="18"/>
  <c r="O287" i="18"/>
  <c r="O279" i="18"/>
  <c r="O271" i="18"/>
  <c r="O263" i="18"/>
  <c r="O255" i="18"/>
  <c r="O350" i="18"/>
  <c r="O342" i="18"/>
  <c r="O334" i="18"/>
  <c r="O326" i="18"/>
  <c r="O318" i="18"/>
  <c r="O310" i="18"/>
  <c r="O302" i="18"/>
  <c r="O294" i="18"/>
  <c r="O286" i="18"/>
  <c r="O278" i="18"/>
  <c r="O270" i="18"/>
  <c r="O262" i="18"/>
  <c r="O254" i="18"/>
  <c r="O349" i="18"/>
  <c r="O341" i="18"/>
  <c r="O333" i="18"/>
  <c r="O325" i="18"/>
  <c r="O317" i="18"/>
  <c r="O309" i="18"/>
  <c r="O301" i="18"/>
  <c r="O293" i="18"/>
  <c r="O285" i="18"/>
  <c r="O277" i="18"/>
  <c r="O269" i="18"/>
  <c r="O261" i="18"/>
  <c r="O253" i="18"/>
  <c r="O348" i="18"/>
  <c r="O340" i="18"/>
  <c r="O332" i="18"/>
  <c r="O324" i="18"/>
  <c r="O316" i="18"/>
  <c r="O308" i="18"/>
  <c r="O300" i="18"/>
  <c r="O292" i="18"/>
  <c r="O284" i="18"/>
  <c r="O276" i="18"/>
  <c r="O268" i="18"/>
  <c r="O260" i="18"/>
  <c r="O252" i="18"/>
  <c r="O347" i="18"/>
  <c r="O339" i="18"/>
  <c r="O331" i="18"/>
  <c r="O323" i="18"/>
  <c r="O315" i="18"/>
  <c r="O307" i="18"/>
  <c r="O299" i="18"/>
  <c r="O291" i="18"/>
  <c r="O283" i="18"/>
  <c r="O275" i="18"/>
  <c r="N347" i="18"/>
  <c r="N331" i="18"/>
  <c r="N315" i="18"/>
  <c r="N259" i="18"/>
  <c r="N346" i="18"/>
  <c r="N330" i="18"/>
  <c r="N298" i="18"/>
  <c r="N258" i="18"/>
  <c r="N345" i="18"/>
  <c r="N337" i="18"/>
  <c r="N329" i="18"/>
  <c r="N321" i="18"/>
  <c r="N313" i="18"/>
  <c r="N305" i="18"/>
  <c r="N297" i="18"/>
  <c r="N289" i="18"/>
  <c r="N281" i="18"/>
  <c r="N273" i="18"/>
  <c r="N265" i="18"/>
  <c r="N257" i="18"/>
  <c r="N339" i="18"/>
  <c r="N323" i="18"/>
  <c r="N307" i="18"/>
  <c r="N267" i="18"/>
  <c r="N338" i="18"/>
  <c r="N322" i="18"/>
  <c r="N290" i="18"/>
  <c r="N266" i="18"/>
  <c r="N344" i="18"/>
  <c r="N336" i="18"/>
  <c r="N328" i="18"/>
  <c r="N320" i="18"/>
  <c r="N312" i="18"/>
  <c r="N304" i="18"/>
  <c r="N296" i="18"/>
  <c r="N288" i="18"/>
  <c r="N280" i="18"/>
  <c r="N272" i="18"/>
  <c r="N264" i="18"/>
  <c r="N256" i="18"/>
  <c r="N275" i="18"/>
  <c r="N274" i="18"/>
  <c r="N351" i="18"/>
  <c r="N343" i="18"/>
  <c r="N335" i="18"/>
  <c r="N327" i="18"/>
  <c r="N319" i="18"/>
  <c r="N311" i="18"/>
  <c r="N303" i="18"/>
  <c r="N295" i="18"/>
  <c r="N287" i="18"/>
  <c r="N279" i="18"/>
  <c r="N271" i="18"/>
  <c r="N263" i="18"/>
  <c r="N255" i="18"/>
  <c r="N299" i="18"/>
  <c r="N282" i="18"/>
  <c r="N350" i="18"/>
  <c r="N342" i="18"/>
  <c r="N334" i="18"/>
  <c r="N326" i="18"/>
  <c r="N318" i="18"/>
  <c r="N310" i="18"/>
  <c r="N302" i="18"/>
  <c r="N294" i="18"/>
  <c r="N286" i="18"/>
  <c r="N278" i="18"/>
  <c r="N270" i="18"/>
  <c r="N262" i="18"/>
  <c r="N254" i="18"/>
  <c r="N291" i="18"/>
  <c r="N306" i="18"/>
  <c r="N349" i="18"/>
  <c r="N341" i="18"/>
  <c r="N333" i="18"/>
  <c r="N325" i="18"/>
  <c r="N317" i="18"/>
  <c r="N309" i="18"/>
  <c r="N301" i="18"/>
  <c r="N293" i="18"/>
  <c r="N285" i="18"/>
  <c r="N277" i="18"/>
  <c r="N269" i="18"/>
  <c r="N261" i="18"/>
  <c r="N253" i="18"/>
  <c r="N283" i="18"/>
  <c r="N314" i="18"/>
  <c r="N348" i="18"/>
  <c r="N340" i="18"/>
  <c r="N332" i="18"/>
  <c r="N324" i="18"/>
  <c r="N316" i="18"/>
  <c r="N308" i="18"/>
  <c r="N300" i="18"/>
  <c r="N292" i="18"/>
  <c r="N284" i="18"/>
  <c r="N276" i="18"/>
  <c r="N268" i="18"/>
  <c r="N260" i="18"/>
  <c r="M347" i="18"/>
  <c r="M339" i="18"/>
  <c r="M331" i="18"/>
  <c r="M323" i="18"/>
  <c r="M315" i="18"/>
  <c r="M307" i="18"/>
  <c r="M299" i="18"/>
  <c r="M291" i="18"/>
  <c r="M283" i="18"/>
  <c r="M275" i="18"/>
  <c r="M267" i="18"/>
  <c r="M259" i="18"/>
  <c r="M346" i="18"/>
  <c r="M338" i="18"/>
  <c r="M330" i="18"/>
  <c r="M322" i="18"/>
  <c r="M314" i="18"/>
  <c r="M306" i="18"/>
  <c r="M298" i="18"/>
  <c r="M290" i="18"/>
  <c r="M282" i="18"/>
  <c r="M274" i="18"/>
  <c r="M266" i="18"/>
  <c r="M258" i="18"/>
  <c r="M345" i="18"/>
  <c r="M329" i="18"/>
  <c r="M321" i="18"/>
  <c r="M313" i="18"/>
  <c r="M305" i="18"/>
  <c r="M297" i="18"/>
  <c r="M289" i="18"/>
  <c r="M281" i="18"/>
  <c r="M273" i="18"/>
  <c r="M265" i="18"/>
  <c r="M337" i="18"/>
  <c r="M257" i="18"/>
  <c r="M344" i="18"/>
  <c r="M336" i="18"/>
  <c r="M328" i="18"/>
  <c r="M320" i="18"/>
  <c r="M312" i="18"/>
  <c r="M304" i="18"/>
  <c r="M296" i="18"/>
  <c r="M288" i="18"/>
  <c r="M280" i="18"/>
  <c r="M272" i="18"/>
  <c r="M264" i="18"/>
  <c r="M256" i="18"/>
  <c r="M351" i="18"/>
  <c r="M343" i="18"/>
  <c r="M335" i="18"/>
  <c r="M327" i="18"/>
  <c r="M319" i="18"/>
  <c r="M311" i="18"/>
  <c r="M303" i="18"/>
  <c r="M295" i="18"/>
  <c r="M287" i="18"/>
  <c r="M279" i="18"/>
  <c r="M271" i="18"/>
  <c r="M263" i="18"/>
  <c r="M255" i="18"/>
  <c r="M350" i="18"/>
  <c r="M342" i="18"/>
  <c r="M334" i="18"/>
  <c r="M326" i="18"/>
  <c r="M318" i="18"/>
  <c r="M310" i="18"/>
  <c r="M302" i="18"/>
  <c r="M294" i="18"/>
  <c r="M286" i="18"/>
  <c r="M278" i="18"/>
  <c r="M270" i="18"/>
  <c r="M262" i="18"/>
  <c r="M254" i="18"/>
  <c r="M349" i="18"/>
  <c r="M341" i="18"/>
  <c r="M333" i="18"/>
  <c r="M325" i="18"/>
  <c r="M317" i="18"/>
  <c r="M309" i="18"/>
  <c r="M301" i="18"/>
  <c r="M293" i="18"/>
  <c r="M285" i="18"/>
  <c r="M277" i="18"/>
  <c r="M269" i="18"/>
  <c r="M261" i="18"/>
  <c r="M253" i="18"/>
  <c r="M348" i="18"/>
  <c r="M340" i="18"/>
  <c r="M332" i="18"/>
  <c r="M324" i="18"/>
  <c r="M316" i="18"/>
  <c r="M308" i="18"/>
  <c r="M300" i="18"/>
  <c r="M292" i="18"/>
  <c r="M284" i="18"/>
  <c r="M276" i="18"/>
  <c r="M268" i="18"/>
  <c r="M260" i="18"/>
  <c r="L347" i="18"/>
  <c r="L339" i="18"/>
  <c r="L331" i="18"/>
  <c r="L323" i="18"/>
  <c r="L315" i="18"/>
  <c r="L307" i="18"/>
  <c r="L299" i="18"/>
  <c r="L291" i="18"/>
  <c r="L283" i="18"/>
  <c r="L275" i="18"/>
  <c r="L267" i="18"/>
  <c r="L259" i="18"/>
  <c r="L346" i="18"/>
  <c r="L338" i="18"/>
  <c r="L330" i="18"/>
  <c r="L322" i="18"/>
  <c r="L314" i="18"/>
  <c r="L306" i="18"/>
  <c r="L298" i="18"/>
  <c r="L290" i="18"/>
  <c r="L282" i="18"/>
  <c r="L274" i="18"/>
  <c r="L266" i="18"/>
  <c r="L258" i="18"/>
  <c r="L345" i="18"/>
  <c r="L337" i="18"/>
  <c r="L329" i="18"/>
  <c r="L321" i="18"/>
  <c r="L313" i="18"/>
  <c r="L305" i="18"/>
  <c r="L297" i="18"/>
  <c r="L289" i="18"/>
  <c r="L281" i="18"/>
  <c r="L273" i="18"/>
  <c r="L265" i="18"/>
  <c r="L257" i="18"/>
  <c r="L344" i="18"/>
  <c r="L336" i="18"/>
  <c r="L328" i="18"/>
  <c r="L320" i="18"/>
  <c r="L312" i="18"/>
  <c r="L304" i="18"/>
  <c r="L296" i="18"/>
  <c r="L288" i="18"/>
  <c r="L280" i="18"/>
  <c r="L272" i="18"/>
  <c r="L264" i="18"/>
  <c r="L256" i="18"/>
  <c r="L351" i="18"/>
  <c r="L343" i="18"/>
  <c r="L335" i="18"/>
  <c r="L327" i="18"/>
  <c r="L319" i="18"/>
  <c r="L311" i="18"/>
  <c r="L303" i="18"/>
  <c r="L295" i="18"/>
  <c r="L287" i="18"/>
  <c r="L279" i="18"/>
  <c r="L271" i="18"/>
  <c r="L263" i="18"/>
  <c r="L255" i="18"/>
  <c r="L350" i="18"/>
  <c r="L342" i="18"/>
  <c r="L334" i="18"/>
  <c r="L326" i="18"/>
  <c r="L318" i="18"/>
  <c r="L310" i="18"/>
  <c r="L302" i="18"/>
  <c r="L294" i="18"/>
  <c r="L286" i="18"/>
  <c r="L278" i="18"/>
  <c r="L270" i="18"/>
  <c r="L262" i="18"/>
  <c r="L254" i="18"/>
  <c r="L349" i="18"/>
  <c r="L341" i="18"/>
  <c r="L333" i="18"/>
  <c r="L325" i="18"/>
  <c r="L317" i="18"/>
  <c r="L309" i="18"/>
  <c r="L301" i="18"/>
  <c r="L293" i="18"/>
  <c r="L285" i="18"/>
  <c r="L277" i="18"/>
  <c r="L269" i="18"/>
  <c r="L261" i="18"/>
  <c r="L253" i="18"/>
  <c r="L348" i="18"/>
  <c r="L340" i="18"/>
  <c r="L332" i="18"/>
  <c r="L324" i="18"/>
  <c r="L316" i="18"/>
  <c r="L308" i="18"/>
  <c r="L300" i="18"/>
  <c r="L292" i="18"/>
  <c r="L284" i="18"/>
  <c r="L276" i="18"/>
  <c r="L268" i="18"/>
  <c r="L260" i="18"/>
  <c r="K347" i="18"/>
  <c r="K331" i="18"/>
  <c r="K307" i="18"/>
  <c r="K283" i="18"/>
  <c r="K259" i="18"/>
  <c r="K346" i="18"/>
  <c r="K338" i="18"/>
  <c r="K330" i="18"/>
  <c r="K322" i="18"/>
  <c r="K314" i="18"/>
  <c r="K306" i="18"/>
  <c r="K298" i="18"/>
  <c r="K290" i="18"/>
  <c r="K282" i="18"/>
  <c r="K274" i="18"/>
  <c r="K266" i="18"/>
  <c r="K258" i="18"/>
  <c r="K339" i="18"/>
  <c r="K323" i="18"/>
  <c r="K315" i="18"/>
  <c r="K291" i="18"/>
  <c r="K275" i="18"/>
  <c r="K267" i="18"/>
  <c r="K345" i="18"/>
  <c r="K337" i="18"/>
  <c r="K329" i="18"/>
  <c r="K321" i="18"/>
  <c r="K313" i="18"/>
  <c r="K305" i="18"/>
  <c r="K297" i="18"/>
  <c r="K289" i="18"/>
  <c r="K281" i="18"/>
  <c r="K273" i="18"/>
  <c r="K265" i="18"/>
  <c r="K257" i="18"/>
  <c r="K299" i="18"/>
  <c r="K344" i="18"/>
  <c r="K336" i="18"/>
  <c r="K328" i="18"/>
  <c r="K320" i="18"/>
  <c r="K312" i="18"/>
  <c r="K304" i="18"/>
  <c r="K296" i="18"/>
  <c r="K288" i="18"/>
  <c r="K280" i="18"/>
  <c r="K272" i="18"/>
  <c r="K264" i="18"/>
  <c r="K256" i="18"/>
  <c r="K351" i="18"/>
  <c r="K343" i="18"/>
  <c r="K335" i="18"/>
  <c r="K327" i="18"/>
  <c r="K319" i="18"/>
  <c r="K311" i="18"/>
  <c r="K303" i="18"/>
  <c r="K295" i="18"/>
  <c r="K287" i="18"/>
  <c r="K279" i="18"/>
  <c r="K271" i="18"/>
  <c r="K263" i="18"/>
  <c r="K255" i="18"/>
  <c r="K350" i="18"/>
  <c r="K342" i="18"/>
  <c r="K334" i="18"/>
  <c r="K326" i="18"/>
  <c r="K318" i="18"/>
  <c r="K310" i="18"/>
  <c r="K302" i="18"/>
  <c r="K294" i="18"/>
  <c r="K286" i="18"/>
  <c r="K278" i="18"/>
  <c r="K270" i="18"/>
  <c r="K262" i="18"/>
  <c r="K254" i="18"/>
  <c r="K349" i="18"/>
  <c r="K341" i="18"/>
  <c r="K333" i="18"/>
  <c r="K325" i="18"/>
  <c r="K317" i="18"/>
  <c r="K309" i="18"/>
  <c r="K301" i="18"/>
  <c r="K293" i="18"/>
  <c r="K285" i="18"/>
  <c r="K277" i="18"/>
  <c r="K269" i="18"/>
  <c r="K261" i="18"/>
  <c r="K253" i="18"/>
  <c r="K348" i="18"/>
  <c r="K340" i="18"/>
  <c r="K332" i="18"/>
  <c r="K324" i="18"/>
  <c r="K316" i="18"/>
  <c r="K308" i="18"/>
  <c r="K300" i="18"/>
  <c r="K292" i="18"/>
  <c r="K284" i="18"/>
  <c r="K276" i="18"/>
  <c r="K268" i="18"/>
  <c r="K260" i="18"/>
  <c r="J347" i="18"/>
  <c r="J339" i="18"/>
  <c r="J331" i="18"/>
  <c r="J323" i="18"/>
  <c r="J315" i="18"/>
  <c r="J307" i="18"/>
  <c r="J299" i="18"/>
  <c r="J291" i="18"/>
  <c r="J283" i="18"/>
  <c r="J275" i="18"/>
  <c r="J267" i="18"/>
  <c r="J259" i="18"/>
  <c r="J346" i="18"/>
  <c r="J338" i="18"/>
  <c r="J330" i="18"/>
  <c r="J322" i="18"/>
  <c r="J314" i="18"/>
  <c r="J306" i="18"/>
  <c r="J298" i="18"/>
  <c r="J290" i="18"/>
  <c r="J282" i="18"/>
  <c r="J274" i="18"/>
  <c r="J266" i="18"/>
  <c r="J258" i="18"/>
  <c r="J345" i="18"/>
  <c r="J337" i="18"/>
  <c r="J329" i="18"/>
  <c r="J321" i="18"/>
  <c r="J313" i="18"/>
  <c r="J305" i="18"/>
  <c r="J297" i="18"/>
  <c r="J289" i="18"/>
  <c r="J281" i="18"/>
  <c r="J273" i="18"/>
  <c r="J265" i="18"/>
  <c r="J257" i="18"/>
  <c r="J344" i="18"/>
  <c r="J336" i="18"/>
  <c r="J328" i="18"/>
  <c r="J320" i="18"/>
  <c r="J312" i="18"/>
  <c r="J304" i="18"/>
  <c r="J296" i="18"/>
  <c r="J288" i="18"/>
  <c r="J280" i="18"/>
  <c r="J272" i="18"/>
  <c r="J264" i="18"/>
  <c r="J256" i="18"/>
  <c r="J351" i="18"/>
  <c r="J343" i="18"/>
  <c r="J335" i="18"/>
  <c r="J327" i="18"/>
  <c r="J319" i="18"/>
  <c r="J311" i="18"/>
  <c r="J303" i="18"/>
  <c r="J295" i="18"/>
  <c r="J287" i="18"/>
  <c r="J271" i="18"/>
  <c r="J263" i="18"/>
  <c r="J255" i="18"/>
  <c r="J279" i="18"/>
  <c r="J350" i="18"/>
  <c r="J342" i="18"/>
  <c r="J334" i="18"/>
  <c r="J326" i="18"/>
  <c r="J318" i="18"/>
  <c r="J310" i="18"/>
  <c r="J302" i="18"/>
  <c r="J294" i="18"/>
  <c r="J286" i="18"/>
  <c r="J278" i="18"/>
  <c r="J270" i="18"/>
  <c r="J262" i="18"/>
  <c r="J254" i="18"/>
  <c r="J349" i="18"/>
  <c r="J341" i="18"/>
  <c r="J333" i="18"/>
  <c r="J325" i="18"/>
  <c r="J317" i="18"/>
  <c r="J309" i="18"/>
  <c r="J301" i="18"/>
  <c r="J293" i="18"/>
  <c r="J285" i="18"/>
  <c r="J277" i="18"/>
  <c r="J269" i="18"/>
  <c r="J261" i="18"/>
  <c r="J253" i="18"/>
  <c r="J348" i="18"/>
  <c r="J340" i="18"/>
  <c r="J332" i="18"/>
  <c r="J324" i="18"/>
  <c r="J316" i="18"/>
  <c r="J308" i="18"/>
  <c r="J300" i="18"/>
  <c r="J292" i="18"/>
  <c r="J284" i="18"/>
  <c r="J276" i="18"/>
  <c r="J268" i="18"/>
  <c r="J260" i="18"/>
  <c r="I346" i="18"/>
  <c r="I338" i="18"/>
  <c r="I330" i="18"/>
  <c r="I322" i="18"/>
  <c r="I314" i="18"/>
  <c r="I306" i="18"/>
  <c r="I298" i="18"/>
  <c r="I290" i="18"/>
  <c r="I282" i="18"/>
  <c r="I274" i="18"/>
  <c r="I266" i="18"/>
  <c r="I258" i="18"/>
  <c r="I347" i="18"/>
  <c r="I307" i="18"/>
  <c r="I259" i="18"/>
  <c r="I345" i="18"/>
  <c r="I337" i="18"/>
  <c r="I329" i="18"/>
  <c r="I321" i="18"/>
  <c r="I313" i="18"/>
  <c r="I305" i="18"/>
  <c r="I297" i="18"/>
  <c r="I289" i="18"/>
  <c r="I281" i="18"/>
  <c r="I273" i="18"/>
  <c r="I265" i="18"/>
  <c r="I257" i="18"/>
  <c r="I339" i="18"/>
  <c r="I323" i="18"/>
  <c r="I299" i="18"/>
  <c r="I283" i="18"/>
  <c r="I275" i="18"/>
  <c r="I344" i="18"/>
  <c r="I336" i="18"/>
  <c r="I328" i="18"/>
  <c r="I320" i="18"/>
  <c r="I312" i="18"/>
  <c r="I304" i="18"/>
  <c r="I296" i="18"/>
  <c r="I288" i="18"/>
  <c r="I280" i="18"/>
  <c r="I272" i="18"/>
  <c r="I264" i="18"/>
  <c r="I256" i="18"/>
  <c r="I331" i="18"/>
  <c r="I315" i="18"/>
  <c r="I291" i="18"/>
  <c r="I267" i="18"/>
  <c r="I351" i="18"/>
  <c r="I343" i="18"/>
  <c r="I335" i="18"/>
  <c r="I327" i="18"/>
  <c r="I319" i="18"/>
  <c r="I311" i="18"/>
  <c r="I303" i="18"/>
  <c r="I295" i="18"/>
  <c r="I287" i="18"/>
  <c r="I279" i="18"/>
  <c r="I271" i="18"/>
  <c r="I263" i="18"/>
  <c r="I255" i="18"/>
  <c r="I350" i="18"/>
  <c r="I342" i="18"/>
  <c r="I334" i="18"/>
  <c r="I326" i="18"/>
  <c r="I318" i="18"/>
  <c r="I310" i="18"/>
  <c r="I302" i="18"/>
  <c r="I294" i="18"/>
  <c r="I286" i="18"/>
  <c r="I278" i="18"/>
  <c r="I254" i="18"/>
  <c r="I262" i="18"/>
  <c r="I349" i="18"/>
  <c r="I341" i="18"/>
  <c r="I333" i="18"/>
  <c r="I325" i="18"/>
  <c r="I317" i="18"/>
  <c r="I309" i="18"/>
  <c r="I301" i="18"/>
  <c r="I293" i="18"/>
  <c r="I285" i="18"/>
  <c r="I277" i="18"/>
  <c r="I269" i="18"/>
  <c r="I261" i="18"/>
  <c r="I253" i="18"/>
  <c r="I270" i="18"/>
  <c r="I348" i="18"/>
  <c r="I340" i="18"/>
  <c r="I332" i="18"/>
  <c r="I324" i="18"/>
  <c r="I316" i="18"/>
  <c r="I308" i="18"/>
  <c r="I300" i="18"/>
  <c r="I292" i="18"/>
  <c r="I284" i="18"/>
  <c r="I276" i="18"/>
  <c r="I268" i="18"/>
  <c r="I260" i="18"/>
  <c r="H347" i="18"/>
  <c r="H323" i="18"/>
  <c r="H315" i="18"/>
  <c r="H299" i="18"/>
  <c r="H275" i="18"/>
  <c r="H346" i="18"/>
  <c r="H338" i="18"/>
  <c r="H330" i="18"/>
  <c r="H322" i="18"/>
  <c r="H314" i="18"/>
  <c r="H306" i="18"/>
  <c r="H298" i="18"/>
  <c r="H290" i="18"/>
  <c r="H282" i="18"/>
  <c r="H274" i="18"/>
  <c r="H266" i="18"/>
  <c r="H258" i="18"/>
  <c r="H345" i="18"/>
  <c r="H337" i="18"/>
  <c r="H329" i="18"/>
  <c r="H321" i="18"/>
  <c r="H313" i="18"/>
  <c r="H305" i="18"/>
  <c r="H297" i="18"/>
  <c r="H289" i="18"/>
  <c r="H281" i="18"/>
  <c r="H273" i="18"/>
  <c r="H265" i="18"/>
  <c r="H257" i="18"/>
  <c r="H291" i="18"/>
  <c r="H256" i="18"/>
  <c r="H351" i="18"/>
  <c r="H343" i="18"/>
  <c r="H335" i="18"/>
  <c r="H327" i="18"/>
  <c r="H319" i="18"/>
  <c r="H311" i="18"/>
  <c r="H303" i="18"/>
  <c r="H295" i="18"/>
  <c r="H287" i="18"/>
  <c r="H279" i="18"/>
  <c r="H271" i="18"/>
  <c r="H263" i="18"/>
  <c r="H255" i="18"/>
  <c r="H331" i="18"/>
  <c r="H267" i="18"/>
  <c r="H336" i="18"/>
  <c r="H328" i="18"/>
  <c r="H320" i="18"/>
  <c r="H312" i="18"/>
  <c r="H304" i="18"/>
  <c r="H296" i="18"/>
  <c r="H288" i="18"/>
  <c r="H264" i="18"/>
  <c r="H350" i="18"/>
  <c r="H342" i="18"/>
  <c r="H334" i="18"/>
  <c r="H326" i="18"/>
  <c r="H318" i="18"/>
  <c r="H310" i="18"/>
  <c r="H302" i="18"/>
  <c r="H294" i="18"/>
  <c r="H286" i="18"/>
  <c r="H278" i="18"/>
  <c r="H270" i="18"/>
  <c r="H262" i="18"/>
  <c r="H254" i="18"/>
  <c r="H283" i="18"/>
  <c r="H272" i="18"/>
  <c r="H349" i="18"/>
  <c r="H341" i="18"/>
  <c r="H333" i="18"/>
  <c r="H325" i="18"/>
  <c r="H317" i="18"/>
  <c r="H309" i="18"/>
  <c r="H301" i="18"/>
  <c r="H293" i="18"/>
  <c r="H285" i="18"/>
  <c r="H277" i="18"/>
  <c r="H269" i="18"/>
  <c r="H261" i="18"/>
  <c r="H253" i="18"/>
  <c r="H339" i="18"/>
  <c r="H307" i="18"/>
  <c r="H259" i="18"/>
  <c r="H344" i="18"/>
  <c r="H280" i="18"/>
  <c r="H348" i="18"/>
  <c r="H340" i="18"/>
  <c r="H332" i="18"/>
  <c r="H324" i="18"/>
  <c r="H316" i="18"/>
  <c r="H308" i="18"/>
  <c r="H300" i="18"/>
  <c r="H292" i="18"/>
  <c r="H284" i="18"/>
  <c r="H276" i="18"/>
  <c r="H268" i="18"/>
  <c r="H260" i="18"/>
  <c r="G347" i="18"/>
  <c r="G331" i="18"/>
  <c r="G315" i="18"/>
  <c r="G259" i="18"/>
  <c r="G346" i="18"/>
  <c r="G338" i="18"/>
  <c r="G330" i="18"/>
  <c r="G322" i="18"/>
  <c r="G314" i="18"/>
  <c r="G306" i="18"/>
  <c r="G298" i="18"/>
  <c r="G290" i="18"/>
  <c r="G282" i="18"/>
  <c r="G274" i="18"/>
  <c r="G266" i="18"/>
  <c r="G258" i="18"/>
  <c r="G275" i="18"/>
  <c r="G345" i="18"/>
  <c r="G337" i="18"/>
  <c r="G329" i="18"/>
  <c r="G321" i="18"/>
  <c r="G313" i="18"/>
  <c r="G305" i="18"/>
  <c r="G297" i="18"/>
  <c r="G289" i="18"/>
  <c r="G281" i="18"/>
  <c r="G273" i="18"/>
  <c r="G265" i="18"/>
  <c r="G257" i="18"/>
  <c r="G339" i="18"/>
  <c r="G323" i="18"/>
  <c r="G307" i="18"/>
  <c r="G267" i="18"/>
  <c r="G344" i="18"/>
  <c r="G336" i="18"/>
  <c r="G328" i="18"/>
  <c r="G320" i="18"/>
  <c r="G312" i="18"/>
  <c r="G304" i="18"/>
  <c r="G296" i="18"/>
  <c r="G288" i="18"/>
  <c r="G280" i="18"/>
  <c r="G272" i="18"/>
  <c r="G264" i="18"/>
  <c r="G256" i="18"/>
  <c r="G299" i="18"/>
  <c r="G351" i="18"/>
  <c r="G343" i="18"/>
  <c r="G335" i="18"/>
  <c r="G327" i="18"/>
  <c r="G319" i="18"/>
  <c r="G311" i="18"/>
  <c r="G303" i="18"/>
  <c r="G295" i="18"/>
  <c r="G287" i="18"/>
  <c r="G279" i="18"/>
  <c r="G271" i="18"/>
  <c r="G263" i="18"/>
  <c r="G255" i="18"/>
  <c r="G291" i="18"/>
  <c r="G350" i="18"/>
  <c r="G342" i="18"/>
  <c r="G334" i="18"/>
  <c r="G326" i="18"/>
  <c r="G318" i="18"/>
  <c r="G310" i="18"/>
  <c r="G302" i="18"/>
  <c r="G294" i="18"/>
  <c r="G286" i="18"/>
  <c r="G278" i="18"/>
  <c r="G270" i="18"/>
  <c r="G262" i="18"/>
  <c r="G254" i="18"/>
  <c r="G349" i="18"/>
  <c r="G341" i="18"/>
  <c r="G333" i="18"/>
  <c r="G325" i="18"/>
  <c r="G317" i="18"/>
  <c r="G309" i="18"/>
  <c r="G301" i="18"/>
  <c r="G293" i="18"/>
  <c r="G285" i="18"/>
  <c r="G277" i="18"/>
  <c r="G269" i="18"/>
  <c r="G261" i="18"/>
  <c r="G253" i="18"/>
  <c r="G283" i="18"/>
  <c r="G348" i="18"/>
  <c r="G340" i="18"/>
  <c r="G332" i="18"/>
  <c r="G324" i="18"/>
  <c r="G316" i="18"/>
  <c r="G308" i="18"/>
  <c r="G300" i="18"/>
  <c r="G292" i="18"/>
  <c r="G284" i="18"/>
  <c r="G276" i="18"/>
  <c r="G268" i="18"/>
  <c r="G260" i="18"/>
  <c r="F347" i="18"/>
  <c r="F339" i="18"/>
  <c r="F331" i="18"/>
  <c r="F323" i="18"/>
  <c r="F315" i="18"/>
  <c r="F307" i="18"/>
  <c r="F299" i="18"/>
  <c r="F291" i="18"/>
  <c r="F283" i="18"/>
  <c r="F275" i="18"/>
  <c r="F259" i="18"/>
  <c r="F346" i="18"/>
  <c r="F338" i="18"/>
  <c r="F330" i="18"/>
  <c r="F322" i="18"/>
  <c r="F314" i="18"/>
  <c r="F306" i="18"/>
  <c r="F298" i="18"/>
  <c r="F290" i="18"/>
  <c r="F282" i="18"/>
  <c r="F274" i="18"/>
  <c r="F266" i="18"/>
  <c r="F258" i="18"/>
  <c r="F345" i="18"/>
  <c r="F337" i="18"/>
  <c r="F329" i="18"/>
  <c r="F321" i="18"/>
  <c r="F313" i="18"/>
  <c r="F305" i="18"/>
  <c r="F297" i="18"/>
  <c r="F289" i="18"/>
  <c r="F281" i="18"/>
  <c r="F273" i="18"/>
  <c r="F265" i="18"/>
  <c r="F257" i="18"/>
  <c r="F267" i="18"/>
  <c r="F344" i="18"/>
  <c r="F336" i="18"/>
  <c r="F328" i="18"/>
  <c r="F320" i="18"/>
  <c r="F312" i="18"/>
  <c r="F304" i="18"/>
  <c r="F296" i="18"/>
  <c r="F288" i="18"/>
  <c r="F280" i="18"/>
  <c r="F272" i="18"/>
  <c r="F264" i="18"/>
  <c r="F256" i="18"/>
  <c r="F351" i="18"/>
  <c r="F343" i="18"/>
  <c r="F335" i="18"/>
  <c r="F327" i="18"/>
  <c r="F319" i="18"/>
  <c r="F311" i="18"/>
  <c r="F303" i="18"/>
  <c r="F295" i="18"/>
  <c r="F287" i="18"/>
  <c r="F279" i="18"/>
  <c r="F271" i="18"/>
  <c r="F263" i="18"/>
  <c r="F255" i="18"/>
  <c r="F350" i="18"/>
  <c r="F342" i="18"/>
  <c r="F334" i="18"/>
  <c r="F326" i="18"/>
  <c r="F318" i="18"/>
  <c r="F310" i="18"/>
  <c r="F302" i="18"/>
  <c r="F294" i="18"/>
  <c r="F286" i="18"/>
  <c r="F278" i="18"/>
  <c r="F270" i="18"/>
  <c r="F262" i="18"/>
  <c r="F254" i="18"/>
  <c r="F349" i="18"/>
  <c r="F341" i="18"/>
  <c r="F333" i="18"/>
  <c r="F325" i="18"/>
  <c r="F317" i="18"/>
  <c r="F309" i="18"/>
  <c r="F301" i="18"/>
  <c r="F293" i="18"/>
  <c r="F285" i="18"/>
  <c r="F277" i="18"/>
  <c r="F269" i="18"/>
  <c r="F261" i="18"/>
  <c r="F253" i="18"/>
  <c r="F348" i="18"/>
  <c r="F340" i="18"/>
  <c r="F332" i="18"/>
  <c r="F324" i="18"/>
  <c r="F316" i="18"/>
  <c r="F308" i="18"/>
  <c r="F300" i="18"/>
  <c r="F292" i="18"/>
  <c r="F284" i="18"/>
  <c r="F276" i="18"/>
  <c r="F268" i="18"/>
  <c r="F260" i="18"/>
  <c r="E347" i="18"/>
  <c r="E339" i="18"/>
  <c r="E331" i="18"/>
  <c r="E323" i="18"/>
  <c r="E315" i="18"/>
  <c r="E307" i="18"/>
  <c r="E299" i="18"/>
  <c r="E291" i="18"/>
  <c r="E283" i="18"/>
  <c r="E275" i="18"/>
  <c r="E267" i="18"/>
  <c r="E259" i="18"/>
  <c r="E346" i="18"/>
  <c r="E338" i="18"/>
  <c r="E330" i="18"/>
  <c r="E322" i="18"/>
  <c r="E314" i="18"/>
  <c r="E306" i="18"/>
  <c r="E298" i="18"/>
  <c r="E290" i="18"/>
  <c r="E282" i="18"/>
  <c r="E274" i="18"/>
  <c r="E266" i="18"/>
  <c r="E258" i="18"/>
  <c r="E345" i="18"/>
  <c r="E337" i="18"/>
  <c r="E329" i="18"/>
  <c r="E321" i="18"/>
  <c r="E313" i="18"/>
  <c r="E305" i="18"/>
  <c r="E297" i="18"/>
  <c r="E289" i="18"/>
  <c r="E281" i="18"/>
  <c r="E273" i="18"/>
  <c r="E265" i="18"/>
  <c r="E257" i="18"/>
  <c r="E344" i="18"/>
  <c r="E336" i="18"/>
  <c r="E328" i="18"/>
  <c r="E320" i="18"/>
  <c r="E312" i="18"/>
  <c r="E304" i="18"/>
  <c r="E296" i="18"/>
  <c r="E288" i="18"/>
  <c r="E280" i="18"/>
  <c r="E272" i="18"/>
  <c r="E264" i="18"/>
  <c r="E256" i="18"/>
  <c r="E351" i="18"/>
  <c r="E343" i="18"/>
  <c r="E335" i="18"/>
  <c r="E327" i="18"/>
  <c r="E319" i="18"/>
  <c r="E311" i="18"/>
  <c r="E303" i="18"/>
  <c r="E295" i="18"/>
  <c r="E287" i="18"/>
  <c r="E279" i="18"/>
  <c r="E271" i="18"/>
  <c r="E263" i="18"/>
  <c r="E255" i="18"/>
  <c r="E350" i="18"/>
  <c r="E342" i="18"/>
  <c r="E334" i="18"/>
  <c r="E326" i="18"/>
  <c r="E318" i="18"/>
  <c r="E310" i="18"/>
  <c r="E302" i="18"/>
  <c r="E294" i="18"/>
  <c r="E286" i="18"/>
  <c r="E278" i="18"/>
  <c r="E270" i="18"/>
  <c r="E262" i="18"/>
  <c r="E254" i="18"/>
  <c r="E349" i="18"/>
  <c r="E341" i="18"/>
  <c r="E333" i="18"/>
  <c r="E325" i="18"/>
  <c r="E317" i="18"/>
  <c r="E309" i="18"/>
  <c r="E301" i="18"/>
  <c r="E293" i="18"/>
  <c r="E285" i="18"/>
  <c r="E277" i="18"/>
  <c r="E269" i="18"/>
  <c r="E261" i="18"/>
  <c r="E253" i="18"/>
  <c r="E348" i="18"/>
  <c r="E340" i="18"/>
  <c r="E332" i="18"/>
  <c r="E324" i="18"/>
  <c r="E316" i="18"/>
  <c r="E308" i="18"/>
  <c r="E300" i="18"/>
  <c r="E292" i="18"/>
  <c r="E284" i="18"/>
  <c r="E276" i="18"/>
  <c r="E268" i="18"/>
  <c r="E260" i="18"/>
  <c r="D347" i="18"/>
  <c r="D331" i="18"/>
  <c r="D315" i="18"/>
  <c r="D299" i="18"/>
  <c r="D275" i="18"/>
  <c r="D338" i="18"/>
  <c r="D322" i="18"/>
  <c r="D306" i="18"/>
  <c r="D290" i="18"/>
  <c r="D258" i="18"/>
  <c r="D345" i="18"/>
  <c r="D337" i="18"/>
  <c r="D329" i="18"/>
  <c r="D321" i="18"/>
  <c r="D313" i="18"/>
  <c r="D305" i="18"/>
  <c r="D297" i="18"/>
  <c r="D289" i="18"/>
  <c r="D281" i="18"/>
  <c r="D273" i="18"/>
  <c r="D265" i="18"/>
  <c r="D257" i="18"/>
  <c r="D339" i="18"/>
  <c r="D323" i="18"/>
  <c r="D307" i="18"/>
  <c r="D267" i="18"/>
  <c r="D346" i="18"/>
  <c r="D330" i="18"/>
  <c r="D314" i="18"/>
  <c r="D298" i="18"/>
  <c r="D282" i="18"/>
  <c r="D274" i="18"/>
  <c r="D266" i="18"/>
  <c r="D344" i="18"/>
  <c r="D336" i="18"/>
  <c r="D328" i="18"/>
  <c r="D320" i="18"/>
  <c r="D312" i="18"/>
  <c r="D304" i="18"/>
  <c r="D296" i="18"/>
  <c r="D288" i="18"/>
  <c r="D280" i="18"/>
  <c r="D272" i="18"/>
  <c r="D264" i="18"/>
  <c r="D256" i="18"/>
  <c r="D291" i="18"/>
  <c r="D351" i="18"/>
  <c r="D343" i="18"/>
  <c r="D335" i="18"/>
  <c r="D327" i="18"/>
  <c r="D319" i="18"/>
  <c r="D311" i="18"/>
  <c r="D303" i="18"/>
  <c r="D295" i="18"/>
  <c r="D287" i="18"/>
  <c r="D279" i="18"/>
  <c r="D271" i="18"/>
  <c r="D263" i="18"/>
  <c r="D255" i="18"/>
  <c r="D283" i="18"/>
  <c r="D350" i="18"/>
  <c r="D342" i="18"/>
  <c r="D334" i="18"/>
  <c r="D326" i="18"/>
  <c r="D318" i="18"/>
  <c r="D310" i="18"/>
  <c r="D302" i="18"/>
  <c r="D294" i="18"/>
  <c r="D286" i="18"/>
  <c r="D278" i="18"/>
  <c r="D270" i="18"/>
  <c r="D262" i="18"/>
  <c r="D254" i="18"/>
  <c r="D259" i="18"/>
  <c r="D349" i="18"/>
  <c r="D341" i="18"/>
  <c r="D333" i="18"/>
  <c r="D325" i="18"/>
  <c r="D317" i="18"/>
  <c r="D309" i="18"/>
  <c r="D301" i="18"/>
  <c r="D293" i="18"/>
  <c r="D285" i="18"/>
  <c r="D277" i="18"/>
  <c r="D269" i="18"/>
  <c r="D261" i="18"/>
  <c r="D253" i="18"/>
  <c r="D348" i="18"/>
  <c r="D340" i="18"/>
  <c r="D332" i="18"/>
  <c r="D324" i="18"/>
  <c r="D316" i="18"/>
  <c r="D308" i="18"/>
  <c r="D300" i="18"/>
  <c r="D292" i="18"/>
  <c r="D284" i="18"/>
  <c r="D276" i="18"/>
  <c r="D268" i="18"/>
  <c r="D260" i="18"/>
  <c r="I12" i="17" a="1"/>
  <c r="I12" i="17" s="1"/>
  <c r="J12" i="17" s="1" a="1"/>
  <c r="J12" i="17" s="1"/>
  <c r="I10" i="17" a="1"/>
  <c r="I10" i="17" s="1"/>
  <c r="H10" i="17" a="1"/>
  <c r="H10" i="17" s="1"/>
  <c r="K112" i="18" a="1"/>
  <c r="K112" i="18" s="1"/>
  <c r="J112" i="18" a="1"/>
  <c r="J112" i="18" s="1"/>
  <c r="H113" i="18" a="1"/>
  <c r="H113" i="18" s="1"/>
  <c r="C6" i="17" s="1" a="1"/>
  <c r="C6" i="17" s="1"/>
  <c r="I112" i="18" a="1"/>
  <c r="I112" i="18" s="1"/>
  <c r="M112" i="18" a="1"/>
  <c r="M112" i="18" s="1"/>
  <c r="L112" i="18" a="1"/>
  <c r="L112" i="18" s="1"/>
  <c r="A118" i="18"/>
  <c r="J10" i="17" l="1" a="1"/>
  <c r="J10" i="17" s="1"/>
  <c r="O10" i="17" a="1"/>
  <c r="O10" i="17" s="1"/>
  <c r="O12" i="17" a="1"/>
  <c r="O12" i="17" s="1"/>
  <c r="B6" i="17" a="1"/>
  <c r="B6" i="1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<sst xmlns="http://schemas.openxmlformats.org/spreadsheetml/2006/main" count="1251" uniqueCount="353">
  <si>
    <t>GMV</t>
  </si>
  <si>
    <t>Units</t>
  </si>
  <si>
    <t>ITEM8265</t>
  </si>
  <si>
    <t>ITEM8897</t>
  </si>
  <si>
    <t>ITEM1731</t>
  </si>
  <si>
    <t>ITEM9480</t>
  </si>
  <si>
    <t>ITEM5846</t>
  </si>
  <si>
    <t>ITEM9924</t>
  </si>
  <si>
    <t>ITEM1785</t>
  </si>
  <si>
    <t>ITEM3632</t>
  </si>
  <si>
    <t>ITEM8226</t>
  </si>
  <si>
    <t>ITEM8923</t>
  </si>
  <si>
    <t>ITEM3032</t>
  </si>
  <si>
    <t>ITEM7519</t>
  </si>
  <si>
    <t>ITEM1064</t>
  </si>
  <si>
    <t>ITEM7423</t>
  </si>
  <si>
    <t>ITEM3062</t>
  </si>
  <si>
    <t>ITEM9564</t>
  </si>
  <si>
    <t>ITEM1813</t>
  </si>
  <si>
    <t>ITEM3405</t>
  </si>
  <si>
    <t>ITEM6857</t>
  </si>
  <si>
    <t>ITEM2513</t>
  </si>
  <si>
    <t>ITEM6354</t>
  </si>
  <si>
    <t>ITEM7861</t>
  </si>
  <si>
    <t>ITEM9891</t>
  </si>
  <si>
    <t>ITEM8789</t>
  </si>
  <si>
    <t>ITEM9161</t>
  </si>
  <si>
    <t>ITEM6204</t>
  </si>
  <si>
    <t>ITEM3252</t>
  </si>
  <si>
    <t>ITEM3567</t>
  </si>
  <si>
    <t>ITEM2083</t>
  </si>
  <si>
    <t>ITEM9717</t>
  </si>
  <si>
    <t>ITEM9640</t>
  </si>
  <si>
    <t>ITEM3301</t>
  </si>
  <si>
    <t>ITEM5159</t>
  </si>
  <si>
    <t>ITEM5418</t>
  </si>
  <si>
    <t>ITEM5047</t>
  </si>
  <si>
    <t>ITEM4838</t>
  </si>
  <si>
    <t>ITEM4685</t>
  </si>
  <si>
    <t>ITEM5204</t>
  </si>
  <si>
    <t>ITEM8963</t>
  </si>
  <si>
    <t>ITEM3313</t>
  </si>
  <si>
    <t>ITEM7902</t>
  </si>
  <si>
    <t>ITEM1406</t>
  </si>
  <si>
    <t>ITEM7663</t>
  </si>
  <si>
    <t>ITEM6251</t>
  </si>
  <si>
    <t>ITEM7691</t>
  </si>
  <si>
    <t>ITEM2329</t>
  </si>
  <si>
    <t>ITEM2360</t>
  </si>
  <si>
    <t>ITEM8733</t>
  </si>
  <si>
    <t>ITEM4894</t>
  </si>
  <si>
    <t>ITEM9671</t>
  </si>
  <si>
    <t>ITEM2248</t>
  </si>
  <si>
    <t>ITEM6544</t>
  </si>
  <si>
    <t>ITEM5665</t>
  </si>
  <si>
    <t>ITEM9485</t>
  </si>
  <si>
    <t>ITEM5498</t>
  </si>
  <si>
    <t>ITEM9903</t>
  </si>
  <si>
    <t>ITEM6307</t>
  </si>
  <si>
    <t>ITEM5747</t>
  </si>
  <si>
    <t>ITEM7516</t>
  </si>
  <si>
    <t>ITEM4672</t>
  </si>
  <si>
    <t>ITEM9090</t>
  </si>
  <si>
    <t>ITEM8090</t>
  </si>
  <si>
    <t>ITEM8108</t>
  </si>
  <si>
    <t>ITEM1283</t>
  </si>
  <si>
    <t>ITEM2852</t>
  </si>
  <si>
    <t>ITEM7622</t>
  </si>
  <si>
    <t>ITEM2260</t>
  </si>
  <si>
    <t>ITEM3731</t>
  </si>
  <si>
    <t>ITEM8886</t>
  </si>
  <si>
    <t>ITEM5211</t>
  </si>
  <si>
    <t>ITEM3659</t>
  </si>
  <si>
    <t>ITEM6460</t>
  </si>
  <si>
    <t>ITEM8095</t>
  </si>
  <si>
    <t>ITEM8353</t>
  </si>
  <si>
    <t>ITEM9882</t>
  </si>
  <si>
    <t>ITEM2624</t>
  </si>
  <si>
    <t>ITEM2978</t>
  </si>
  <si>
    <t>ITEM5899</t>
  </si>
  <si>
    <t>ITEM1965</t>
  </si>
  <si>
    <t>ITEM4459</t>
  </si>
  <si>
    <t>ITEM5806</t>
  </si>
  <si>
    <t>ITEM8186</t>
  </si>
  <si>
    <t>ITEM3306</t>
  </si>
  <si>
    <t>ITEM4931</t>
  </si>
  <si>
    <t>ITEM8401</t>
  </si>
  <si>
    <t>ITEM1791</t>
  </si>
  <si>
    <t>ITEM8933</t>
  </si>
  <si>
    <t>ITEM7636</t>
  </si>
  <si>
    <t>ITEM1375</t>
  </si>
  <si>
    <t>ITEM8920</t>
  </si>
  <si>
    <t>ITEM8061</t>
  </si>
  <si>
    <t>ITEM6199</t>
  </si>
  <si>
    <t>ITEM8277</t>
  </si>
  <si>
    <t>ITEM5049</t>
  </si>
  <si>
    <t>ITEM1945</t>
  </si>
  <si>
    <t>ITEM6480</t>
  </si>
  <si>
    <t>ITEM4188</t>
  </si>
  <si>
    <t>ITEM9894</t>
  </si>
  <si>
    <t>ITEM4609</t>
  </si>
  <si>
    <t>Apple</t>
  </si>
  <si>
    <t>Orange</t>
  </si>
  <si>
    <t>Mango</t>
  </si>
  <si>
    <t>Lemon</t>
  </si>
  <si>
    <t>Guava</t>
  </si>
  <si>
    <t>Product ID</t>
  </si>
  <si>
    <t>Dec 1</t>
  </si>
  <si>
    <t>Dec 2</t>
  </si>
  <si>
    <t>Dec 3</t>
  </si>
  <si>
    <t>Dec 4</t>
  </si>
  <si>
    <t>Dec 5</t>
  </si>
  <si>
    <t>Dec 6</t>
  </si>
  <si>
    <t>Dec 7</t>
  </si>
  <si>
    <t>Dec 8</t>
  </si>
  <si>
    <t>Dec 9</t>
  </si>
  <si>
    <t>Dec 10</t>
  </si>
  <si>
    <t>Dec 11</t>
  </si>
  <si>
    <t>Dec 12</t>
  </si>
  <si>
    <t>Dec 13</t>
  </si>
  <si>
    <t>Dec 14</t>
  </si>
  <si>
    <t>Dec 15</t>
  </si>
  <si>
    <t>Dec 16</t>
  </si>
  <si>
    <t>Dec 17</t>
  </si>
  <si>
    <t>Dec 18</t>
  </si>
  <si>
    <t>Dec 19</t>
  </si>
  <si>
    <t>Dec 20</t>
  </si>
  <si>
    <t>Dec 21</t>
  </si>
  <si>
    <t>Dec 22</t>
  </si>
  <si>
    <t>Dec 23</t>
  </si>
  <si>
    <t>Dec 24</t>
  </si>
  <si>
    <t>Dec 25</t>
  </si>
  <si>
    <t>Dec 26</t>
  </si>
  <si>
    <t>Dec 27</t>
  </si>
  <si>
    <t>Dec 28</t>
  </si>
  <si>
    <t>Dec 29</t>
  </si>
  <si>
    <t>Dec 30</t>
  </si>
  <si>
    <t>Dec 31</t>
  </si>
  <si>
    <t>(b)</t>
  </si>
  <si>
    <t>(a)</t>
  </si>
  <si>
    <t>Category</t>
  </si>
  <si>
    <t>Sub-Category</t>
  </si>
  <si>
    <t>Lisbon</t>
  </si>
  <si>
    <t>Nimbu</t>
  </si>
  <si>
    <t>Oblong</t>
  </si>
  <si>
    <t>Amrapalli</t>
  </si>
  <si>
    <t>Alphonso</t>
  </si>
  <si>
    <t>Golden</t>
  </si>
  <si>
    <t>Red</t>
  </si>
  <si>
    <t>Tangerine</t>
  </si>
  <si>
    <t>Mandarin</t>
  </si>
  <si>
    <t>Green</t>
  </si>
  <si>
    <t>Robin</t>
  </si>
  <si>
    <t>Sour</t>
  </si>
  <si>
    <t>Indie</t>
  </si>
  <si>
    <t>Ability to toggle dates</t>
  </si>
  <si>
    <t>(c)</t>
  </si>
  <si>
    <t>(d)</t>
  </si>
  <si>
    <t>Ability to toggle category</t>
  </si>
  <si>
    <t>(e)</t>
  </si>
  <si>
    <t>Ability to have a WoW comparison of category</t>
  </si>
  <si>
    <t>Ability to have a WoW comparison of sub category</t>
  </si>
  <si>
    <t>Ability to have a WoW comparison of data points</t>
  </si>
  <si>
    <t>(f)</t>
  </si>
  <si>
    <t>(g)</t>
  </si>
  <si>
    <t>Ability to toggle data points</t>
  </si>
  <si>
    <t>Ability to have a custom date range vs custom date range comparison of category</t>
  </si>
  <si>
    <t>Ability to have a custom date range vs custom date range WoW comparison of sub category</t>
  </si>
  <si>
    <t>Ability to have a custom date range vs custom date range WoW comparison of data points</t>
  </si>
  <si>
    <t>(h)</t>
  </si>
  <si>
    <t>(i)</t>
  </si>
  <si>
    <t>(j)</t>
  </si>
  <si>
    <t>Ability to toggle sub category</t>
  </si>
  <si>
    <r>
      <t xml:space="preserve">Create a dynamic </t>
    </r>
    <r>
      <rPr>
        <b/>
        <sz val="10"/>
        <color rgb="FF000000"/>
        <rFont val="Arial"/>
        <family val="2"/>
        <scheme val="minor"/>
      </rPr>
      <t xml:space="preserve">Dashboard </t>
    </r>
    <r>
      <rPr>
        <sz val="10"/>
        <color rgb="FF000000"/>
        <rFont val="Arial"/>
        <family val="2"/>
        <scheme val="minor"/>
      </rPr>
      <t>in the</t>
    </r>
    <r>
      <rPr>
        <b/>
        <sz val="10"/>
        <color rgb="FF000000"/>
        <rFont val="Arial"/>
        <family val="2"/>
        <scheme val="minor"/>
      </rPr>
      <t xml:space="preserve"> '</t>
    </r>
    <r>
      <rPr>
        <sz val="10"/>
        <color rgb="FF000000"/>
        <rFont val="Arial"/>
        <family val="2"/>
        <scheme val="minor"/>
      </rPr>
      <t>Dashboard' tab that generates insights from the data. (do not use Pivot)</t>
    </r>
  </si>
  <si>
    <t>Build in the following functionalities:</t>
  </si>
  <si>
    <t>The Dashboard should have information required to track Sales, Units and ASPs for a Growth Manager to look at everyday and understand business performance and take decisions.</t>
  </si>
  <si>
    <t>(k)</t>
  </si>
  <si>
    <t>Ability to input desired Product IDs and retrieve relevant information</t>
  </si>
  <si>
    <t>Instructions:</t>
  </si>
  <si>
    <t>Build the Dashboard in the 'Dashboard' tab using formulas and not pivot tables / charts</t>
  </si>
  <si>
    <r>
      <rPr>
        <b/>
        <sz val="10"/>
        <color rgb="FF000000"/>
        <rFont val="Arial"/>
        <family val="2"/>
        <scheme val="minor"/>
      </rPr>
      <t>Q:</t>
    </r>
    <r>
      <rPr>
        <sz val="10"/>
        <color rgb="FF000000"/>
        <rFont val="Arial"/>
        <family val="2"/>
        <scheme val="minor"/>
      </rPr>
      <t xml:space="preserve"> In the 'Data tab', you will find sample daily sales data for the month of December</t>
    </r>
  </si>
  <si>
    <r>
      <t xml:space="preserve">Name the file </t>
    </r>
    <r>
      <rPr>
        <sz val="10"/>
        <color rgb="FFFF0000"/>
        <rFont val="Arial (Body)"/>
      </rPr>
      <t>FIRST NAME_LAST NAME_CMRCLPLANNING INTERN</t>
    </r>
  </si>
  <si>
    <t>Please build the dashboard in your own style so that all functionalities are incorporated amidst other features and views that your think are required</t>
  </si>
  <si>
    <t>Note: (1) ASP means Average Selling Price (=GMV/Units) (2) WoW - Week on Week</t>
  </si>
  <si>
    <t>GMV2</t>
  </si>
  <si>
    <t>Units3</t>
  </si>
  <si>
    <t>GMV4</t>
  </si>
  <si>
    <t>Units5</t>
  </si>
  <si>
    <t>GMV6</t>
  </si>
  <si>
    <t>Units7</t>
  </si>
  <si>
    <t>GMV8</t>
  </si>
  <si>
    <t>Units9</t>
  </si>
  <si>
    <t>GMV10</t>
  </si>
  <si>
    <t>Units11</t>
  </si>
  <si>
    <t>GMV12</t>
  </si>
  <si>
    <t>Units13</t>
  </si>
  <si>
    <t>GMV14</t>
  </si>
  <si>
    <t>Units15</t>
  </si>
  <si>
    <t>GMV16</t>
  </si>
  <si>
    <t>Units17</t>
  </si>
  <si>
    <t>GMV18</t>
  </si>
  <si>
    <t>Units19</t>
  </si>
  <si>
    <t>GMV20</t>
  </si>
  <si>
    <t>Units21</t>
  </si>
  <si>
    <t>GMV22</t>
  </si>
  <si>
    <t>Units23</t>
  </si>
  <si>
    <t>GMV24</t>
  </si>
  <si>
    <t>Units25</t>
  </si>
  <si>
    <t>GMV26</t>
  </si>
  <si>
    <t>Units27</t>
  </si>
  <si>
    <t>GMV28</t>
  </si>
  <si>
    <t>Units29</t>
  </si>
  <si>
    <t>GMV30</t>
  </si>
  <si>
    <t>Units31</t>
  </si>
  <si>
    <t>GMV 1</t>
  </si>
  <si>
    <t>Units 1</t>
  </si>
  <si>
    <t>GMV 2</t>
  </si>
  <si>
    <t>Units 2</t>
  </si>
  <si>
    <t>GMV 3</t>
  </si>
  <si>
    <t>Units 3</t>
  </si>
  <si>
    <t>GMV 4</t>
  </si>
  <si>
    <t>Units 4</t>
  </si>
  <si>
    <t>GMV 5</t>
  </si>
  <si>
    <t>Units 5</t>
  </si>
  <si>
    <t>GMV 6</t>
  </si>
  <si>
    <t>Units 6</t>
  </si>
  <si>
    <t>GMV 7</t>
  </si>
  <si>
    <t>Units 7</t>
  </si>
  <si>
    <t>GMV 8</t>
  </si>
  <si>
    <t>Units 8</t>
  </si>
  <si>
    <t>GMV 9</t>
  </si>
  <si>
    <t>Units 9</t>
  </si>
  <si>
    <t>GMV 10</t>
  </si>
  <si>
    <t>Units 10</t>
  </si>
  <si>
    <t>GMV 11</t>
  </si>
  <si>
    <t>Units 11</t>
  </si>
  <si>
    <t>GMV 12</t>
  </si>
  <si>
    <t>Units 12</t>
  </si>
  <si>
    <t>GMV 13</t>
  </si>
  <si>
    <t>Units 13</t>
  </si>
  <si>
    <t>GMV 14</t>
  </si>
  <si>
    <t>Units 14</t>
  </si>
  <si>
    <t>GMV 15</t>
  </si>
  <si>
    <t>Units 15</t>
  </si>
  <si>
    <t>GMV 16</t>
  </si>
  <si>
    <t>Units 16</t>
  </si>
  <si>
    <t>GMV 17</t>
  </si>
  <si>
    <t>Units 17</t>
  </si>
  <si>
    <t>GMV 18</t>
  </si>
  <si>
    <t>Units 18</t>
  </si>
  <si>
    <t>GMV 19</t>
  </si>
  <si>
    <t>Units 19</t>
  </si>
  <si>
    <t>GMV 20</t>
  </si>
  <si>
    <t>Units 20</t>
  </si>
  <si>
    <t>GMV 21</t>
  </si>
  <si>
    <t>Units 21</t>
  </si>
  <si>
    <t>GMV 22</t>
  </si>
  <si>
    <t>Units 22</t>
  </si>
  <si>
    <t>GMV 23</t>
  </si>
  <si>
    <t>Units 23</t>
  </si>
  <si>
    <t>GMV 24</t>
  </si>
  <si>
    <t>Units 24</t>
  </si>
  <si>
    <t>GMV 25</t>
  </si>
  <si>
    <t>Units 25</t>
  </si>
  <si>
    <t>GMV 26</t>
  </si>
  <si>
    <t>Units 26</t>
  </si>
  <si>
    <t>GMV 27</t>
  </si>
  <si>
    <t>Units 27</t>
  </si>
  <si>
    <t>GMV 28</t>
  </si>
  <si>
    <t>Units 28</t>
  </si>
  <si>
    <t>GMV 29</t>
  </si>
  <si>
    <t>Units 29</t>
  </si>
  <si>
    <t>GMV 30</t>
  </si>
  <si>
    <t>Units 30</t>
  </si>
  <si>
    <t>GMV 31</t>
  </si>
  <si>
    <t>Units 31</t>
  </si>
  <si>
    <t>GMV1</t>
  </si>
  <si>
    <t>Units1</t>
  </si>
  <si>
    <t>Units2</t>
  </si>
  <si>
    <t>GMV3</t>
  </si>
  <si>
    <t>Units4</t>
  </si>
  <si>
    <t>GMV5</t>
  </si>
  <si>
    <t>Units6</t>
  </si>
  <si>
    <t>GMV7</t>
  </si>
  <si>
    <t>Units8</t>
  </si>
  <si>
    <t>GMV9</t>
  </si>
  <si>
    <t>Units10</t>
  </si>
  <si>
    <t>GMV11</t>
  </si>
  <si>
    <t>Units12</t>
  </si>
  <si>
    <t>GMV13</t>
  </si>
  <si>
    <t>Units14</t>
  </si>
  <si>
    <t>GMV15</t>
  </si>
  <si>
    <t>Units16</t>
  </si>
  <si>
    <t>GMV17</t>
  </si>
  <si>
    <t>Units18</t>
  </si>
  <si>
    <t>GMV19</t>
  </si>
  <si>
    <t>Units20</t>
  </si>
  <si>
    <t>GMV21</t>
  </si>
  <si>
    <t>Units22</t>
  </si>
  <si>
    <t>GMV23</t>
  </si>
  <si>
    <t>Units24</t>
  </si>
  <si>
    <t>GMV25</t>
  </si>
  <si>
    <t>Units26</t>
  </si>
  <si>
    <t>GMV27</t>
  </si>
  <si>
    <t>Units28</t>
  </si>
  <si>
    <t>GMV29</t>
  </si>
  <si>
    <t>Units30</t>
  </si>
  <si>
    <t>GMV31</t>
  </si>
  <si>
    <t>Total sum GMV</t>
  </si>
  <si>
    <t>Total sum Units</t>
  </si>
  <si>
    <t>Date</t>
  </si>
  <si>
    <t xml:space="preserve">sum values </t>
  </si>
  <si>
    <t>UNITS</t>
  </si>
  <si>
    <t>Total  GMV</t>
  </si>
  <si>
    <t>Total units</t>
  </si>
  <si>
    <t>Max of GMV</t>
  </si>
  <si>
    <t>Max of Unit</t>
  </si>
  <si>
    <t>Date of Max sold</t>
  </si>
  <si>
    <t>Min of GMV</t>
  </si>
  <si>
    <t>Date of Min sold</t>
  </si>
  <si>
    <t>Min of Unit</t>
  </si>
  <si>
    <t>ASP 1</t>
  </si>
  <si>
    <t>ASP 2</t>
  </si>
  <si>
    <t>ASP 3</t>
  </si>
  <si>
    <t>ASP 4</t>
  </si>
  <si>
    <t>ASP 5</t>
  </si>
  <si>
    <t>ASP 6</t>
  </si>
  <si>
    <t>ASP 7</t>
  </si>
  <si>
    <t>ASP 8</t>
  </si>
  <si>
    <t>ASP 9</t>
  </si>
  <si>
    <t>ASP 10</t>
  </si>
  <si>
    <t>ASP 11</t>
  </si>
  <si>
    <t>ASP 12</t>
  </si>
  <si>
    <t>ASP 13</t>
  </si>
  <si>
    <t>ASP 14</t>
  </si>
  <si>
    <t>ASP 15</t>
  </si>
  <si>
    <t>ASP 16</t>
  </si>
  <si>
    <t>ASP 17</t>
  </si>
  <si>
    <t>ASP 18</t>
  </si>
  <si>
    <t>ASP 19</t>
  </si>
  <si>
    <t>ASP 20</t>
  </si>
  <si>
    <t>ASP 21</t>
  </si>
  <si>
    <t>ASP 22</t>
  </si>
  <si>
    <t>ASP 23</t>
  </si>
  <si>
    <t>ASP 24</t>
  </si>
  <si>
    <t>ASP 25</t>
  </si>
  <si>
    <t>ASP 26</t>
  </si>
  <si>
    <t>ASP 27</t>
  </si>
  <si>
    <t>ASP 28</t>
  </si>
  <si>
    <t>ASP 29</t>
  </si>
  <si>
    <t>ASP 30</t>
  </si>
  <si>
    <t>ASP 31</t>
  </si>
  <si>
    <t>day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</si>
</sst>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m/dd"/>
  </numFmts>
  <fonts count="13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b/>
      <sz val="10"/>
      <color rgb="FF000000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u/>
      <sz val="10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  <font>
      <sz val="10"/>
      <color rgb="FFFF0000"/>
      <name val="Arial (Body)"/>
    </font>
    <font>
      <sz val="8"/>
      <name val="Arial"/>
      <family val="2"/>
      <scheme val="minor"/>
    </font>
    <font>
      <sz val="9"/>
      <color rgb="FF333333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203764"/>
        <bgColor rgb="FF2037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rgb="FF000000"/>
      </left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1" fillId="3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3" borderId="0" xfId="0" quotePrefix="1" applyFont="1" applyFill="1" applyAlignment="1">
      <alignment horizontal="center"/>
    </xf>
    <xf numFmtId="0" fontId="7" fillId="0" borderId="0" xfId="0" applyFont="1"/>
    <xf numFmtId="0" fontId="8" fillId="0" borderId="0" xfId="0" applyFont="1"/>
    <xf numFmtId="0" fontId="0" fillId="0" borderId="0" xfId="0" applyAlignment="1">
      <alignment horizontal="center" vertical="center"/>
    </xf>
    <xf numFmtId="0" fontId="9" fillId="0" borderId="0" xfId="0" applyFont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6" fillId="4" borderId="0" xfId="0" applyFont="1" applyFill="1"/>
    <xf numFmtId="0" fontId="0" fillId="0" borderId="7" xfId="0" applyBorder="1"/>
    <xf numFmtId="0" fontId="2" fillId="5" borderId="7" xfId="0" applyFont="1" applyFill="1" applyBorder="1"/>
    <xf numFmtId="0" fontId="0" fillId="5" borderId="7" xfId="0" applyFill="1" applyBorder="1"/>
    <xf numFmtId="165" fontId="0" fillId="6" borderId="7" xfId="0" applyNumberFormat="1" applyFill="1" applyBorder="1"/>
    <xf numFmtId="0" fontId="0" fillId="7" borderId="0" xfId="0" applyFill="1"/>
    <xf numFmtId="0" fontId="3" fillId="2" borderId="7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1" fillId="8" borderId="7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 vertical="center"/>
    </xf>
    <xf numFmtId="0" fontId="2" fillId="8" borderId="7" xfId="0" applyFont="1" applyFill="1" applyBorder="1"/>
    <xf numFmtId="0" fontId="1" fillId="8" borderId="8" xfId="0" applyFont="1" applyFill="1" applyBorder="1" applyAlignment="1">
      <alignment horizontal="center"/>
    </xf>
    <xf numFmtId="0" fontId="1" fillId="9" borderId="7" xfId="0" applyFont="1" applyFill="1" applyBorder="1" applyAlignment="1">
      <alignment horizontal="center"/>
    </xf>
    <xf numFmtId="0" fontId="12" fillId="9" borderId="7" xfId="0" applyFont="1" applyFill="1" applyBorder="1"/>
    <xf numFmtId="0" fontId="0" fillId="9" borderId="7" xfId="0" applyFill="1" applyBorder="1"/>
  </cellXfs>
  <cellStyles count="1">
    <cellStyle name="Normal" xfId="0" builtinId="0"/>
  </cellStyles>
  <dxfs count="15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/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/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/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/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/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/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/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/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203764"/>
          <bgColor rgb="FF20376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437DF6-F496-4EA8-842F-39BEB1B6D663}" name="Table1" displayName="Table1" ref="A1:BM101" totalsRowShown="0" headerRowDxfId="88" dataDxfId="89">
  <autoFilter ref="A1:BM101" xr:uid="{23437DF6-F496-4EA8-842F-39BEB1B6D663}"/>
  <sortState xmlns:xlrd2="http://schemas.microsoft.com/office/spreadsheetml/2017/richdata2" ref="A2:BM101">
    <sortCondition ref="B1:B101"/>
  </sortState>
  <tableColumns count="65">
    <tableColumn id="1" xr3:uid="{9F3642C0-7527-424A-9839-9A7E45D4C56B}" name="Product ID" dataDxfId="154"/>
    <tableColumn id="2" xr3:uid="{122062B8-4A91-4362-84FB-5E41395F640B}" name="Category" dataDxfId="153"/>
    <tableColumn id="3" xr3:uid="{37E29443-BA4C-44E8-9F3B-E2495EA032EE}" name="Sub-Category" dataDxfId="152"/>
    <tableColumn id="4" xr3:uid="{D370EAB6-1091-48C0-9C6D-A06A46DAEBAD}" name="GMV1" dataDxfId="151"/>
    <tableColumn id="5" xr3:uid="{811C789E-6865-483D-A19E-9926A7B940DF}" name="Units1" dataDxfId="150"/>
    <tableColumn id="6" xr3:uid="{F19FF3E2-4F1D-4606-A8D7-D17B135C1B27}" name="GMV2" dataDxfId="149"/>
    <tableColumn id="7" xr3:uid="{D9EEE656-EB1D-4732-A4FA-1DC27E9617CC}" name="Units2" dataDxfId="148"/>
    <tableColumn id="8" xr3:uid="{9B397607-FD59-40C7-8131-9BFF55B079E6}" name="GMV3" dataDxfId="147"/>
    <tableColumn id="9" xr3:uid="{13CA617B-F4CB-47C1-ADE6-53138CA7919F}" name="Units3" dataDxfId="146"/>
    <tableColumn id="10" xr3:uid="{C9932051-CDD6-4456-83FF-A966F356A7EA}" name="GMV4" dataDxfId="145"/>
    <tableColumn id="11" xr3:uid="{63D86D87-55CD-4B49-A096-2AA9CEDE92C7}" name="Units4" dataDxfId="144"/>
    <tableColumn id="12" xr3:uid="{1BFD76DC-EB29-4FDE-9787-05E66844F47E}" name="GMV5" dataDxfId="143"/>
    <tableColumn id="13" xr3:uid="{A3193CDF-E51C-499C-8350-44625FF2569E}" name="Units5" dataDxfId="142"/>
    <tableColumn id="14" xr3:uid="{A619D1E9-3505-4228-AC60-E69D6FD07151}" name="GMV6" dataDxfId="141"/>
    <tableColumn id="15" xr3:uid="{4B5B078C-FBA5-4D76-8FEF-B0B336A596A0}" name="Units6" dataDxfId="140"/>
    <tableColumn id="16" xr3:uid="{796AAFDC-18A1-4654-A716-582310189E27}" name="GMV7" dataDxfId="139"/>
    <tableColumn id="17" xr3:uid="{51F75E57-2B1C-4BB2-9EAB-8F93F646DE9E}" name="Units7" dataDxfId="138"/>
    <tableColumn id="18" xr3:uid="{4FD4C00E-5674-4F15-B910-97CC5BFA0F81}" name="GMV8" dataDxfId="137"/>
    <tableColumn id="19" xr3:uid="{4DD53EA9-77DD-4FC2-A6DD-460569D923E4}" name="Units8" dataDxfId="136"/>
    <tableColumn id="20" xr3:uid="{64BD689D-EB60-4B11-84EE-ACBCFA6A13E9}" name="GMV9" dataDxfId="135"/>
    <tableColumn id="21" xr3:uid="{D095609B-0DA5-4AF3-8A0A-04C506778DAC}" name="Units9" dataDxfId="134"/>
    <tableColumn id="22" xr3:uid="{9B590726-A5B4-4F74-B3CC-182565F0654D}" name="GMV10" dataDxfId="133"/>
    <tableColumn id="23" xr3:uid="{1A76DBA0-6FB1-48BA-B278-0389AA69D4C7}" name="Units10" dataDxfId="132"/>
    <tableColumn id="24" xr3:uid="{21A33713-9DF1-4748-9D57-642C8CD3164D}" name="GMV11" dataDxfId="131"/>
    <tableColumn id="25" xr3:uid="{535CB8C0-0A7C-41F6-A294-D6E9810C1020}" name="Units11" dataDxfId="130"/>
    <tableColumn id="26" xr3:uid="{5F8ADC05-7726-451F-811D-3813393AEB7C}" name="GMV12" dataDxfId="129"/>
    <tableColumn id="27" xr3:uid="{9BBCA508-37C0-41FA-B03A-FCB76CDD80A0}" name="Units12" dataDxfId="128"/>
    <tableColumn id="28" xr3:uid="{433E1620-43C5-4EDF-9655-CDAADCC5B86C}" name="GMV13" dataDxfId="127"/>
    <tableColumn id="29" xr3:uid="{10007CF3-497A-46B3-9785-DB7911379F1A}" name="Units13" dataDxfId="126"/>
    <tableColumn id="30" xr3:uid="{6B55B615-2812-45D2-A802-D7083F2C861E}" name="GMV14" dataDxfId="125"/>
    <tableColumn id="31" xr3:uid="{B7C6ACEB-1876-4111-ACD0-179A11128BFF}" name="Units14" dataDxfId="124"/>
    <tableColumn id="32" xr3:uid="{AD11B1CD-C921-4EA9-9885-024BD2DDB192}" name="GMV15" dataDxfId="123"/>
    <tableColumn id="33" xr3:uid="{37F73519-70CF-41B0-A7EA-800CA80E9D76}" name="Units15" dataDxfId="122"/>
    <tableColumn id="34" xr3:uid="{ED217E70-9868-4DF1-9159-249E0706581C}" name="GMV16" dataDxfId="121"/>
    <tableColumn id="35" xr3:uid="{FE9E834B-FA5D-4DD5-AE6E-4C990E8FB417}" name="Units16" dataDxfId="120"/>
    <tableColumn id="36" xr3:uid="{82B0390B-7EBA-45E9-A66A-74D8ADA260B6}" name="GMV17" dataDxfId="119"/>
    <tableColumn id="37" xr3:uid="{C4617CAF-0F78-4C0C-B9F1-B9F9D127041E}" name="Units17" dataDxfId="118"/>
    <tableColumn id="38" xr3:uid="{2F1DDAB0-3B86-4E5C-94FD-11A0B758C439}" name="GMV18" dataDxfId="117"/>
    <tableColumn id="39" xr3:uid="{9C17DCF0-7BB4-4F8E-B0CB-D10B706CDF3D}" name="Units18" dataDxfId="116"/>
    <tableColumn id="40" xr3:uid="{69EA5364-1290-40A0-9EF1-C9A5C15EDB90}" name="GMV19" dataDxfId="115"/>
    <tableColumn id="41" xr3:uid="{A3897EF0-BDAA-45F7-84EC-A9E1FA40D16F}" name="Units19" dataDxfId="114"/>
    <tableColumn id="42" xr3:uid="{2B52FBB4-0123-4B46-B4F6-CF958708FFA1}" name="GMV20" dataDxfId="113"/>
    <tableColumn id="43" xr3:uid="{2D745514-8551-4734-AD6D-4D53F2B44C32}" name="Units20" dataDxfId="112"/>
    <tableColumn id="44" xr3:uid="{DFD383FF-0879-4FEC-BDFB-FAD1D1ED6FAF}" name="GMV21" dataDxfId="111"/>
    <tableColumn id="45" xr3:uid="{A6E4F969-BD43-4403-99D9-ACAD9C640CE1}" name="Units21" dataDxfId="110"/>
    <tableColumn id="46" xr3:uid="{C748D9F4-3867-40B7-8A5A-D51F65859E44}" name="GMV22" dataDxfId="109"/>
    <tableColumn id="47" xr3:uid="{BE440335-8EE9-4B0C-88FB-CBEAD54C25A6}" name="Units22" dataDxfId="108"/>
    <tableColumn id="48" xr3:uid="{9F91A761-8416-4F11-85BD-EB341B46E591}" name="GMV23" dataDxfId="107"/>
    <tableColumn id="49" xr3:uid="{1A97303A-9E94-49F1-9CC5-EEBD10ABE4AF}" name="Units23" dataDxfId="106"/>
    <tableColumn id="50" xr3:uid="{DDA32991-943E-4225-B694-29EB243E9A66}" name="GMV24" dataDxfId="105"/>
    <tableColumn id="51" xr3:uid="{C254E8F4-9712-453D-BD5C-7DEF17668988}" name="Units24" dataDxfId="104"/>
    <tableColumn id="52" xr3:uid="{A801554C-54A5-4927-BBE8-5F5EB99ED6D3}" name="GMV25" dataDxfId="103"/>
    <tableColumn id="53" xr3:uid="{77D5913B-AEF0-4DD6-A83B-D3FF6E3F17FE}" name="Units25" dataDxfId="102"/>
    <tableColumn id="54" xr3:uid="{7E2C6B35-E84F-41A7-86DC-D64596967736}" name="GMV26" dataDxfId="101"/>
    <tableColumn id="55" xr3:uid="{CF92E04E-6FD3-4777-B6CA-AADE4CBC5CCB}" name="Units26" dataDxfId="100"/>
    <tableColumn id="56" xr3:uid="{306753F5-7839-4503-AE5A-9C13D247F2B2}" name="GMV27" dataDxfId="99"/>
    <tableColumn id="57" xr3:uid="{11D3110E-335D-4F77-B0BF-6DB36DBC7B57}" name="Units27" dataDxfId="98"/>
    <tableColumn id="58" xr3:uid="{CD0A62E6-33CC-4D8B-9A04-D018F7526277}" name="GMV28" dataDxfId="97"/>
    <tableColumn id="59" xr3:uid="{2103997E-AB06-449C-8B1B-B48EE37F7630}" name="Units28" dataDxfId="96"/>
    <tableColumn id="60" xr3:uid="{3ED0A203-335A-4634-9D54-7D4FF81258DC}" name="GMV29" dataDxfId="95"/>
    <tableColumn id="61" xr3:uid="{C09DD526-3DF1-4ADB-8447-E1A7CEEBE734}" name="Units29" dataDxfId="94"/>
    <tableColumn id="62" xr3:uid="{74D5458B-2FB9-460E-823A-F7121AB741CA}" name="GMV30" dataDxfId="93"/>
    <tableColumn id="63" xr3:uid="{3C78DFC4-1EE5-4734-BF05-7216F2E70DF3}" name="Units30" dataDxfId="92"/>
    <tableColumn id="64" xr3:uid="{BBEA4639-D6EC-4831-9B06-930FE6264CDE}" name="GMV31" dataDxfId="91"/>
    <tableColumn id="65" xr3:uid="{29F0E2A5-9D45-40B2-9D1D-46396646CFAB}" name="Units31" dataDxfId="9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F0AA44B-F299-43AC-A4FC-0F776A9133AC}" name="Table7" displayName="Table7" ref="A117:BM117" headerRowCount="0" totalsRowShown="0" headerRowDxfId="18" dataDxfId="19" headerRowBorderDxfId="86" tableBorderDxfId="87" totalsRowBorderDxfId="85">
  <tableColumns count="65">
    <tableColumn id="1" xr3:uid="{2E3185F5-ACE2-416C-9C10-D1B025BEAFF6}" name="Column1" headerRowDxfId="0" dataDxfId="84"/>
    <tableColumn id="2" xr3:uid="{58AA8C15-6755-45EA-A5B0-4111D97DBE06}" name="Column2" headerRowDxfId="1" dataDxfId="83"/>
    <tableColumn id="3" xr3:uid="{245E5E7D-7BF2-4728-9C55-AC414C595A33}" name="Column3" headerRowDxfId="2" dataDxfId="82"/>
    <tableColumn id="4" xr3:uid="{6990CBDA-F4C8-4740-80D6-AEAB18A82041}" name="Column4" headerRowDxfId="3" dataDxfId="81"/>
    <tableColumn id="5" xr3:uid="{C77E854F-737E-47D6-88D8-3A09D0E9A048}" name="Column5" headerRowDxfId="4" dataDxfId="80"/>
    <tableColumn id="6" xr3:uid="{9628DCB3-9246-4D52-88FF-3AF7739D37E8}" name="Column6" headerRowDxfId="5" dataDxfId="79"/>
    <tableColumn id="7" xr3:uid="{7574D506-EFF8-43F5-A1B7-55DE7927DE06}" name="Column7" headerRowDxfId="6" dataDxfId="78"/>
    <tableColumn id="8" xr3:uid="{83A3D7E2-7D23-4EAD-A89F-641A96BD7628}" name="Column8" headerRowDxfId="7" dataDxfId="77"/>
    <tableColumn id="9" xr3:uid="{25D142C4-93BA-4F07-996E-2BCFA13084A2}" name="Column9" headerRowDxfId="8" dataDxfId="76"/>
    <tableColumn id="10" xr3:uid="{A2813CB0-2257-4EB7-A387-2C83E980F34A}" name="Column10" headerRowDxfId="9" dataDxfId="75"/>
    <tableColumn id="11" xr3:uid="{FC40C39C-9B58-4645-B4F9-8408D1A72CD6}" name="Column11" headerRowDxfId="10" dataDxfId="74"/>
    <tableColumn id="12" xr3:uid="{A1DFEDD5-4B0A-41FD-ACA5-C4BF23F44B96}" name="Column12" headerRowDxfId="11" dataDxfId="73"/>
    <tableColumn id="13" xr3:uid="{B683913C-08D0-4965-8589-5AFE8C4F4D09}" name="Column13" headerRowDxfId="12" dataDxfId="72"/>
    <tableColumn id="14" xr3:uid="{91E7642B-62F6-45BE-B082-E6D7AA6F8BE6}" name="Column14" headerRowDxfId="13" dataDxfId="71"/>
    <tableColumn id="15" xr3:uid="{6B34A52D-8BF9-4D72-95B8-77627CFB1374}" name="Column15" headerRowDxfId="14" dataDxfId="70"/>
    <tableColumn id="16" xr3:uid="{21C74E06-F3C7-44D9-B7C5-EA778C5C47D5}" name="Column16" headerRowDxfId="15" dataDxfId="69"/>
    <tableColumn id="17" xr3:uid="{6C268F7C-B564-4928-9E01-1EC6CCB3D6A6}" name="Column17" headerRowDxfId="16" dataDxfId="68"/>
    <tableColumn id="18" xr3:uid="{FDB99070-D4C6-400D-895C-B7C78014C1FA}" name="Column18" headerRowDxfId="17" dataDxfId="67"/>
    <tableColumn id="19" xr3:uid="{D90840B8-6933-4A65-8955-77E57381F9F8}" name="Column19" dataDxfId="66"/>
    <tableColumn id="20" xr3:uid="{DF5344D9-024E-44C3-8F9F-57A8E6D00DE4}" name="Column20" dataDxfId="65"/>
    <tableColumn id="21" xr3:uid="{ED60D8C2-B545-42EC-A46F-BD664B028775}" name="Column21" dataDxfId="64"/>
    <tableColumn id="22" xr3:uid="{BED5D279-D64F-43EB-B030-B2EE7CD51803}" name="Column22" dataDxfId="63"/>
    <tableColumn id="23" xr3:uid="{61029B3C-3741-486A-AEF1-8FED9C7D2BBF}" name="Column23" dataDxfId="62"/>
    <tableColumn id="24" xr3:uid="{2ACAC521-947F-4C0F-BF14-0AE3E954ECE1}" name="Column24" dataDxfId="61"/>
    <tableColumn id="25" xr3:uid="{ACA875BC-6682-4673-B99B-012BE46C58A0}" name="Column25" dataDxfId="60"/>
    <tableColumn id="26" xr3:uid="{58B5C4FB-9E88-453C-9EE0-FDDAA7BE1669}" name="Column26" dataDxfId="59"/>
    <tableColumn id="27" xr3:uid="{95E474AD-5CC3-4EED-9A66-AE971F43E939}" name="Column27" dataDxfId="58"/>
    <tableColumn id="28" xr3:uid="{AAF230D7-4E76-40FB-B301-8A04B8C6D511}" name="Column28" dataDxfId="57"/>
    <tableColumn id="29" xr3:uid="{AEC28040-0354-4878-A1C7-EBA4B68D247D}" name="Column29" dataDxfId="56"/>
    <tableColumn id="30" xr3:uid="{10A4D70B-858F-47DB-B8D3-2DE47E04161A}" name="Column30" dataDxfId="55"/>
    <tableColumn id="31" xr3:uid="{366CE39A-C826-49F3-875E-8E85ADB28219}" name="Column31" dataDxfId="54"/>
    <tableColumn id="32" xr3:uid="{CBA6DD88-26C3-4266-A9A8-86E22F2FE56E}" name="Column32" dataDxfId="53"/>
    <tableColumn id="33" xr3:uid="{93006FF3-CF1C-41FA-8446-AE661059CFB5}" name="Column33" dataDxfId="52"/>
    <tableColumn id="34" xr3:uid="{9C6CFDC0-6B67-47A1-99CF-AEA594B8B6A3}" name="Column34" dataDxfId="51"/>
    <tableColumn id="35" xr3:uid="{C31A3CA0-990E-45A1-AB7A-B5F79DE37DA4}" name="Column35" dataDxfId="50"/>
    <tableColumn id="36" xr3:uid="{0E1C0BB0-200C-426B-987E-35F941F77A76}" name="Column36" dataDxfId="49"/>
    <tableColumn id="37" xr3:uid="{56E13370-7915-486D-B634-622327A93255}" name="Column37" dataDxfId="48"/>
    <tableColumn id="38" xr3:uid="{711843E8-D460-4EF0-B6C5-3D909D62C945}" name="Column38" dataDxfId="47"/>
    <tableColumn id="39" xr3:uid="{FB43EC6B-2BA3-4834-9D11-65BFBE99518B}" name="Column39" dataDxfId="46"/>
    <tableColumn id="40" xr3:uid="{B4ED9BBA-A1DB-4D28-A0A5-2997BA6FF9F9}" name="Column40" dataDxfId="45"/>
    <tableColumn id="41" xr3:uid="{C5CADB19-8C86-4FDC-9A45-F7CE18C75EBA}" name="Column41" dataDxfId="44"/>
    <tableColumn id="42" xr3:uid="{1A773089-F4FC-4C08-B66E-0A0573BC2795}" name="Column42" dataDxfId="43"/>
    <tableColumn id="43" xr3:uid="{DDD14788-C274-459F-B00A-0219CA2A4940}" name="Column43" dataDxfId="42"/>
    <tableColumn id="44" xr3:uid="{57D68BE0-77A8-41BB-82F9-FA0327103B9C}" name="Column44" dataDxfId="41"/>
    <tableColumn id="45" xr3:uid="{A29804A2-C5FC-4405-8A4F-A5F8A69BD571}" name="Column45" dataDxfId="40"/>
    <tableColumn id="46" xr3:uid="{766BB278-DAFE-4754-964E-0764E6938DA3}" name="Column46" dataDxfId="39"/>
    <tableColumn id="47" xr3:uid="{04DC7FA3-0E84-4451-A055-8F0A7E0A7524}" name="Column47" dataDxfId="38"/>
    <tableColumn id="48" xr3:uid="{883578C3-C1C8-4594-8AED-3F59171C8C7C}" name="Column48" dataDxfId="37"/>
    <tableColumn id="49" xr3:uid="{9309C691-5226-4A48-966D-CBB8403FAD58}" name="Column49" dataDxfId="36"/>
    <tableColumn id="50" xr3:uid="{DC517EE3-BBE4-4E23-944E-45BF7178C129}" name="Column50" dataDxfId="35"/>
    <tableColumn id="51" xr3:uid="{731FD690-64B0-440C-9E51-02366EEB5980}" name="Column51" dataDxfId="34"/>
    <tableColumn id="52" xr3:uid="{F3F36622-36C2-435D-9723-C16CEA764244}" name="Column52" dataDxfId="33"/>
    <tableColumn id="53" xr3:uid="{3D722BA9-458E-4EE7-B700-FC936AE2E559}" name="Column53" dataDxfId="32"/>
    <tableColumn id="54" xr3:uid="{F21171B6-83B2-4828-A9E4-05A1273EA7A0}" name="Column54" dataDxfId="31"/>
    <tableColumn id="55" xr3:uid="{26B0550F-B8B8-4669-9717-F9F4082E0F35}" name="Column55" dataDxfId="30"/>
    <tableColumn id="56" xr3:uid="{2DAF9451-4181-4A93-B5B6-9FBB0DC12894}" name="Column56" dataDxfId="29"/>
    <tableColumn id="57" xr3:uid="{83B023C2-F14F-404A-A4AA-478B3675F4B3}" name="Column57" dataDxfId="28"/>
    <tableColumn id="58" xr3:uid="{5CE9AB53-5EB9-4839-8499-569525F5BFA4}" name="Column58" dataDxfId="27"/>
    <tableColumn id="59" xr3:uid="{B2376C7A-AEAF-40F6-8BF0-4EFF1DF10448}" name="Column59" dataDxfId="26"/>
    <tableColumn id="60" xr3:uid="{AFA222D9-9F4F-4ED8-B401-EF37E1EA5A62}" name="Column60" dataDxfId="25"/>
    <tableColumn id="61" xr3:uid="{1E5134DD-3A07-42C7-B77F-40E9C8DA2907}" name="Column61" dataDxfId="24"/>
    <tableColumn id="62" xr3:uid="{6DD4290F-9B51-475B-BA03-04CF11C0EAE1}" name="Column62" dataDxfId="23"/>
    <tableColumn id="63" xr3:uid="{84F870EF-B70D-46EC-8DED-9A57F14A5FA3}" name="Column63" dataDxfId="22"/>
    <tableColumn id="64" xr3:uid="{51208B3F-CB0D-4569-A43B-5778E6E8D0C6}" name="Column64" dataDxfId="21"/>
    <tableColumn id="65" xr3:uid="{61297899-D3B1-4977-81E5-DDFE0D08BDD1}" name="Column65" dataDxf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717FD-7088-4140-8295-BAC3C5A42C91}">
  <sheetPr>
    <tabColor theme="1"/>
  </sheetPr>
  <dimension ref="B2:G29"/>
  <sheetViews>
    <sheetView showGridLines="0" zoomScale="90" zoomScaleNormal="90" workbookViewId="0">
      <selection activeCell="C28" sqref="C28"/>
    </sheetView>
  </sheetViews>
  <sheetFormatPr defaultColWidth="8.77734375" defaultRowHeight="13.2"/>
  <cols>
    <col min="1" max="1" width="2.33203125" customWidth="1"/>
    <col min="2" max="2" width="3.77734375" customWidth="1"/>
    <col min="3" max="3" width="65.33203125" customWidth="1"/>
  </cols>
  <sheetData>
    <row r="2" spans="2:3">
      <c r="B2" s="1" t="s">
        <v>180</v>
      </c>
    </row>
    <row r="3" spans="2:3">
      <c r="C3" s="1" t="s">
        <v>173</v>
      </c>
    </row>
    <row r="5" spans="2:3">
      <c r="B5" s="1" t="s">
        <v>175</v>
      </c>
    </row>
    <row r="7" spans="2:3">
      <c r="B7" s="16" t="s">
        <v>174</v>
      </c>
    </row>
    <row r="8" spans="2:3">
      <c r="B8" s="1" t="s">
        <v>139</v>
      </c>
      <c r="C8" s="1" t="s">
        <v>155</v>
      </c>
    </row>
    <row r="9" spans="2:3">
      <c r="B9" s="1" t="s">
        <v>138</v>
      </c>
      <c r="C9" s="1" t="s">
        <v>158</v>
      </c>
    </row>
    <row r="10" spans="2:3">
      <c r="B10" s="1" t="s">
        <v>156</v>
      </c>
      <c r="C10" s="1" t="s">
        <v>172</v>
      </c>
    </row>
    <row r="11" spans="2:3">
      <c r="B11" s="1" t="s">
        <v>157</v>
      </c>
      <c r="C11" s="1" t="s">
        <v>165</v>
      </c>
    </row>
    <row r="12" spans="2:3">
      <c r="B12" s="1" t="s">
        <v>159</v>
      </c>
      <c r="C12" s="1" t="s">
        <v>160</v>
      </c>
    </row>
    <row r="13" spans="2:3">
      <c r="B13" s="1" t="s">
        <v>163</v>
      </c>
      <c r="C13" s="1" t="s">
        <v>161</v>
      </c>
    </row>
    <row r="14" spans="2:3">
      <c r="B14" s="1" t="s">
        <v>164</v>
      </c>
      <c r="C14" s="1" t="s">
        <v>162</v>
      </c>
    </row>
    <row r="15" spans="2:3">
      <c r="B15" s="1" t="s">
        <v>169</v>
      </c>
      <c r="C15" s="1" t="s">
        <v>166</v>
      </c>
    </row>
    <row r="16" spans="2:3">
      <c r="B16" s="1" t="s">
        <v>170</v>
      </c>
      <c r="C16" s="1" t="s">
        <v>167</v>
      </c>
    </row>
    <row r="17" spans="2:7">
      <c r="B17" s="1" t="s">
        <v>171</v>
      </c>
      <c r="C17" s="1" t="s">
        <v>168</v>
      </c>
    </row>
    <row r="18" spans="2:7">
      <c r="B18" s="1" t="s">
        <v>176</v>
      </c>
      <c r="C18" s="1" t="s">
        <v>177</v>
      </c>
    </row>
    <row r="19" spans="2:7">
      <c r="B19" s="14"/>
    </row>
    <row r="20" spans="2:7">
      <c r="B20" s="1" t="s">
        <v>182</v>
      </c>
    </row>
    <row r="21" spans="2:7">
      <c r="B21" s="14"/>
    </row>
    <row r="22" spans="2:7">
      <c r="B22" s="16" t="s">
        <v>178</v>
      </c>
    </row>
    <row r="23" spans="2:7">
      <c r="B23" s="1" t="s">
        <v>139</v>
      </c>
      <c r="C23" s="1" t="s">
        <v>179</v>
      </c>
      <c r="G23" s="13"/>
    </row>
    <row r="24" spans="2:7">
      <c r="B24" s="1" t="s">
        <v>138</v>
      </c>
      <c r="C24" s="1" t="s">
        <v>181</v>
      </c>
      <c r="G24" s="13"/>
    </row>
    <row r="25" spans="2:7">
      <c r="B25" s="14"/>
    </row>
    <row r="26" spans="2:7">
      <c r="B26" s="1" t="s">
        <v>183</v>
      </c>
      <c r="D26" s="13"/>
    </row>
    <row r="27" spans="2:7">
      <c r="B27" s="14"/>
    </row>
    <row r="28" spans="2:7">
      <c r="B28" s="1"/>
    </row>
    <row r="29" spans="2:7">
      <c r="B2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  <outlinePr summaryBelow="0" summaryRight="0"/>
  </sheetPr>
  <dimension ref="A1:BN103"/>
  <sheetViews>
    <sheetView showGridLines="0" zoomScale="90" zoomScaleNormal="90" workbookViewId="0">
      <pane xSplit="4" ySplit="1" topLeftCell="BH8" activePane="bottomRight" state="frozen"/>
      <selection pane="topRight" activeCell="E1" sqref="E1"/>
      <selection pane="bottomLeft" activeCell="A2" sqref="A2"/>
      <selection pane="bottomRight" activeCell="B2" sqref="B2:BN102"/>
    </sheetView>
  </sheetViews>
  <sheetFormatPr defaultColWidth="12.6640625" defaultRowHeight="15.75" customHeight="1"/>
  <cols>
    <col min="1" max="1" width="1.77734375" style="7" customWidth="1"/>
    <col min="2" max="2" width="10.44140625" style="7" customWidth="1"/>
    <col min="3" max="3" width="13.33203125" style="7" customWidth="1"/>
    <col min="4" max="4" width="13.33203125" style="11" customWidth="1"/>
    <col min="5" max="66" width="9.21875" style="7" customWidth="1"/>
    <col min="67" max="16384" width="12.6640625" style="7"/>
  </cols>
  <sheetData>
    <row r="1" spans="1:66" s="3" customFormat="1" ht="15.75" customHeight="1">
      <c r="D1" s="10"/>
      <c r="E1" s="4" t="s">
        <v>107</v>
      </c>
      <c r="F1" s="4" t="s">
        <v>107</v>
      </c>
      <c r="G1" s="4" t="s">
        <v>108</v>
      </c>
      <c r="H1" s="4" t="s">
        <v>108</v>
      </c>
      <c r="I1" s="4" t="s">
        <v>109</v>
      </c>
      <c r="J1" s="4" t="s">
        <v>109</v>
      </c>
      <c r="K1" s="4" t="s">
        <v>110</v>
      </c>
      <c r="L1" s="4" t="s">
        <v>110</v>
      </c>
      <c r="M1" s="4" t="s">
        <v>111</v>
      </c>
      <c r="N1" s="4" t="s">
        <v>111</v>
      </c>
      <c r="O1" s="4" t="s">
        <v>112</v>
      </c>
      <c r="P1" s="4" t="s">
        <v>112</v>
      </c>
      <c r="Q1" s="4" t="s">
        <v>113</v>
      </c>
      <c r="R1" s="4" t="s">
        <v>113</v>
      </c>
      <c r="S1" s="4" t="s">
        <v>114</v>
      </c>
      <c r="T1" s="4" t="s">
        <v>114</v>
      </c>
      <c r="U1" s="4" t="s">
        <v>115</v>
      </c>
      <c r="V1" s="4" t="s">
        <v>115</v>
      </c>
      <c r="W1" s="4" t="s">
        <v>116</v>
      </c>
      <c r="X1" s="4" t="s">
        <v>116</v>
      </c>
      <c r="Y1" s="4" t="s">
        <v>117</v>
      </c>
      <c r="Z1" s="4" t="s">
        <v>117</v>
      </c>
      <c r="AA1" s="4" t="s">
        <v>118</v>
      </c>
      <c r="AB1" s="4" t="s">
        <v>118</v>
      </c>
      <c r="AC1" s="4" t="s">
        <v>119</v>
      </c>
      <c r="AD1" s="4" t="s">
        <v>119</v>
      </c>
      <c r="AE1" s="4" t="s">
        <v>120</v>
      </c>
      <c r="AF1" s="4" t="s">
        <v>120</v>
      </c>
      <c r="AG1" s="4" t="s">
        <v>121</v>
      </c>
      <c r="AH1" s="4" t="s">
        <v>121</v>
      </c>
      <c r="AI1" s="4" t="s">
        <v>122</v>
      </c>
      <c r="AJ1" s="4" t="s">
        <v>122</v>
      </c>
      <c r="AK1" s="4" t="s">
        <v>123</v>
      </c>
      <c r="AL1" s="4" t="s">
        <v>123</v>
      </c>
      <c r="AM1" s="4" t="s">
        <v>124</v>
      </c>
      <c r="AN1" s="4" t="s">
        <v>124</v>
      </c>
      <c r="AO1" s="4" t="s">
        <v>125</v>
      </c>
      <c r="AP1" s="4" t="s">
        <v>125</v>
      </c>
      <c r="AQ1" s="4" t="s">
        <v>126</v>
      </c>
      <c r="AR1" s="4" t="s">
        <v>126</v>
      </c>
      <c r="AS1" s="4" t="s">
        <v>127</v>
      </c>
      <c r="AT1" s="4" t="s">
        <v>127</v>
      </c>
      <c r="AU1" s="4" t="s">
        <v>128</v>
      </c>
      <c r="AV1" s="4" t="s">
        <v>128</v>
      </c>
      <c r="AW1" s="4" t="s">
        <v>129</v>
      </c>
      <c r="AX1" s="4" t="s">
        <v>129</v>
      </c>
      <c r="AY1" s="4" t="s">
        <v>130</v>
      </c>
      <c r="AZ1" s="4" t="s">
        <v>130</v>
      </c>
      <c r="BA1" s="4" t="s">
        <v>131</v>
      </c>
      <c r="BB1" s="4" t="s">
        <v>131</v>
      </c>
      <c r="BC1" s="4" t="s">
        <v>132</v>
      </c>
      <c r="BD1" s="4" t="s">
        <v>132</v>
      </c>
      <c r="BE1" s="4" t="s">
        <v>133</v>
      </c>
      <c r="BF1" s="4" t="s">
        <v>133</v>
      </c>
      <c r="BG1" s="4" t="s">
        <v>134</v>
      </c>
      <c r="BH1" s="4" t="s">
        <v>134</v>
      </c>
      <c r="BI1" s="4" t="s">
        <v>135</v>
      </c>
      <c r="BJ1" s="4" t="s">
        <v>135</v>
      </c>
      <c r="BK1" s="4" t="s">
        <v>136</v>
      </c>
      <c r="BL1" s="4" t="s">
        <v>136</v>
      </c>
      <c r="BM1" s="12" t="s">
        <v>137</v>
      </c>
      <c r="BN1" s="12" t="s">
        <v>137</v>
      </c>
    </row>
    <row r="2" spans="1:66" s="11" customFormat="1" ht="15.75" customHeight="1">
      <c r="A2" s="10"/>
      <c r="B2" s="6" t="s">
        <v>106</v>
      </c>
      <c r="C2" s="6" t="s">
        <v>140</v>
      </c>
      <c r="D2" s="6" t="s">
        <v>141</v>
      </c>
      <c r="E2" s="5" t="s">
        <v>0</v>
      </c>
      <c r="F2" s="6" t="s">
        <v>1</v>
      </c>
      <c r="G2" s="5" t="s">
        <v>0</v>
      </c>
      <c r="H2" s="6" t="s">
        <v>1</v>
      </c>
      <c r="I2" s="5" t="s">
        <v>0</v>
      </c>
      <c r="J2" s="6" t="s">
        <v>1</v>
      </c>
      <c r="K2" s="5" t="s">
        <v>0</v>
      </c>
      <c r="L2" s="6" t="s">
        <v>1</v>
      </c>
      <c r="M2" s="5" t="s">
        <v>0</v>
      </c>
      <c r="N2" s="6" t="s">
        <v>1</v>
      </c>
      <c r="O2" s="5" t="s">
        <v>0</v>
      </c>
      <c r="P2" s="6" t="s">
        <v>1</v>
      </c>
      <c r="Q2" s="5" t="s">
        <v>0</v>
      </c>
      <c r="R2" s="6" t="s">
        <v>1</v>
      </c>
      <c r="S2" s="5" t="s">
        <v>0</v>
      </c>
      <c r="T2" s="6" t="s">
        <v>1</v>
      </c>
      <c r="U2" s="5" t="s">
        <v>0</v>
      </c>
      <c r="V2" s="6" t="s">
        <v>1</v>
      </c>
      <c r="W2" s="5" t="s">
        <v>0</v>
      </c>
      <c r="X2" s="6" t="s">
        <v>1</v>
      </c>
      <c r="Y2" s="5" t="s">
        <v>0</v>
      </c>
      <c r="Z2" s="6" t="s">
        <v>1</v>
      </c>
      <c r="AA2" s="5" t="s">
        <v>0</v>
      </c>
      <c r="AB2" s="6" t="s">
        <v>1</v>
      </c>
      <c r="AC2" s="5" t="s">
        <v>0</v>
      </c>
      <c r="AD2" s="6" t="s">
        <v>1</v>
      </c>
      <c r="AE2" s="5" t="s">
        <v>0</v>
      </c>
      <c r="AF2" s="6" t="s">
        <v>1</v>
      </c>
      <c r="AG2" s="5" t="s">
        <v>0</v>
      </c>
      <c r="AH2" s="6" t="s">
        <v>1</v>
      </c>
      <c r="AI2" s="5" t="s">
        <v>0</v>
      </c>
      <c r="AJ2" s="6" t="s">
        <v>1</v>
      </c>
      <c r="AK2" s="5" t="s">
        <v>0</v>
      </c>
      <c r="AL2" s="6" t="s">
        <v>1</v>
      </c>
      <c r="AM2" s="5" t="s">
        <v>0</v>
      </c>
      <c r="AN2" s="6" t="s">
        <v>1</v>
      </c>
      <c r="AO2" s="5" t="s">
        <v>0</v>
      </c>
      <c r="AP2" s="6" t="s">
        <v>1</v>
      </c>
      <c r="AQ2" s="5" t="s">
        <v>0</v>
      </c>
      <c r="AR2" s="6" t="s">
        <v>1</v>
      </c>
      <c r="AS2" s="5" t="s">
        <v>0</v>
      </c>
      <c r="AT2" s="6" t="s">
        <v>1</v>
      </c>
      <c r="AU2" s="5" t="s">
        <v>0</v>
      </c>
      <c r="AV2" s="6" t="s">
        <v>1</v>
      </c>
      <c r="AW2" s="5" t="s">
        <v>0</v>
      </c>
      <c r="AX2" s="6" t="s">
        <v>1</v>
      </c>
      <c r="AY2" s="5" t="s">
        <v>0</v>
      </c>
      <c r="AZ2" s="6" t="s">
        <v>1</v>
      </c>
      <c r="BA2" s="5" t="s">
        <v>0</v>
      </c>
      <c r="BB2" s="6" t="s">
        <v>1</v>
      </c>
      <c r="BC2" s="5" t="s">
        <v>0</v>
      </c>
      <c r="BD2" s="6" t="s">
        <v>1</v>
      </c>
      <c r="BE2" s="5" t="s">
        <v>0</v>
      </c>
      <c r="BF2" s="6" t="s">
        <v>1</v>
      </c>
      <c r="BG2" s="5" t="s">
        <v>0</v>
      </c>
      <c r="BH2" s="6" t="s">
        <v>1</v>
      </c>
      <c r="BI2" s="5" t="s">
        <v>0</v>
      </c>
      <c r="BJ2" s="6" t="s">
        <v>1</v>
      </c>
      <c r="BK2" s="5" t="s">
        <v>0</v>
      </c>
      <c r="BL2" s="6" t="s">
        <v>1</v>
      </c>
      <c r="BM2" s="5" t="s">
        <v>0</v>
      </c>
      <c r="BN2" s="6" t="s">
        <v>1</v>
      </c>
    </row>
    <row r="3" spans="1:66" ht="15.75" customHeight="1">
      <c r="A3" s="8"/>
      <c r="B3" s="2" t="s">
        <v>36</v>
      </c>
      <c r="C3" s="10" t="s">
        <v>104</v>
      </c>
      <c r="D3" s="11" t="s">
        <v>143</v>
      </c>
      <c r="E3" s="9">
        <v>0</v>
      </c>
      <c r="F3" s="10">
        <v>0</v>
      </c>
      <c r="G3" s="9">
        <v>852</v>
      </c>
      <c r="H3" s="10">
        <v>3</v>
      </c>
      <c r="I3" s="9">
        <v>284</v>
      </c>
      <c r="J3" s="10">
        <v>1</v>
      </c>
      <c r="K3" s="9">
        <v>0</v>
      </c>
      <c r="L3" s="10">
        <v>0</v>
      </c>
      <c r="M3" s="9">
        <v>568</v>
      </c>
      <c r="N3" s="10">
        <v>2</v>
      </c>
      <c r="O3" s="9">
        <v>284</v>
      </c>
      <c r="P3" s="10">
        <v>1</v>
      </c>
      <c r="Q3" s="9">
        <v>852</v>
      </c>
      <c r="R3" s="10">
        <v>3</v>
      </c>
      <c r="S3" s="9">
        <v>0</v>
      </c>
      <c r="T3" s="10">
        <v>0</v>
      </c>
      <c r="U3" s="9">
        <v>0</v>
      </c>
      <c r="V3" s="10">
        <v>0</v>
      </c>
      <c r="W3" s="9">
        <v>568</v>
      </c>
      <c r="X3" s="10">
        <v>2</v>
      </c>
      <c r="Y3" s="9">
        <v>0</v>
      </c>
      <c r="Z3" s="10">
        <v>0</v>
      </c>
      <c r="AA3" s="9">
        <v>284</v>
      </c>
      <c r="AB3" s="10">
        <v>1</v>
      </c>
      <c r="AC3" s="9">
        <v>0</v>
      </c>
      <c r="AD3" s="10">
        <v>0</v>
      </c>
      <c r="AE3" s="9">
        <v>0</v>
      </c>
      <c r="AF3" s="10">
        <v>0</v>
      </c>
      <c r="AG3" s="9">
        <v>573</v>
      </c>
      <c r="AH3" s="10">
        <v>2</v>
      </c>
      <c r="AI3" s="9">
        <v>177</v>
      </c>
      <c r="AJ3" s="10">
        <v>1</v>
      </c>
      <c r="AK3" s="9">
        <v>466</v>
      </c>
      <c r="AL3" s="10">
        <v>2</v>
      </c>
      <c r="AM3" s="9">
        <v>0</v>
      </c>
      <c r="AN3" s="10">
        <v>0</v>
      </c>
      <c r="AO3" s="9">
        <v>857</v>
      </c>
      <c r="AP3" s="10">
        <v>3</v>
      </c>
      <c r="AQ3" s="9">
        <v>568</v>
      </c>
      <c r="AR3" s="10">
        <v>2</v>
      </c>
      <c r="AS3" s="9">
        <v>466</v>
      </c>
      <c r="AT3" s="10">
        <v>2</v>
      </c>
      <c r="AU3" s="9">
        <v>867</v>
      </c>
      <c r="AV3" s="10">
        <v>3</v>
      </c>
      <c r="AW3" s="9">
        <v>2797</v>
      </c>
      <c r="AX3" s="10">
        <v>12</v>
      </c>
      <c r="AY3" s="9">
        <v>1110</v>
      </c>
      <c r="AZ3" s="10">
        <v>5</v>
      </c>
      <c r="BA3" s="9">
        <v>1464</v>
      </c>
      <c r="BB3" s="10">
        <v>7</v>
      </c>
      <c r="BC3" s="9">
        <v>1380</v>
      </c>
      <c r="BD3" s="10">
        <v>5</v>
      </c>
      <c r="BE3" s="9">
        <v>1647</v>
      </c>
      <c r="BF3" s="10">
        <v>6</v>
      </c>
      <c r="BG3" s="9">
        <v>1333</v>
      </c>
      <c r="BH3" s="10">
        <v>5</v>
      </c>
      <c r="BI3" s="9">
        <v>3637</v>
      </c>
      <c r="BJ3" s="10">
        <v>18</v>
      </c>
      <c r="BK3" s="9">
        <v>1221</v>
      </c>
      <c r="BL3" s="10">
        <v>5</v>
      </c>
      <c r="BM3" s="9">
        <v>2797</v>
      </c>
      <c r="BN3" s="10">
        <v>12</v>
      </c>
    </row>
    <row r="4" spans="1:66" ht="15.75" customHeight="1">
      <c r="A4" s="8"/>
      <c r="B4" s="2" t="s">
        <v>16</v>
      </c>
      <c r="C4" s="10" t="s">
        <v>103</v>
      </c>
      <c r="D4" s="11" t="s">
        <v>151</v>
      </c>
      <c r="E4" s="9">
        <v>12552</v>
      </c>
      <c r="F4" s="10">
        <v>22</v>
      </c>
      <c r="G4" s="9">
        <v>13693</v>
      </c>
      <c r="H4" s="10">
        <v>24</v>
      </c>
      <c r="I4" s="9">
        <v>19969</v>
      </c>
      <c r="J4" s="10">
        <v>35</v>
      </c>
      <c r="K4" s="9">
        <v>14264</v>
      </c>
      <c r="L4" s="10">
        <v>25</v>
      </c>
      <c r="M4" s="9">
        <v>10840</v>
      </c>
      <c r="N4" s="10">
        <v>19</v>
      </c>
      <c r="O4" s="9">
        <v>7988</v>
      </c>
      <c r="P4" s="10">
        <v>14</v>
      </c>
      <c r="Q4" s="9">
        <v>7988</v>
      </c>
      <c r="R4" s="10">
        <v>14</v>
      </c>
      <c r="S4" s="9">
        <v>15405</v>
      </c>
      <c r="T4" s="10">
        <v>27</v>
      </c>
      <c r="U4" s="9">
        <v>11411</v>
      </c>
      <c r="V4" s="10">
        <v>20</v>
      </c>
      <c r="W4" s="9">
        <v>19969</v>
      </c>
      <c r="X4" s="10">
        <v>35</v>
      </c>
      <c r="Y4" s="9">
        <v>11981</v>
      </c>
      <c r="Z4" s="10">
        <v>21</v>
      </c>
      <c r="AA4" s="9">
        <v>17687</v>
      </c>
      <c r="AB4" s="10">
        <v>31</v>
      </c>
      <c r="AC4" s="9">
        <v>19774</v>
      </c>
      <c r="AD4" s="10">
        <v>35</v>
      </c>
      <c r="AE4" s="9">
        <v>19531</v>
      </c>
      <c r="AF4" s="10">
        <v>35</v>
      </c>
      <c r="AG4" s="9">
        <v>9487</v>
      </c>
      <c r="AH4" s="10">
        <v>17</v>
      </c>
      <c r="AI4" s="9">
        <v>15754</v>
      </c>
      <c r="AJ4" s="10">
        <v>28</v>
      </c>
      <c r="AK4" s="9">
        <v>33482</v>
      </c>
      <c r="AL4" s="10">
        <v>60</v>
      </c>
      <c r="AM4" s="9">
        <v>18415</v>
      </c>
      <c r="AN4" s="10">
        <v>33</v>
      </c>
      <c r="AO4" s="9">
        <v>25670</v>
      </c>
      <c r="AP4" s="10">
        <v>46</v>
      </c>
      <c r="AQ4" s="9">
        <v>27923</v>
      </c>
      <c r="AR4" s="10">
        <v>50</v>
      </c>
      <c r="AS4" s="9">
        <v>15089</v>
      </c>
      <c r="AT4" s="10">
        <v>27</v>
      </c>
      <c r="AU4" s="9">
        <v>16183</v>
      </c>
      <c r="AV4" s="10">
        <v>29</v>
      </c>
      <c r="AW4" s="9">
        <v>36273</v>
      </c>
      <c r="AX4" s="10">
        <v>65</v>
      </c>
      <c r="AY4" s="9">
        <v>54130</v>
      </c>
      <c r="AZ4" s="10">
        <v>97</v>
      </c>
      <c r="BA4" s="9">
        <v>40737</v>
      </c>
      <c r="BB4" s="10">
        <v>73</v>
      </c>
      <c r="BC4" s="9">
        <v>41853</v>
      </c>
      <c r="BD4" s="10">
        <v>75</v>
      </c>
      <c r="BE4" s="9">
        <v>46317</v>
      </c>
      <c r="BF4" s="10">
        <v>83</v>
      </c>
      <c r="BG4" s="9">
        <v>62574</v>
      </c>
      <c r="BH4" s="10">
        <v>117</v>
      </c>
      <c r="BI4" s="9">
        <v>41181</v>
      </c>
      <c r="BJ4" s="10">
        <v>77</v>
      </c>
      <c r="BK4" s="9">
        <v>59365</v>
      </c>
      <c r="BL4" s="10">
        <v>111</v>
      </c>
      <c r="BM4" s="9">
        <v>36273</v>
      </c>
      <c r="BN4" s="10">
        <v>65</v>
      </c>
    </row>
    <row r="5" spans="1:66" ht="15.75" customHeight="1">
      <c r="A5" s="8"/>
      <c r="B5" s="2" t="s">
        <v>74</v>
      </c>
      <c r="C5" s="10" t="s">
        <v>103</v>
      </c>
      <c r="D5" s="11" t="s">
        <v>151</v>
      </c>
      <c r="E5" s="9">
        <v>1161</v>
      </c>
      <c r="F5" s="10">
        <v>9</v>
      </c>
      <c r="G5" s="9">
        <v>129</v>
      </c>
      <c r="H5" s="10">
        <v>1</v>
      </c>
      <c r="I5" s="9">
        <v>1161</v>
      </c>
      <c r="J5" s="10">
        <v>9</v>
      </c>
      <c r="K5" s="9">
        <v>1032</v>
      </c>
      <c r="L5" s="10">
        <v>8</v>
      </c>
      <c r="M5" s="9">
        <v>516</v>
      </c>
      <c r="N5" s="10">
        <v>4</v>
      </c>
      <c r="O5" s="9">
        <v>645</v>
      </c>
      <c r="P5" s="10">
        <v>5</v>
      </c>
      <c r="Q5" s="9">
        <v>645</v>
      </c>
      <c r="R5" s="10">
        <v>5</v>
      </c>
      <c r="S5" s="9">
        <v>1419</v>
      </c>
      <c r="T5" s="10">
        <v>11</v>
      </c>
      <c r="U5" s="9">
        <v>903</v>
      </c>
      <c r="V5" s="10">
        <v>7</v>
      </c>
      <c r="W5" s="9">
        <v>1032</v>
      </c>
      <c r="X5" s="10">
        <v>8</v>
      </c>
      <c r="Y5" s="9">
        <v>645</v>
      </c>
      <c r="Z5" s="10">
        <v>5</v>
      </c>
      <c r="AA5" s="9">
        <v>387</v>
      </c>
      <c r="AB5" s="10">
        <v>3</v>
      </c>
      <c r="AC5" s="9">
        <v>1419</v>
      </c>
      <c r="AD5" s="10">
        <v>11</v>
      </c>
      <c r="AE5" s="9">
        <v>645</v>
      </c>
      <c r="AF5" s="10">
        <v>5</v>
      </c>
      <c r="AG5" s="9">
        <v>645</v>
      </c>
      <c r="AH5" s="10">
        <v>5</v>
      </c>
      <c r="AI5" s="9">
        <v>645</v>
      </c>
      <c r="AJ5" s="10">
        <v>5</v>
      </c>
      <c r="AK5" s="9">
        <v>1290</v>
      </c>
      <c r="AL5" s="10">
        <v>10</v>
      </c>
      <c r="AM5" s="9">
        <v>258</v>
      </c>
      <c r="AN5" s="10">
        <v>2</v>
      </c>
      <c r="AO5" s="9">
        <v>516</v>
      </c>
      <c r="AP5" s="10">
        <v>4</v>
      </c>
      <c r="AQ5" s="9">
        <v>1806</v>
      </c>
      <c r="AR5" s="10">
        <v>14</v>
      </c>
      <c r="AS5" s="9">
        <v>645</v>
      </c>
      <c r="AT5" s="10">
        <v>5</v>
      </c>
      <c r="AU5" s="9">
        <v>1419</v>
      </c>
      <c r="AV5" s="10">
        <v>11</v>
      </c>
      <c r="AW5" s="9">
        <v>2493</v>
      </c>
      <c r="AX5" s="10">
        <v>19</v>
      </c>
      <c r="AY5" s="9">
        <v>2064</v>
      </c>
      <c r="AZ5" s="10">
        <v>16</v>
      </c>
      <c r="BA5" s="9">
        <v>1161</v>
      </c>
      <c r="BB5" s="10">
        <v>9</v>
      </c>
      <c r="BC5" s="9">
        <v>1161</v>
      </c>
      <c r="BD5" s="10">
        <v>9</v>
      </c>
      <c r="BE5" s="9">
        <v>1719</v>
      </c>
      <c r="BF5" s="10">
        <v>13</v>
      </c>
      <c r="BG5" s="9">
        <v>595</v>
      </c>
      <c r="BH5" s="10">
        <v>5</v>
      </c>
      <c r="BI5" s="9">
        <v>833</v>
      </c>
      <c r="BJ5" s="10">
        <v>7</v>
      </c>
      <c r="BK5" s="9">
        <v>357</v>
      </c>
      <c r="BL5" s="10">
        <v>3</v>
      </c>
      <c r="BM5" s="9">
        <v>2493</v>
      </c>
      <c r="BN5" s="10">
        <v>19</v>
      </c>
    </row>
    <row r="6" spans="1:66" ht="15.75" customHeight="1">
      <c r="A6" s="8"/>
      <c r="B6" s="2" t="s">
        <v>2</v>
      </c>
      <c r="C6" s="10" t="s">
        <v>101</v>
      </c>
      <c r="D6" s="11" t="s">
        <v>152</v>
      </c>
      <c r="E6" s="9">
        <v>4116</v>
      </c>
      <c r="F6" s="10">
        <v>2</v>
      </c>
      <c r="G6" s="9">
        <v>14392</v>
      </c>
      <c r="H6" s="10">
        <v>8</v>
      </c>
      <c r="I6" s="9">
        <v>34181</v>
      </c>
      <c r="J6" s="10">
        <v>19</v>
      </c>
      <c r="K6" s="9">
        <v>16191</v>
      </c>
      <c r="L6" s="10">
        <v>9</v>
      </c>
      <c r="M6" s="9">
        <v>25815</v>
      </c>
      <c r="N6" s="10">
        <v>15</v>
      </c>
      <c r="O6" s="9">
        <v>42905</v>
      </c>
      <c r="P6" s="10">
        <v>25</v>
      </c>
      <c r="Q6" s="9">
        <v>18799</v>
      </c>
      <c r="R6" s="10">
        <v>11</v>
      </c>
      <c r="S6" s="9">
        <v>22217</v>
      </c>
      <c r="T6" s="10">
        <v>13</v>
      </c>
      <c r="U6" s="9">
        <v>15381</v>
      </c>
      <c r="V6" s="10">
        <v>9</v>
      </c>
      <c r="W6" s="9">
        <v>27344</v>
      </c>
      <c r="X6" s="10">
        <v>16</v>
      </c>
      <c r="Y6" s="9">
        <v>20508</v>
      </c>
      <c r="Z6" s="10">
        <v>12</v>
      </c>
      <c r="AA6" s="9">
        <v>25635</v>
      </c>
      <c r="AB6" s="10">
        <v>15</v>
      </c>
      <c r="AC6" s="9">
        <v>27344</v>
      </c>
      <c r="AD6" s="10">
        <v>16</v>
      </c>
      <c r="AE6" s="9">
        <v>34180</v>
      </c>
      <c r="AF6" s="10">
        <v>20</v>
      </c>
      <c r="AG6" s="9">
        <v>23926</v>
      </c>
      <c r="AH6" s="10">
        <v>14</v>
      </c>
      <c r="AI6" s="9">
        <v>18799</v>
      </c>
      <c r="AJ6" s="10">
        <v>11</v>
      </c>
      <c r="AK6" s="9">
        <v>30762</v>
      </c>
      <c r="AL6" s="10">
        <v>18</v>
      </c>
      <c r="AM6" s="9">
        <v>20528</v>
      </c>
      <c r="AN6" s="10">
        <v>12</v>
      </c>
      <c r="AO6" s="9">
        <v>13692</v>
      </c>
      <c r="AP6" s="10">
        <v>8</v>
      </c>
      <c r="AQ6" s="9">
        <v>18809</v>
      </c>
      <c r="AR6" s="10">
        <v>11</v>
      </c>
      <c r="AS6" s="9">
        <v>13592</v>
      </c>
      <c r="AT6" s="10">
        <v>8</v>
      </c>
      <c r="AU6" s="9">
        <v>5507</v>
      </c>
      <c r="AV6" s="10">
        <v>3</v>
      </c>
      <c r="AW6" s="9">
        <v>8405</v>
      </c>
      <c r="AX6" s="10">
        <v>5</v>
      </c>
      <c r="AY6" s="9">
        <v>17000</v>
      </c>
      <c r="AZ6" s="10">
        <v>10</v>
      </c>
      <c r="BA6" s="9">
        <v>6706</v>
      </c>
      <c r="BB6" s="10">
        <v>4</v>
      </c>
      <c r="BC6" s="9">
        <v>12423</v>
      </c>
      <c r="BD6" s="10">
        <v>7</v>
      </c>
      <c r="BE6" s="9">
        <v>-1099</v>
      </c>
      <c r="BF6" s="10">
        <v>-1</v>
      </c>
      <c r="BG6" s="9">
        <v>39677</v>
      </c>
      <c r="BH6" s="10">
        <v>23</v>
      </c>
      <c r="BI6" s="9">
        <v>15291</v>
      </c>
      <c r="BJ6" s="10">
        <v>9</v>
      </c>
      <c r="BK6" s="9">
        <v>15301</v>
      </c>
      <c r="BL6" s="10">
        <v>9</v>
      </c>
      <c r="BM6" s="9">
        <v>8405</v>
      </c>
      <c r="BN6" s="10">
        <v>5</v>
      </c>
    </row>
    <row r="7" spans="1:66" ht="15.75" customHeight="1">
      <c r="A7" s="8"/>
      <c r="B7" s="2" t="s">
        <v>10</v>
      </c>
      <c r="C7" s="10" t="s">
        <v>105</v>
      </c>
      <c r="D7" s="11" t="s">
        <v>153</v>
      </c>
      <c r="E7" s="9">
        <v>0</v>
      </c>
      <c r="F7" s="10">
        <v>0</v>
      </c>
      <c r="G7" s="9">
        <v>0</v>
      </c>
      <c r="H7" s="10">
        <v>0</v>
      </c>
      <c r="I7" s="9">
        <v>0</v>
      </c>
      <c r="J7" s="10">
        <v>0</v>
      </c>
      <c r="K7" s="9">
        <v>0</v>
      </c>
      <c r="L7" s="10">
        <v>0</v>
      </c>
      <c r="M7" s="9">
        <v>0</v>
      </c>
      <c r="N7" s="10">
        <v>0</v>
      </c>
      <c r="O7" s="9">
        <v>0</v>
      </c>
      <c r="P7" s="10">
        <v>0</v>
      </c>
      <c r="Q7" s="9">
        <v>0</v>
      </c>
      <c r="R7" s="10">
        <v>0</v>
      </c>
      <c r="S7" s="9">
        <v>0</v>
      </c>
      <c r="T7" s="10">
        <v>0</v>
      </c>
      <c r="U7" s="9">
        <v>0</v>
      </c>
      <c r="V7" s="10">
        <v>0</v>
      </c>
      <c r="W7" s="9">
        <v>0</v>
      </c>
      <c r="X7" s="10">
        <v>0</v>
      </c>
      <c r="Y7" s="9">
        <v>0</v>
      </c>
      <c r="Z7" s="10">
        <v>0</v>
      </c>
      <c r="AA7" s="9">
        <v>0</v>
      </c>
      <c r="AB7" s="10">
        <v>0</v>
      </c>
      <c r="AC7" s="9">
        <v>1316</v>
      </c>
      <c r="AD7" s="10">
        <v>4</v>
      </c>
      <c r="AE7" s="9">
        <v>658</v>
      </c>
      <c r="AF7" s="10">
        <v>2</v>
      </c>
      <c r="AG7" s="9">
        <v>0</v>
      </c>
      <c r="AH7" s="10">
        <v>0</v>
      </c>
      <c r="AI7" s="9">
        <v>0</v>
      </c>
      <c r="AJ7" s="10">
        <v>0</v>
      </c>
      <c r="AK7" s="9">
        <v>0</v>
      </c>
      <c r="AL7" s="10">
        <v>0</v>
      </c>
      <c r="AM7" s="9">
        <v>0</v>
      </c>
      <c r="AN7" s="10">
        <v>0</v>
      </c>
      <c r="AO7" s="9">
        <v>0</v>
      </c>
      <c r="AP7" s="10">
        <v>0</v>
      </c>
      <c r="AQ7" s="9">
        <v>0</v>
      </c>
      <c r="AR7" s="10">
        <v>0</v>
      </c>
      <c r="AS7" s="9">
        <v>0</v>
      </c>
      <c r="AT7" s="10">
        <v>0</v>
      </c>
      <c r="AU7" s="9">
        <v>0</v>
      </c>
      <c r="AV7" s="10">
        <v>0</v>
      </c>
      <c r="AW7" s="9">
        <v>0</v>
      </c>
      <c r="AX7" s="10">
        <v>0</v>
      </c>
      <c r="AY7" s="9">
        <v>0</v>
      </c>
      <c r="AZ7" s="10">
        <v>0</v>
      </c>
      <c r="BA7" s="9">
        <v>0</v>
      </c>
      <c r="BB7" s="10">
        <v>0</v>
      </c>
      <c r="BC7" s="9">
        <v>0</v>
      </c>
      <c r="BD7" s="10">
        <v>0</v>
      </c>
      <c r="BE7" s="9">
        <v>0</v>
      </c>
      <c r="BF7" s="10">
        <v>0</v>
      </c>
      <c r="BG7" s="9">
        <v>0</v>
      </c>
      <c r="BH7" s="10">
        <v>0</v>
      </c>
      <c r="BI7" s="9">
        <v>0</v>
      </c>
      <c r="BJ7" s="10">
        <v>0</v>
      </c>
      <c r="BK7" s="9">
        <v>0</v>
      </c>
      <c r="BL7" s="10">
        <v>0</v>
      </c>
      <c r="BM7" s="9">
        <v>0</v>
      </c>
      <c r="BN7" s="10">
        <v>0</v>
      </c>
    </row>
    <row r="8" spans="1:66" ht="15.75" customHeight="1">
      <c r="A8" s="8"/>
      <c r="B8" s="2" t="s">
        <v>29</v>
      </c>
      <c r="C8" s="10" t="s">
        <v>102</v>
      </c>
      <c r="D8" s="11" t="s">
        <v>149</v>
      </c>
      <c r="E8" s="9">
        <v>289</v>
      </c>
      <c r="F8" s="10">
        <v>1</v>
      </c>
      <c r="G8" s="9">
        <v>0</v>
      </c>
      <c r="H8" s="10">
        <v>0</v>
      </c>
      <c r="I8" s="9">
        <v>0</v>
      </c>
      <c r="J8" s="10">
        <v>0</v>
      </c>
      <c r="K8" s="9">
        <v>0</v>
      </c>
      <c r="L8" s="10">
        <v>0</v>
      </c>
      <c r="M8" s="9">
        <v>0</v>
      </c>
      <c r="N8" s="10">
        <v>0</v>
      </c>
      <c r="O8" s="9">
        <v>0</v>
      </c>
      <c r="P8" s="10">
        <v>0</v>
      </c>
      <c r="Q8" s="9">
        <v>0</v>
      </c>
      <c r="R8" s="10">
        <v>0</v>
      </c>
      <c r="S8" s="9">
        <v>0</v>
      </c>
      <c r="T8" s="10">
        <v>0</v>
      </c>
      <c r="U8" s="9">
        <v>0</v>
      </c>
      <c r="V8" s="10">
        <v>0</v>
      </c>
      <c r="W8" s="9">
        <v>0</v>
      </c>
      <c r="X8" s="10">
        <v>0</v>
      </c>
      <c r="Y8" s="9">
        <v>0</v>
      </c>
      <c r="Z8" s="10">
        <v>0</v>
      </c>
      <c r="AA8" s="9">
        <v>0</v>
      </c>
      <c r="AB8" s="10">
        <v>0</v>
      </c>
      <c r="AC8" s="9">
        <v>249</v>
      </c>
      <c r="AD8" s="10">
        <v>1</v>
      </c>
      <c r="AE8" s="9">
        <v>0</v>
      </c>
      <c r="AF8" s="10">
        <v>0</v>
      </c>
      <c r="AG8" s="9">
        <v>0</v>
      </c>
      <c r="AH8" s="10">
        <v>0</v>
      </c>
      <c r="AI8" s="9">
        <v>0</v>
      </c>
      <c r="AJ8" s="10">
        <v>0</v>
      </c>
      <c r="AK8" s="9">
        <v>289</v>
      </c>
      <c r="AL8" s="10">
        <v>1</v>
      </c>
      <c r="AM8" s="9">
        <v>249</v>
      </c>
      <c r="AN8" s="10">
        <v>1</v>
      </c>
      <c r="AO8" s="9">
        <v>289</v>
      </c>
      <c r="AP8" s="10">
        <v>1</v>
      </c>
      <c r="AQ8" s="9">
        <v>0</v>
      </c>
      <c r="AR8" s="10">
        <v>0</v>
      </c>
      <c r="AS8" s="9">
        <v>0</v>
      </c>
      <c r="AT8" s="10">
        <v>0</v>
      </c>
      <c r="AU8" s="9">
        <v>289</v>
      </c>
      <c r="AV8" s="10">
        <v>1</v>
      </c>
      <c r="AW8" s="9">
        <v>0</v>
      </c>
      <c r="AX8" s="10">
        <v>0</v>
      </c>
      <c r="AY8" s="9">
        <v>514</v>
      </c>
      <c r="AZ8" s="10">
        <v>2</v>
      </c>
      <c r="BA8" s="9">
        <v>257</v>
      </c>
      <c r="BB8" s="10">
        <v>1</v>
      </c>
      <c r="BC8" s="9">
        <v>257</v>
      </c>
      <c r="BD8" s="10">
        <v>1</v>
      </c>
      <c r="BE8" s="9">
        <v>0</v>
      </c>
      <c r="BF8" s="10">
        <v>0</v>
      </c>
      <c r="BG8" s="9">
        <v>0</v>
      </c>
      <c r="BH8" s="10">
        <v>0</v>
      </c>
      <c r="BI8" s="9">
        <v>0</v>
      </c>
      <c r="BJ8" s="10">
        <v>0</v>
      </c>
      <c r="BK8" s="9">
        <v>0</v>
      </c>
      <c r="BL8" s="10">
        <v>0</v>
      </c>
      <c r="BM8" s="9">
        <v>0</v>
      </c>
      <c r="BN8" s="10">
        <v>0</v>
      </c>
    </row>
    <row r="9" spans="1:66" ht="15.75" customHeight="1">
      <c r="A9" s="8"/>
      <c r="B9" s="2" t="s">
        <v>35</v>
      </c>
      <c r="C9" s="10" t="s">
        <v>103</v>
      </c>
      <c r="D9" s="11" t="s">
        <v>146</v>
      </c>
      <c r="E9" s="9">
        <v>16512</v>
      </c>
      <c r="F9" s="10">
        <v>128</v>
      </c>
      <c r="G9" s="9">
        <v>18576</v>
      </c>
      <c r="H9" s="10">
        <v>144</v>
      </c>
      <c r="I9" s="9">
        <v>19737</v>
      </c>
      <c r="J9" s="10">
        <v>153</v>
      </c>
      <c r="K9" s="9">
        <v>19350</v>
      </c>
      <c r="L9" s="10">
        <v>150</v>
      </c>
      <c r="M9" s="9">
        <v>16125</v>
      </c>
      <c r="N9" s="10">
        <v>125</v>
      </c>
      <c r="O9" s="9">
        <v>17159</v>
      </c>
      <c r="P9" s="10">
        <v>133</v>
      </c>
      <c r="Q9" s="9">
        <v>16512</v>
      </c>
      <c r="R9" s="10">
        <v>128</v>
      </c>
      <c r="S9" s="9">
        <v>16383</v>
      </c>
      <c r="T9" s="10">
        <v>127</v>
      </c>
      <c r="U9" s="9">
        <v>22446</v>
      </c>
      <c r="V9" s="10">
        <v>174</v>
      </c>
      <c r="W9" s="9">
        <v>23736</v>
      </c>
      <c r="X9" s="10">
        <v>184</v>
      </c>
      <c r="Y9" s="9">
        <v>20640</v>
      </c>
      <c r="Z9" s="10">
        <v>160</v>
      </c>
      <c r="AA9" s="9">
        <v>19737</v>
      </c>
      <c r="AB9" s="10">
        <v>153</v>
      </c>
      <c r="AC9" s="9">
        <v>22581</v>
      </c>
      <c r="AD9" s="10">
        <v>175</v>
      </c>
      <c r="AE9" s="9">
        <v>20640</v>
      </c>
      <c r="AF9" s="10">
        <v>160</v>
      </c>
      <c r="AG9" s="9">
        <v>21801</v>
      </c>
      <c r="AH9" s="10">
        <v>169</v>
      </c>
      <c r="AI9" s="9">
        <v>25596</v>
      </c>
      <c r="AJ9" s="10">
        <v>198</v>
      </c>
      <c r="AK9" s="9">
        <v>27606</v>
      </c>
      <c r="AL9" s="10">
        <v>214</v>
      </c>
      <c r="AM9" s="9">
        <v>21801</v>
      </c>
      <c r="AN9" s="10">
        <v>169</v>
      </c>
      <c r="AO9" s="9">
        <v>18576</v>
      </c>
      <c r="AP9" s="10">
        <v>144</v>
      </c>
      <c r="AQ9" s="9">
        <v>21154</v>
      </c>
      <c r="AR9" s="10">
        <v>164</v>
      </c>
      <c r="AS9" s="9">
        <v>21164</v>
      </c>
      <c r="AT9" s="10">
        <v>164</v>
      </c>
      <c r="AU9" s="9">
        <v>23349</v>
      </c>
      <c r="AV9" s="10">
        <v>181</v>
      </c>
      <c r="AW9" s="9">
        <v>25284</v>
      </c>
      <c r="AX9" s="10">
        <v>196</v>
      </c>
      <c r="AY9" s="9">
        <v>26961</v>
      </c>
      <c r="AZ9" s="10">
        <v>209</v>
      </c>
      <c r="BA9" s="9">
        <v>25026</v>
      </c>
      <c r="BB9" s="10">
        <v>194</v>
      </c>
      <c r="BC9" s="9">
        <v>25155</v>
      </c>
      <c r="BD9" s="10">
        <v>195</v>
      </c>
      <c r="BE9" s="9">
        <v>20507</v>
      </c>
      <c r="BF9" s="10">
        <v>159</v>
      </c>
      <c r="BG9" s="9">
        <v>23226</v>
      </c>
      <c r="BH9" s="10">
        <v>180</v>
      </c>
      <c r="BI9" s="9">
        <v>23349</v>
      </c>
      <c r="BJ9" s="10">
        <v>181</v>
      </c>
      <c r="BK9" s="9">
        <v>22704</v>
      </c>
      <c r="BL9" s="10">
        <v>176</v>
      </c>
      <c r="BM9" s="9">
        <v>25284</v>
      </c>
      <c r="BN9" s="10">
        <v>196</v>
      </c>
    </row>
    <row r="10" spans="1:66" ht="15.75" customHeight="1">
      <c r="A10" s="8"/>
      <c r="B10" s="2" t="s">
        <v>8</v>
      </c>
      <c r="C10" s="10" t="s">
        <v>101</v>
      </c>
      <c r="D10" s="11" t="s">
        <v>147</v>
      </c>
      <c r="E10" s="9">
        <v>0</v>
      </c>
      <c r="F10" s="10">
        <v>0</v>
      </c>
      <c r="G10" s="9">
        <v>1135</v>
      </c>
      <c r="H10" s="10">
        <v>4</v>
      </c>
      <c r="I10" s="9">
        <v>851</v>
      </c>
      <c r="J10" s="10">
        <v>3</v>
      </c>
      <c r="K10" s="9">
        <v>2838</v>
      </c>
      <c r="L10" s="10">
        <v>10</v>
      </c>
      <c r="M10" s="9">
        <v>3406</v>
      </c>
      <c r="N10" s="10">
        <v>12</v>
      </c>
      <c r="O10" s="9">
        <v>1014</v>
      </c>
      <c r="P10" s="10">
        <v>4</v>
      </c>
      <c r="Q10" s="9">
        <v>1987</v>
      </c>
      <c r="R10" s="10">
        <v>7</v>
      </c>
      <c r="S10" s="9">
        <v>2554</v>
      </c>
      <c r="T10" s="10">
        <v>9</v>
      </c>
      <c r="U10" s="9">
        <v>568</v>
      </c>
      <c r="V10" s="10">
        <v>2</v>
      </c>
      <c r="W10" s="9">
        <v>1987</v>
      </c>
      <c r="X10" s="10">
        <v>7</v>
      </c>
      <c r="Y10" s="9">
        <v>2554</v>
      </c>
      <c r="Z10" s="10">
        <v>9</v>
      </c>
      <c r="AA10" s="9">
        <v>3122</v>
      </c>
      <c r="AB10" s="10">
        <v>11</v>
      </c>
      <c r="AC10" s="9">
        <v>1524</v>
      </c>
      <c r="AD10" s="10">
        <v>5</v>
      </c>
      <c r="AE10" s="9">
        <v>3122</v>
      </c>
      <c r="AF10" s="10">
        <v>11</v>
      </c>
      <c r="AG10" s="9">
        <v>1987</v>
      </c>
      <c r="AH10" s="10">
        <v>7</v>
      </c>
      <c r="AI10" s="9">
        <v>2838</v>
      </c>
      <c r="AJ10" s="10">
        <v>10</v>
      </c>
      <c r="AK10" s="9">
        <v>2554</v>
      </c>
      <c r="AL10" s="10">
        <v>9</v>
      </c>
      <c r="AM10" s="9">
        <v>1419</v>
      </c>
      <c r="AN10" s="10">
        <v>5</v>
      </c>
      <c r="AO10" s="9">
        <v>2270</v>
      </c>
      <c r="AP10" s="10">
        <v>8</v>
      </c>
      <c r="AQ10" s="9">
        <v>2270</v>
      </c>
      <c r="AR10" s="10">
        <v>8</v>
      </c>
      <c r="AS10" s="9">
        <v>1987</v>
      </c>
      <c r="AT10" s="10">
        <v>7</v>
      </c>
      <c r="AU10" s="9">
        <v>4541</v>
      </c>
      <c r="AV10" s="10">
        <v>16</v>
      </c>
      <c r="AW10" s="9">
        <v>2838</v>
      </c>
      <c r="AX10" s="10">
        <v>10</v>
      </c>
      <c r="AY10" s="9">
        <v>3689</v>
      </c>
      <c r="AZ10" s="10">
        <v>13</v>
      </c>
      <c r="BA10" s="9">
        <v>3689</v>
      </c>
      <c r="BB10" s="10">
        <v>13</v>
      </c>
      <c r="BC10" s="9">
        <v>1703</v>
      </c>
      <c r="BD10" s="10">
        <v>6</v>
      </c>
      <c r="BE10" s="9">
        <v>1135</v>
      </c>
      <c r="BF10" s="10">
        <v>4</v>
      </c>
      <c r="BG10" s="9">
        <v>1135</v>
      </c>
      <c r="BH10" s="10">
        <v>4</v>
      </c>
      <c r="BI10" s="9">
        <v>568</v>
      </c>
      <c r="BJ10" s="10">
        <v>2</v>
      </c>
      <c r="BK10" s="9">
        <v>1135</v>
      </c>
      <c r="BL10" s="10">
        <v>4</v>
      </c>
      <c r="BM10" s="9">
        <v>2838</v>
      </c>
      <c r="BN10" s="10">
        <v>10</v>
      </c>
    </row>
    <row r="11" spans="1:66" ht="15.75" customHeight="1">
      <c r="A11" s="8"/>
      <c r="B11" s="2" t="s">
        <v>15</v>
      </c>
      <c r="C11" s="10" t="s">
        <v>103</v>
      </c>
      <c r="D11" s="11" t="s">
        <v>146</v>
      </c>
      <c r="E11" s="9">
        <v>597</v>
      </c>
      <c r="F11" s="10">
        <v>3</v>
      </c>
      <c r="G11" s="9">
        <v>1393</v>
      </c>
      <c r="H11" s="10">
        <v>7</v>
      </c>
      <c r="I11" s="9">
        <v>2388</v>
      </c>
      <c r="J11" s="10">
        <v>12</v>
      </c>
      <c r="K11" s="9">
        <v>1990</v>
      </c>
      <c r="L11" s="10">
        <v>10</v>
      </c>
      <c r="M11" s="9">
        <v>1592</v>
      </c>
      <c r="N11" s="10">
        <v>8</v>
      </c>
      <c r="O11" s="9">
        <v>1194</v>
      </c>
      <c r="P11" s="10">
        <v>6</v>
      </c>
      <c r="Q11" s="9">
        <v>2786</v>
      </c>
      <c r="R11" s="10">
        <v>14</v>
      </c>
      <c r="S11" s="9">
        <v>2587</v>
      </c>
      <c r="T11" s="10">
        <v>13</v>
      </c>
      <c r="U11" s="9">
        <v>5572</v>
      </c>
      <c r="V11" s="10">
        <v>28</v>
      </c>
      <c r="W11" s="9">
        <v>5174</v>
      </c>
      <c r="X11" s="10">
        <v>26</v>
      </c>
      <c r="Y11" s="9">
        <v>2587</v>
      </c>
      <c r="Z11" s="10">
        <v>13</v>
      </c>
      <c r="AA11" s="9">
        <v>3383</v>
      </c>
      <c r="AB11" s="10">
        <v>17</v>
      </c>
      <c r="AC11" s="9">
        <v>3582</v>
      </c>
      <c r="AD11" s="10">
        <v>18</v>
      </c>
      <c r="AE11" s="9">
        <v>3980</v>
      </c>
      <c r="AF11" s="10">
        <v>20</v>
      </c>
      <c r="AG11" s="9">
        <v>3781</v>
      </c>
      <c r="AH11" s="10">
        <v>19</v>
      </c>
      <c r="AI11" s="9">
        <v>2291</v>
      </c>
      <c r="AJ11" s="10">
        <v>11</v>
      </c>
      <c r="AK11" s="9">
        <v>3781</v>
      </c>
      <c r="AL11" s="10">
        <v>19</v>
      </c>
      <c r="AM11" s="9">
        <v>2189</v>
      </c>
      <c r="AN11" s="10">
        <v>11</v>
      </c>
      <c r="AO11" s="9">
        <v>2189</v>
      </c>
      <c r="AP11" s="10">
        <v>11</v>
      </c>
      <c r="AQ11" s="9">
        <v>2786</v>
      </c>
      <c r="AR11" s="10">
        <v>14</v>
      </c>
      <c r="AS11" s="9">
        <v>2388</v>
      </c>
      <c r="AT11" s="10">
        <v>12</v>
      </c>
      <c r="AU11" s="9">
        <v>3184</v>
      </c>
      <c r="AV11" s="10">
        <v>16</v>
      </c>
      <c r="AW11" s="9">
        <v>2388</v>
      </c>
      <c r="AX11" s="10">
        <v>12</v>
      </c>
      <c r="AY11" s="9">
        <v>5373</v>
      </c>
      <c r="AZ11" s="10">
        <v>27</v>
      </c>
      <c r="BA11" s="9">
        <v>4082</v>
      </c>
      <c r="BB11" s="10">
        <v>20</v>
      </c>
      <c r="BC11" s="9">
        <v>1791</v>
      </c>
      <c r="BD11" s="10">
        <v>9</v>
      </c>
      <c r="BE11" s="9">
        <v>1592</v>
      </c>
      <c r="BF11" s="10">
        <v>8</v>
      </c>
      <c r="BG11" s="9">
        <v>2587</v>
      </c>
      <c r="BH11" s="10">
        <v>13</v>
      </c>
      <c r="BI11" s="9">
        <v>2189</v>
      </c>
      <c r="BJ11" s="10">
        <v>11</v>
      </c>
      <c r="BK11" s="9">
        <v>2587</v>
      </c>
      <c r="BL11" s="10">
        <v>13</v>
      </c>
      <c r="BM11" s="9">
        <v>2388</v>
      </c>
      <c r="BN11" s="10">
        <v>12</v>
      </c>
    </row>
    <row r="12" spans="1:66" ht="15.75" customHeight="1">
      <c r="A12" s="8"/>
      <c r="B12" s="2" t="s">
        <v>11</v>
      </c>
      <c r="C12" s="10" t="s">
        <v>104</v>
      </c>
      <c r="D12" s="11" t="s">
        <v>144</v>
      </c>
      <c r="E12" s="9">
        <v>0</v>
      </c>
      <c r="F12" s="10">
        <v>0</v>
      </c>
      <c r="G12" s="9">
        <v>0</v>
      </c>
      <c r="H12" s="10">
        <v>0</v>
      </c>
      <c r="I12" s="9">
        <v>0</v>
      </c>
      <c r="J12" s="10">
        <v>0</v>
      </c>
      <c r="K12" s="9">
        <v>0</v>
      </c>
      <c r="L12" s="10">
        <v>0</v>
      </c>
      <c r="M12" s="9">
        <v>0</v>
      </c>
      <c r="N12" s="10">
        <v>0</v>
      </c>
      <c r="O12" s="9">
        <v>0</v>
      </c>
      <c r="P12" s="10">
        <v>0</v>
      </c>
      <c r="Q12" s="9">
        <v>0</v>
      </c>
      <c r="R12" s="10">
        <v>0</v>
      </c>
      <c r="S12" s="9">
        <v>0</v>
      </c>
      <c r="T12" s="10">
        <v>0</v>
      </c>
      <c r="U12" s="9">
        <v>0</v>
      </c>
      <c r="V12" s="10">
        <v>0</v>
      </c>
      <c r="W12" s="9">
        <v>0</v>
      </c>
      <c r="X12" s="10">
        <v>0</v>
      </c>
      <c r="Y12" s="9">
        <v>0</v>
      </c>
      <c r="Z12" s="10">
        <v>0</v>
      </c>
      <c r="AA12" s="9">
        <v>0</v>
      </c>
      <c r="AB12" s="10">
        <v>0</v>
      </c>
      <c r="AC12" s="9">
        <v>0</v>
      </c>
      <c r="AD12" s="10">
        <v>0</v>
      </c>
      <c r="AE12" s="9">
        <v>0</v>
      </c>
      <c r="AF12" s="10">
        <v>0</v>
      </c>
      <c r="AG12" s="9">
        <v>0</v>
      </c>
      <c r="AH12" s="10">
        <v>0</v>
      </c>
      <c r="AI12" s="9">
        <v>0</v>
      </c>
      <c r="AJ12" s="10">
        <v>0</v>
      </c>
      <c r="AK12" s="9">
        <v>0</v>
      </c>
      <c r="AL12" s="10">
        <v>0</v>
      </c>
      <c r="AM12" s="9">
        <v>0</v>
      </c>
      <c r="AN12" s="10">
        <v>0</v>
      </c>
      <c r="AO12" s="9">
        <v>0</v>
      </c>
      <c r="AP12" s="10">
        <v>0</v>
      </c>
      <c r="AQ12" s="9">
        <v>0</v>
      </c>
      <c r="AR12" s="10">
        <v>0</v>
      </c>
      <c r="AS12" s="9">
        <v>0</v>
      </c>
      <c r="AT12" s="10">
        <v>0</v>
      </c>
      <c r="AU12" s="9">
        <v>0</v>
      </c>
      <c r="AV12" s="10">
        <v>0</v>
      </c>
      <c r="AW12" s="9">
        <v>0</v>
      </c>
      <c r="AX12" s="10">
        <v>0</v>
      </c>
      <c r="AY12" s="9">
        <v>0</v>
      </c>
      <c r="AZ12" s="10">
        <v>0</v>
      </c>
      <c r="BA12" s="9">
        <v>0</v>
      </c>
      <c r="BB12" s="10">
        <v>0</v>
      </c>
      <c r="BC12" s="9">
        <v>0</v>
      </c>
      <c r="BD12" s="10">
        <v>0</v>
      </c>
      <c r="BE12" s="9">
        <v>0</v>
      </c>
      <c r="BF12" s="10">
        <v>0</v>
      </c>
      <c r="BG12" s="9">
        <v>0</v>
      </c>
      <c r="BH12" s="10">
        <v>0</v>
      </c>
      <c r="BI12" s="9">
        <v>0</v>
      </c>
      <c r="BJ12" s="10">
        <v>0</v>
      </c>
      <c r="BK12" s="9">
        <v>0</v>
      </c>
      <c r="BL12" s="10">
        <v>0</v>
      </c>
      <c r="BM12" s="9">
        <v>0</v>
      </c>
      <c r="BN12" s="10">
        <v>0</v>
      </c>
    </row>
    <row r="13" spans="1:66" ht="15.75" customHeight="1">
      <c r="A13" s="8"/>
      <c r="B13" s="2" t="s">
        <v>12</v>
      </c>
      <c r="C13" s="10" t="s">
        <v>101</v>
      </c>
      <c r="D13" s="11" t="s">
        <v>148</v>
      </c>
      <c r="E13" s="9">
        <v>16450</v>
      </c>
      <c r="F13" s="10">
        <v>33</v>
      </c>
      <c r="G13" s="9">
        <v>15769</v>
      </c>
      <c r="H13" s="10">
        <v>32</v>
      </c>
      <c r="I13" s="9">
        <v>19212</v>
      </c>
      <c r="J13" s="10">
        <v>39</v>
      </c>
      <c r="K13" s="9">
        <v>24138</v>
      </c>
      <c r="L13" s="10">
        <v>49</v>
      </c>
      <c r="M13" s="9">
        <v>21245</v>
      </c>
      <c r="N13" s="10">
        <v>43</v>
      </c>
      <c r="O13" s="9">
        <v>22283</v>
      </c>
      <c r="P13" s="10">
        <v>45</v>
      </c>
      <c r="Q13" s="9">
        <v>20197</v>
      </c>
      <c r="R13" s="10">
        <v>41</v>
      </c>
      <c r="S13" s="9">
        <v>17734</v>
      </c>
      <c r="T13" s="10">
        <v>36</v>
      </c>
      <c r="U13" s="9">
        <v>20197</v>
      </c>
      <c r="V13" s="10">
        <v>41</v>
      </c>
      <c r="W13" s="9">
        <v>24138</v>
      </c>
      <c r="X13" s="10">
        <v>49</v>
      </c>
      <c r="Y13" s="9">
        <v>24631</v>
      </c>
      <c r="Z13" s="10">
        <v>50</v>
      </c>
      <c r="AA13" s="9">
        <v>13793</v>
      </c>
      <c r="AB13" s="10">
        <v>28</v>
      </c>
      <c r="AC13" s="9">
        <v>17242</v>
      </c>
      <c r="AD13" s="10">
        <v>35</v>
      </c>
      <c r="AE13" s="9">
        <v>14778</v>
      </c>
      <c r="AF13" s="10">
        <v>30</v>
      </c>
      <c r="AG13" s="9">
        <v>17734</v>
      </c>
      <c r="AH13" s="10">
        <v>36</v>
      </c>
      <c r="AI13" s="9">
        <v>15271</v>
      </c>
      <c r="AJ13" s="10">
        <v>31</v>
      </c>
      <c r="AK13" s="9">
        <v>24631</v>
      </c>
      <c r="AL13" s="10">
        <v>50</v>
      </c>
      <c r="AM13" s="9">
        <v>22660</v>
      </c>
      <c r="AN13" s="10">
        <v>46</v>
      </c>
      <c r="AO13" s="9">
        <v>23645</v>
      </c>
      <c r="AP13" s="10">
        <v>48</v>
      </c>
      <c r="AQ13" s="9">
        <v>23153</v>
      </c>
      <c r="AR13" s="10">
        <v>47</v>
      </c>
      <c r="AS13" s="9">
        <v>27094</v>
      </c>
      <c r="AT13" s="10">
        <v>55</v>
      </c>
      <c r="AU13" s="9">
        <v>38441</v>
      </c>
      <c r="AV13" s="10">
        <v>78</v>
      </c>
      <c r="AW13" s="9">
        <v>43964</v>
      </c>
      <c r="AX13" s="10">
        <v>91</v>
      </c>
      <c r="AY13" s="9">
        <v>50245</v>
      </c>
      <c r="AZ13" s="10">
        <v>104</v>
      </c>
      <c r="BA13" s="9">
        <v>31403</v>
      </c>
      <c r="BB13" s="10">
        <v>65</v>
      </c>
      <c r="BC13" s="9">
        <v>30437</v>
      </c>
      <c r="BD13" s="10">
        <v>63</v>
      </c>
      <c r="BE13" s="9">
        <v>34785</v>
      </c>
      <c r="BF13" s="10">
        <v>72</v>
      </c>
      <c r="BG13" s="9">
        <v>29631</v>
      </c>
      <c r="BH13" s="10">
        <v>60</v>
      </c>
      <c r="BI13" s="9">
        <v>27586</v>
      </c>
      <c r="BJ13" s="10">
        <v>56</v>
      </c>
      <c r="BK13" s="9">
        <v>21182</v>
      </c>
      <c r="BL13" s="10">
        <v>43</v>
      </c>
      <c r="BM13" s="9">
        <v>43964</v>
      </c>
      <c r="BN13" s="10">
        <v>91</v>
      </c>
    </row>
    <row r="14" spans="1:66" ht="15.75" customHeight="1">
      <c r="A14" s="8"/>
      <c r="B14" s="2" t="s">
        <v>41</v>
      </c>
      <c r="C14" s="10" t="s">
        <v>101</v>
      </c>
      <c r="D14" s="11" t="s">
        <v>147</v>
      </c>
      <c r="E14" s="9">
        <v>10994</v>
      </c>
      <c r="F14" s="10">
        <v>13</v>
      </c>
      <c r="G14" s="9">
        <v>10291</v>
      </c>
      <c r="H14" s="10">
        <v>12</v>
      </c>
      <c r="I14" s="9">
        <v>11979</v>
      </c>
      <c r="J14" s="10">
        <v>14</v>
      </c>
      <c r="K14" s="9">
        <v>9447</v>
      </c>
      <c r="L14" s="10">
        <v>11</v>
      </c>
      <c r="M14" s="9">
        <v>4221</v>
      </c>
      <c r="N14" s="10">
        <v>5</v>
      </c>
      <c r="O14" s="9">
        <v>2477</v>
      </c>
      <c r="P14" s="10">
        <v>3</v>
      </c>
      <c r="Q14" s="9">
        <v>12878</v>
      </c>
      <c r="R14" s="10">
        <v>15</v>
      </c>
      <c r="S14" s="9">
        <v>11190</v>
      </c>
      <c r="T14" s="10">
        <v>13</v>
      </c>
      <c r="U14" s="9">
        <v>7649</v>
      </c>
      <c r="V14" s="10">
        <v>9</v>
      </c>
      <c r="W14" s="9">
        <v>6916</v>
      </c>
      <c r="X14" s="10">
        <v>8</v>
      </c>
      <c r="Y14" s="9">
        <v>12878</v>
      </c>
      <c r="Z14" s="10">
        <v>15</v>
      </c>
      <c r="AA14" s="9">
        <v>9282</v>
      </c>
      <c r="AB14" s="10">
        <v>11</v>
      </c>
      <c r="AC14" s="9">
        <v>11868</v>
      </c>
      <c r="AD14" s="10">
        <v>14</v>
      </c>
      <c r="AE14" s="9">
        <v>13666</v>
      </c>
      <c r="AF14" s="10">
        <v>16</v>
      </c>
      <c r="AG14" s="9">
        <v>10181</v>
      </c>
      <c r="AH14" s="10">
        <v>12</v>
      </c>
      <c r="AI14" s="9">
        <v>8438</v>
      </c>
      <c r="AJ14" s="10">
        <v>10</v>
      </c>
      <c r="AK14" s="9">
        <v>5907</v>
      </c>
      <c r="AL14" s="10">
        <v>7</v>
      </c>
      <c r="AM14" s="9">
        <v>5063</v>
      </c>
      <c r="AN14" s="10">
        <v>6</v>
      </c>
      <c r="AO14" s="9">
        <v>5876</v>
      </c>
      <c r="AP14" s="10">
        <v>7</v>
      </c>
      <c r="AQ14" s="9">
        <v>5853</v>
      </c>
      <c r="AR14" s="10">
        <v>7</v>
      </c>
      <c r="AS14" s="9">
        <v>7526</v>
      </c>
      <c r="AT14" s="10">
        <v>9</v>
      </c>
      <c r="AU14" s="9">
        <v>6690</v>
      </c>
      <c r="AV14" s="10">
        <v>8</v>
      </c>
      <c r="AW14" s="9">
        <v>5840</v>
      </c>
      <c r="AX14" s="10">
        <v>7</v>
      </c>
      <c r="AY14" s="9">
        <v>6674</v>
      </c>
      <c r="AZ14" s="10">
        <v>8</v>
      </c>
      <c r="BA14" s="9">
        <v>5006</v>
      </c>
      <c r="BB14" s="10">
        <v>6</v>
      </c>
      <c r="BC14" s="9">
        <v>10846</v>
      </c>
      <c r="BD14" s="10">
        <v>13</v>
      </c>
      <c r="BE14" s="9">
        <v>5840</v>
      </c>
      <c r="BF14" s="10">
        <v>7</v>
      </c>
      <c r="BG14" s="9">
        <v>6769</v>
      </c>
      <c r="BH14" s="10">
        <v>8</v>
      </c>
      <c r="BI14" s="9">
        <v>10969</v>
      </c>
      <c r="BJ14" s="10">
        <v>13</v>
      </c>
      <c r="BK14" s="9">
        <v>5907</v>
      </c>
      <c r="BL14" s="10">
        <v>7</v>
      </c>
      <c r="BM14" s="9">
        <v>5840</v>
      </c>
      <c r="BN14" s="10">
        <v>7</v>
      </c>
    </row>
    <row r="15" spans="1:66" ht="15.75" customHeight="1">
      <c r="A15" s="8"/>
      <c r="B15" s="2" t="s">
        <v>64</v>
      </c>
      <c r="C15" s="10" t="s">
        <v>103</v>
      </c>
      <c r="D15" s="11" t="s">
        <v>145</v>
      </c>
      <c r="E15" s="9">
        <v>9087</v>
      </c>
      <c r="F15" s="10">
        <v>13</v>
      </c>
      <c r="G15" s="9">
        <v>6291</v>
      </c>
      <c r="H15" s="10">
        <v>9</v>
      </c>
      <c r="I15" s="9">
        <v>6990</v>
      </c>
      <c r="J15" s="10">
        <v>10</v>
      </c>
      <c r="K15" s="9">
        <v>8388</v>
      </c>
      <c r="L15" s="10">
        <v>12</v>
      </c>
      <c r="M15" s="9">
        <v>7689</v>
      </c>
      <c r="N15" s="10">
        <v>11</v>
      </c>
      <c r="O15" s="9">
        <v>7689</v>
      </c>
      <c r="P15" s="10">
        <v>11</v>
      </c>
      <c r="Q15" s="9">
        <v>9087</v>
      </c>
      <c r="R15" s="10">
        <v>13</v>
      </c>
      <c r="S15" s="9">
        <v>11184</v>
      </c>
      <c r="T15" s="10">
        <v>16</v>
      </c>
      <c r="U15" s="9">
        <v>11883</v>
      </c>
      <c r="V15" s="10">
        <v>17</v>
      </c>
      <c r="W15" s="9">
        <v>12582</v>
      </c>
      <c r="X15" s="10">
        <v>18</v>
      </c>
      <c r="Y15" s="9">
        <v>11883</v>
      </c>
      <c r="Z15" s="10">
        <v>17</v>
      </c>
      <c r="AA15" s="9">
        <v>11883</v>
      </c>
      <c r="AB15" s="10">
        <v>17</v>
      </c>
      <c r="AC15" s="9">
        <v>10784</v>
      </c>
      <c r="AD15" s="10">
        <v>16</v>
      </c>
      <c r="AE15" s="9">
        <v>16874</v>
      </c>
      <c r="AF15" s="10">
        <v>26</v>
      </c>
      <c r="AG15" s="9">
        <v>12980</v>
      </c>
      <c r="AH15" s="10">
        <v>20</v>
      </c>
      <c r="AI15" s="9">
        <v>15856</v>
      </c>
      <c r="AJ15" s="10">
        <v>24</v>
      </c>
      <c r="AK15" s="9">
        <v>15576</v>
      </c>
      <c r="AL15" s="10">
        <v>24</v>
      </c>
      <c r="AM15" s="9">
        <v>13629</v>
      </c>
      <c r="AN15" s="10">
        <v>21</v>
      </c>
      <c r="AO15" s="9">
        <v>15576</v>
      </c>
      <c r="AP15" s="10">
        <v>24</v>
      </c>
      <c r="AQ15" s="9">
        <v>18172</v>
      </c>
      <c r="AR15" s="10">
        <v>28</v>
      </c>
      <c r="AS15" s="9">
        <v>11033</v>
      </c>
      <c r="AT15" s="10">
        <v>17</v>
      </c>
      <c r="AU15" s="9">
        <v>17523</v>
      </c>
      <c r="AV15" s="10">
        <v>27</v>
      </c>
      <c r="AW15" s="9">
        <v>22066</v>
      </c>
      <c r="AX15" s="10">
        <v>34</v>
      </c>
      <c r="AY15" s="9">
        <v>16225</v>
      </c>
      <c r="AZ15" s="10">
        <v>25</v>
      </c>
      <c r="BA15" s="9">
        <v>14927</v>
      </c>
      <c r="BB15" s="10">
        <v>23</v>
      </c>
      <c r="BC15" s="9">
        <v>18172</v>
      </c>
      <c r="BD15" s="10">
        <v>28</v>
      </c>
      <c r="BE15" s="9">
        <v>20119</v>
      </c>
      <c r="BF15" s="10">
        <v>31</v>
      </c>
      <c r="BG15" s="9">
        <v>23750</v>
      </c>
      <c r="BH15" s="10">
        <v>38</v>
      </c>
      <c r="BI15" s="9">
        <v>20000</v>
      </c>
      <c r="BJ15" s="10">
        <v>32</v>
      </c>
      <c r="BK15" s="9">
        <v>13750</v>
      </c>
      <c r="BL15" s="10">
        <v>22</v>
      </c>
      <c r="BM15" s="9">
        <v>22066</v>
      </c>
      <c r="BN15" s="10">
        <v>34</v>
      </c>
    </row>
    <row r="16" spans="1:66" ht="15.75" customHeight="1">
      <c r="A16" s="8"/>
      <c r="B16" s="2" t="s">
        <v>72</v>
      </c>
      <c r="C16" s="10" t="s">
        <v>103</v>
      </c>
      <c r="D16" s="11" t="s">
        <v>145</v>
      </c>
      <c r="E16" s="9">
        <v>17132</v>
      </c>
      <c r="F16" s="10">
        <v>41</v>
      </c>
      <c r="G16" s="9">
        <v>23400</v>
      </c>
      <c r="H16" s="10">
        <v>56</v>
      </c>
      <c r="I16" s="9">
        <v>30086</v>
      </c>
      <c r="J16" s="10">
        <v>72</v>
      </c>
      <c r="K16" s="9">
        <v>17132</v>
      </c>
      <c r="L16" s="10">
        <v>41</v>
      </c>
      <c r="M16" s="9">
        <v>18804</v>
      </c>
      <c r="N16" s="10">
        <v>45</v>
      </c>
      <c r="O16" s="9">
        <v>16714</v>
      </c>
      <c r="P16" s="10">
        <v>40</v>
      </c>
      <c r="Q16" s="9">
        <v>12536</v>
      </c>
      <c r="R16" s="10">
        <v>30</v>
      </c>
      <c r="S16" s="9">
        <v>20475</v>
      </c>
      <c r="T16" s="10">
        <v>49</v>
      </c>
      <c r="U16" s="9">
        <v>21729</v>
      </c>
      <c r="V16" s="10">
        <v>52</v>
      </c>
      <c r="W16" s="9">
        <v>24236</v>
      </c>
      <c r="X16" s="10">
        <v>58</v>
      </c>
      <c r="Y16" s="9">
        <v>21311</v>
      </c>
      <c r="Z16" s="10">
        <v>51</v>
      </c>
      <c r="AA16" s="9">
        <v>19222</v>
      </c>
      <c r="AB16" s="10">
        <v>46</v>
      </c>
      <c r="AC16" s="9">
        <v>15880</v>
      </c>
      <c r="AD16" s="10">
        <v>38</v>
      </c>
      <c r="AE16" s="9">
        <v>11282</v>
      </c>
      <c r="AF16" s="10">
        <v>27</v>
      </c>
      <c r="AG16" s="9">
        <v>18804</v>
      </c>
      <c r="AH16" s="10">
        <v>45</v>
      </c>
      <c r="AI16" s="9">
        <v>13372</v>
      </c>
      <c r="AJ16" s="10">
        <v>32</v>
      </c>
      <c r="AK16" s="9">
        <v>11282</v>
      </c>
      <c r="AL16" s="10">
        <v>27</v>
      </c>
      <c r="AM16" s="9">
        <v>13789</v>
      </c>
      <c r="AN16" s="10">
        <v>33</v>
      </c>
      <c r="AO16" s="9">
        <v>13372</v>
      </c>
      <c r="AP16" s="10">
        <v>32</v>
      </c>
      <c r="AQ16" s="9">
        <v>11700</v>
      </c>
      <c r="AR16" s="10">
        <v>28</v>
      </c>
      <c r="AS16" s="9">
        <v>15461</v>
      </c>
      <c r="AT16" s="10">
        <v>37</v>
      </c>
      <c r="AU16" s="9">
        <v>15879</v>
      </c>
      <c r="AV16" s="10">
        <v>38</v>
      </c>
      <c r="AW16" s="9">
        <v>14625</v>
      </c>
      <c r="AX16" s="10">
        <v>35</v>
      </c>
      <c r="AY16" s="9">
        <v>16297</v>
      </c>
      <c r="AZ16" s="10">
        <v>39</v>
      </c>
      <c r="BA16" s="9">
        <v>16714</v>
      </c>
      <c r="BB16" s="10">
        <v>40</v>
      </c>
      <c r="BC16" s="9">
        <v>17132</v>
      </c>
      <c r="BD16" s="10">
        <v>41</v>
      </c>
      <c r="BE16" s="9">
        <v>10447</v>
      </c>
      <c r="BF16" s="10">
        <v>25</v>
      </c>
      <c r="BG16" s="9">
        <v>8775</v>
      </c>
      <c r="BH16" s="10">
        <v>21</v>
      </c>
      <c r="BI16" s="9">
        <v>9193</v>
      </c>
      <c r="BJ16" s="10">
        <v>22</v>
      </c>
      <c r="BK16" s="9">
        <v>11282</v>
      </c>
      <c r="BL16" s="10">
        <v>27</v>
      </c>
      <c r="BM16" s="9">
        <v>14625</v>
      </c>
      <c r="BN16" s="10">
        <v>35</v>
      </c>
    </row>
    <row r="17" spans="1:66" ht="15.75" customHeight="1">
      <c r="A17" s="8"/>
      <c r="B17" s="2" t="s">
        <v>78</v>
      </c>
      <c r="C17" s="10" t="s">
        <v>101</v>
      </c>
      <c r="D17" s="11" t="s">
        <v>152</v>
      </c>
      <c r="E17" s="9">
        <v>227</v>
      </c>
      <c r="F17" s="10">
        <v>1</v>
      </c>
      <c r="G17" s="9">
        <v>0</v>
      </c>
      <c r="H17" s="10">
        <v>0</v>
      </c>
      <c r="I17" s="9">
        <v>359</v>
      </c>
      <c r="J17" s="10">
        <v>2</v>
      </c>
      <c r="K17" s="9">
        <v>0</v>
      </c>
      <c r="L17" s="10">
        <v>0</v>
      </c>
      <c r="M17" s="9">
        <v>0</v>
      </c>
      <c r="N17" s="10">
        <v>0</v>
      </c>
      <c r="O17" s="9">
        <v>362</v>
      </c>
      <c r="P17" s="10">
        <v>2</v>
      </c>
      <c r="Q17" s="9">
        <v>0</v>
      </c>
      <c r="R17" s="10">
        <v>0</v>
      </c>
      <c r="S17" s="9">
        <v>179</v>
      </c>
      <c r="T17" s="10">
        <v>1</v>
      </c>
      <c r="U17" s="9">
        <v>179</v>
      </c>
      <c r="V17" s="10">
        <v>1</v>
      </c>
      <c r="W17" s="9">
        <v>179</v>
      </c>
      <c r="X17" s="10">
        <v>1</v>
      </c>
      <c r="Y17" s="9">
        <v>0</v>
      </c>
      <c r="Z17" s="10">
        <v>0</v>
      </c>
      <c r="AA17" s="9">
        <v>179</v>
      </c>
      <c r="AB17" s="10">
        <v>1</v>
      </c>
      <c r="AC17" s="9">
        <v>179</v>
      </c>
      <c r="AD17" s="10">
        <v>1</v>
      </c>
      <c r="AE17" s="9">
        <v>0</v>
      </c>
      <c r="AF17" s="10">
        <v>0</v>
      </c>
      <c r="AG17" s="9">
        <v>0</v>
      </c>
      <c r="AH17" s="10">
        <v>0</v>
      </c>
      <c r="AI17" s="9">
        <v>179</v>
      </c>
      <c r="AJ17" s="10">
        <v>1</v>
      </c>
      <c r="AK17" s="9">
        <v>0</v>
      </c>
      <c r="AL17" s="10">
        <v>0</v>
      </c>
      <c r="AM17" s="9">
        <v>538</v>
      </c>
      <c r="AN17" s="10">
        <v>3</v>
      </c>
      <c r="AO17" s="9">
        <v>179</v>
      </c>
      <c r="AP17" s="10">
        <v>1</v>
      </c>
      <c r="AQ17" s="9">
        <v>172</v>
      </c>
      <c r="AR17" s="10">
        <v>1</v>
      </c>
      <c r="AS17" s="9">
        <v>0</v>
      </c>
      <c r="AT17" s="10">
        <v>0</v>
      </c>
      <c r="AU17" s="9">
        <v>172</v>
      </c>
      <c r="AV17" s="10">
        <v>1</v>
      </c>
      <c r="AW17" s="9">
        <v>170</v>
      </c>
      <c r="AX17" s="10">
        <v>1</v>
      </c>
      <c r="AY17" s="9">
        <v>170</v>
      </c>
      <c r="AZ17" s="10">
        <v>1</v>
      </c>
      <c r="BA17" s="9">
        <v>340</v>
      </c>
      <c r="BB17" s="10">
        <v>2</v>
      </c>
      <c r="BC17" s="9">
        <v>0</v>
      </c>
      <c r="BD17" s="10">
        <v>0</v>
      </c>
      <c r="BE17" s="9">
        <v>0</v>
      </c>
      <c r="BF17" s="10">
        <v>0</v>
      </c>
      <c r="BG17" s="9">
        <v>402</v>
      </c>
      <c r="BH17" s="10">
        <v>2</v>
      </c>
      <c r="BI17" s="9">
        <v>0</v>
      </c>
      <c r="BJ17" s="10">
        <v>0</v>
      </c>
      <c r="BK17" s="9">
        <v>170</v>
      </c>
      <c r="BL17" s="10">
        <v>1</v>
      </c>
      <c r="BM17" s="9">
        <v>170</v>
      </c>
      <c r="BN17" s="10">
        <v>1</v>
      </c>
    </row>
    <row r="18" spans="1:66" ht="15.75" customHeight="1">
      <c r="A18" s="8"/>
      <c r="B18" s="2" t="s">
        <v>55</v>
      </c>
      <c r="C18" s="10" t="s">
        <v>103</v>
      </c>
      <c r="D18" s="11" t="s">
        <v>151</v>
      </c>
      <c r="E18" s="9">
        <v>21600</v>
      </c>
      <c r="F18" s="10">
        <v>160</v>
      </c>
      <c r="G18" s="9">
        <v>19035</v>
      </c>
      <c r="H18" s="10">
        <v>141</v>
      </c>
      <c r="I18" s="9">
        <v>18495</v>
      </c>
      <c r="J18" s="10">
        <v>137</v>
      </c>
      <c r="K18" s="9">
        <v>19170</v>
      </c>
      <c r="L18" s="10">
        <v>142</v>
      </c>
      <c r="M18" s="9">
        <v>15930</v>
      </c>
      <c r="N18" s="10">
        <v>118</v>
      </c>
      <c r="O18" s="9">
        <v>19049</v>
      </c>
      <c r="P18" s="10">
        <v>141</v>
      </c>
      <c r="Q18" s="9">
        <v>20250</v>
      </c>
      <c r="R18" s="10">
        <v>150</v>
      </c>
      <c r="S18" s="9">
        <v>20115</v>
      </c>
      <c r="T18" s="10">
        <v>149</v>
      </c>
      <c r="U18" s="9">
        <v>17955</v>
      </c>
      <c r="V18" s="10">
        <v>133</v>
      </c>
      <c r="W18" s="9">
        <v>20115</v>
      </c>
      <c r="X18" s="10">
        <v>149</v>
      </c>
      <c r="Y18" s="9">
        <v>9720</v>
      </c>
      <c r="Z18" s="10">
        <v>72</v>
      </c>
      <c r="AA18" s="9">
        <v>675</v>
      </c>
      <c r="AB18" s="10">
        <v>5</v>
      </c>
      <c r="AC18" s="9">
        <v>2295</v>
      </c>
      <c r="AD18" s="10">
        <v>17</v>
      </c>
      <c r="AE18" s="9">
        <v>945</v>
      </c>
      <c r="AF18" s="10">
        <v>7</v>
      </c>
      <c r="AG18" s="9">
        <v>24030</v>
      </c>
      <c r="AH18" s="10">
        <v>178</v>
      </c>
      <c r="AI18" s="9">
        <v>29685</v>
      </c>
      <c r="AJ18" s="10">
        <v>216</v>
      </c>
      <c r="AK18" s="9">
        <v>34830</v>
      </c>
      <c r="AL18" s="10">
        <v>258</v>
      </c>
      <c r="AM18" s="9">
        <v>27540</v>
      </c>
      <c r="AN18" s="10">
        <v>204</v>
      </c>
      <c r="AO18" s="9">
        <v>26190</v>
      </c>
      <c r="AP18" s="10">
        <v>194</v>
      </c>
      <c r="AQ18" s="9">
        <v>27270</v>
      </c>
      <c r="AR18" s="10">
        <v>202</v>
      </c>
      <c r="AS18" s="9">
        <v>23909</v>
      </c>
      <c r="AT18" s="10">
        <v>177</v>
      </c>
      <c r="AU18" s="9">
        <v>32940</v>
      </c>
      <c r="AV18" s="10">
        <v>244</v>
      </c>
      <c r="AW18" s="9">
        <v>32265</v>
      </c>
      <c r="AX18" s="10">
        <v>239</v>
      </c>
      <c r="AY18" s="9">
        <v>25785</v>
      </c>
      <c r="AZ18" s="10">
        <v>191</v>
      </c>
      <c r="BA18" s="9">
        <v>20250</v>
      </c>
      <c r="BB18" s="10">
        <v>150</v>
      </c>
      <c r="BC18" s="9">
        <v>10530</v>
      </c>
      <c r="BD18" s="10">
        <v>78</v>
      </c>
      <c r="BE18" s="9">
        <v>8259</v>
      </c>
      <c r="BF18" s="10">
        <v>61</v>
      </c>
      <c r="BG18" s="9">
        <v>27369</v>
      </c>
      <c r="BH18" s="10">
        <v>212</v>
      </c>
      <c r="BI18" s="9">
        <v>30187</v>
      </c>
      <c r="BJ18" s="10">
        <v>234</v>
      </c>
      <c r="BK18" s="9">
        <v>27994</v>
      </c>
      <c r="BL18" s="10">
        <v>217</v>
      </c>
      <c r="BM18" s="9">
        <v>32265</v>
      </c>
      <c r="BN18" s="10">
        <v>239</v>
      </c>
    </row>
    <row r="19" spans="1:66" ht="15.75" customHeight="1">
      <c r="A19" s="8"/>
      <c r="B19" s="2" t="s">
        <v>56</v>
      </c>
      <c r="C19" s="10" t="s">
        <v>104</v>
      </c>
      <c r="D19" s="11" t="s">
        <v>142</v>
      </c>
      <c r="E19" s="9">
        <v>0</v>
      </c>
      <c r="F19" s="10">
        <v>0</v>
      </c>
      <c r="G19" s="9">
        <v>0</v>
      </c>
      <c r="H19" s="10">
        <v>0</v>
      </c>
      <c r="I19" s="9">
        <v>0</v>
      </c>
      <c r="J19" s="10">
        <v>0</v>
      </c>
      <c r="K19" s="9">
        <v>0</v>
      </c>
      <c r="L19" s="10">
        <v>0</v>
      </c>
      <c r="M19" s="9">
        <v>0</v>
      </c>
      <c r="N19" s="10">
        <v>0</v>
      </c>
      <c r="O19" s="9">
        <v>0</v>
      </c>
      <c r="P19" s="10">
        <v>0</v>
      </c>
      <c r="Q19" s="9">
        <v>0</v>
      </c>
      <c r="R19" s="10">
        <v>0</v>
      </c>
      <c r="S19" s="9">
        <v>0</v>
      </c>
      <c r="T19" s="10">
        <v>0</v>
      </c>
      <c r="U19" s="9">
        <v>0</v>
      </c>
      <c r="V19" s="10">
        <v>0</v>
      </c>
      <c r="W19" s="9">
        <v>0</v>
      </c>
      <c r="X19" s="10">
        <v>0</v>
      </c>
      <c r="Y19" s="9">
        <v>0</v>
      </c>
      <c r="Z19" s="10">
        <v>0</v>
      </c>
      <c r="AA19" s="9">
        <v>0</v>
      </c>
      <c r="AB19" s="10">
        <v>0</v>
      </c>
      <c r="AC19" s="9">
        <v>0</v>
      </c>
      <c r="AD19" s="10">
        <v>0</v>
      </c>
      <c r="AE19" s="9">
        <v>0</v>
      </c>
      <c r="AF19" s="10">
        <v>0</v>
      </c>
      <c r="AG19" s="9">
        <v>0</v>
      </c>
      <c r="AH19" s="10">
        <v>0</v>
      </c>
      <c r="AI19" s="9">
        <v>0</v>
      </c>
      <c r="AJ19" s="10">
        <v>0</v>
      </c>
      <c r="AK19" s="9">
        <v>0</v>
      </c>
      <c r="AL19" s="10">
        <v>0</v>
      </c>
      <c r="AM19" s="9">
        <v>0</v>
      </c>
      <c r="AN19" s="10">
        <v>0</v>
      </c>
      <c r="AO19" s="9">
        <v>0</v>
      </c>
      <c r="AP19" s="10">
        <v>0</v>
      </c>
      <c r="AQ19" s="9">
        <v>0</v>
      </c>
      <c r="AR19" s="10">
        <v>0</v>
      </c>
      <c r="AS19" s="9">
        <v>0</v>
      </c>
      <c r="AT19" s="10">
        <v>0</v>
      </c>
      <c r="AU19" s="9">
        <v>0</v>
      </c>
      <c r="AV19" s="10">
        <v>0</v>
      </c>
      <c r="AW19" s="9">
        <v>0</v>
      </c>
      <c r="AX19" s="10">
        <v>0</v>
      </c>
      <c r="AY19" s="9">
        <v>0</v>
      </c>
      <c r="AZ19" s="10">
        <v>0</v>
      </c>
      <c r="BA19" s="9">
        <v>0</v>
      </c>
      <c r="BB19" s="10">
        <v>0</v>
      </c>
      <c r="BC19" s="9">
        <v>0</v>
      </c>
      <c r="BD19" s="10">
        <v>0</v>
      </c>
      <c r="BE19" s="9">
        <v>0</v>
      </c>
      <c r="BF19" s="10">
        <v>0</v>
      </c>
      <c r="BG19" s="9">
        <v>0</v>
      </c>
      <c r="BH19" s="10">
        <v>0</v>
      </c>
      <c r="BI19" s="9">
        <v>0</v>
      </c>
      <c r="BJ19" s="10">
        <v>0</v>
      </c>
      <c r="BK19" s="9">
        <v>0</v>
      </c>
      <c r="BL19" s="10">
        <v>0</v>
      </c>
      <c r="BM19" s="9">
        <v>0</v>
      </c>
      <c r="BN19" s="10">
        <v>0</v>
      </c>
    </row>
    <row r="20" spans="1:66" ht="15.75" customHeight="1">
      <c r="A20" s="8"/>
      <c r="B20" s="2" t="s">
        <v>96</v>
      </c>
      <c r="C20" s="10" t="s">
        <v>104</v>
      </c>
      <c r="D20" s="11" t="s">
        <v>142</v>
      </c>
      <c r="E20" s="9">
        <v>0</v>
      </c>
      <c r="F20" s="10">
        <v>0</v>
      </c>
      <c r="G20" s="9">
        <v>0</v>
      </c>
      <c r="H20" s="10">
        <v>0</v>
      </c>
      <c r="I20" s="9">
        <v>0</v>
      </c>
      <c r="J20" s="10">
        <v>0</v>
      </c>
      <c r="K20" s="9">
        <v>0</v>
      </c>
      <c r="L20" s="10">
        <v>0</v>
      </c>
      <c r="M20" s="9">
        <v>0</v>
      </c>
      <c r="N20" s="10">
        <v>0</v>
      </c>
      <c r="O20" s="9">
        <v>0</v>
      </c>
      <c r="P20" s="10">
        <v>0</v>
      </c>
      <c r="Q20" s="9">
        <v>0</v>
      </c>
      <c r="R20" s="10">
        <v>0</v>
      </c>
      <c r="S20" s="9">
        <v>0</v>
      </c>
      <c r="T20" s="10">
        <v>0</v>
      </c>
      <c r="U20" s="9">
        <v>0</v>
      </c>
      <c r="V20" s="10">
        <v>0</v>
      </c>
      <c r="W20" s="9">
        <v>0</v>
      </c>
      <c r="X20" s="10">
        <v>0</v>
      </c>
      <c r="Y20" s="9">
        <v>0</v>
      </c>
      <c r="Z20" s="10">
        <v>0</v>
      </c>
      <c r="AA20" s="9">
        <v>0</v>
      </c>
      <c r="AB20" s="10">
        <v>0</v>
      </c>
      <c r="AC20" s="9">
        <v>0</v>
      </c>
      <c r="AD20" s="10">
        <v>0</v>
      </c>
      <c r="AE20" s="9">
        <v>0</v>
      </c>
      <c r="AF20" s="10">
        <v>0</v>
      </c>
      <c r="AG20" s="9">
        <v>0</v>
      </c>
      <c r="AH20" s="10">
        <v>0</v>
      </c>
      <c r="AI20" s="9">
        <v>0</v>
      </c>
      <c r="AJ20" s="10">
        <v>0</v>
      </c>
      <c r="AK20" s="9">
        <v>0</v>
      </c>
      <c r="AL20" s="10">
        <v>0</v>
      </c>
      <c r="AM20" s="9">
        <v>479</v>
      </c>
      <c r="AN20" s="10">
        <v>1</v>
      </c>
      <c r="AO20" s="9">
        <v>0</v>
      </c>
      <c r="AP20" s="10">
        <v>0</v>
      </c>
      <c r="AQ20" s="9">
        <v>0</v>
      </c>
      <c r="AR20" s="10">
        <v>0</v>
      </c>
      <c r="AS20" s="9">
        <v>0</v>
      </c>
      <c r="AT20" s="10">
        <v>0</v>
      </c>
      <c r="AU20" s="9">
        <v>0</v>
      </c>
      <c r="AV20" s="10">
        <v>0</v>
      </c>
      <c r="AW20" s="9">
        <v>0</v>
      </c>
      <c r="AX20" s="10">
        <v>0</v>
      </c>
      <c r="AY20" s="9">
        <v>0</v>
      </c>
      <c r="AZ20" s="10">
        <v>0</v>
      </c>
      <c r="BA20" s="9">
        <v>0</v>
      </c>
      <c r="BB20" s="10">
        <v>0</v>
      </c>
      <c r="BC20" s="9">
        <v>0</v>
      </c>
      <c r="BD20" s="10">
        <v>0</v>
      </c>
      <c r="BE20" s="9">
        <v>0</v>
      </c>
      <c r="BF20" s="10">
        <v>0</v>
      </c>
      <c r="BG20" s="9">
        <v>0</v>
      </c>
      <c r="BH20" s="10">
        <v>0</v>
      </c>
      <c r="BI20" s="9">
        <v>0</v>
      </c>
      <c r="BJ20" s="10">
        <v>0</v>
      </c>
      <c r="BK20" s="9">
        <v>0</v>
      </c>
      <c r="BL20" s="10">
        <v>0</v>
      </c>
      <c r="BM20" s="9">
        <v>0</v>
      </c>
      <c r="BN20" s="10">
        <v>0</v>
      </c>
    </row>
    <row r="21" spans="1:66" ht="15.75" customHeight="1">
      <c r="A21" s="8"/>
      <c r="B21" s="2" t="s">
        <v>39</v>
      </c>
      <c r="C21" s="10" t="s">
        <v>104</v>
      </c>
      <c r="D21" s="11" t="s">
        <v>142</v>
      </c>
      <c r="E21" s="9">
        <v>877</v>
      </c>
      <c r="F21" s="10">
        <v>3</v>
      </c>
      <c r="G21" s="9">
        <v>767</v>
      </c>
      <c r="H21" s="10">
        <v>3</v>
      </c>
      <c r="I21" s="9">
        <v>1196</v>
      </c>
      <c r="J21" s="10">
        <v>4</v>
      </c>
      <c r="K21" s="9">
        <v>837</v>
      </c>
      <c r="L21" s="10">
        <v>3</v>
      </c>
      <c r="M21" s="9">
        <v>877</v>
      </c>
      <c r="N21" s="10">
        <v>3</v>
      </c>
      <c r="O21" s="9">
        <v>957</v>
      </c>
      <c r="P21" s="10">
        <v>3</v>
      </c>
      <c r="Q21" s="9">
        <v>1156</v>
      </c>
      <c r="R21" s="10">
        <v>4</v>
      </c>
      <c r="S21" s="9">
        <v>1196</v>
      </c>
      <c r="T21" s="10">
        <v>4</v>
      </c>
      <c r="U21" s="9">
        <v>3348</v>
      </c>
      <c r="V21" s="10">
        <v>12</v>
      </c>
      <c r="W21" s="9">
        <v>279</v>
      </c>
      <c r="X21" s="10">
        <v>1</v>
      </c>
      <c r="Y21" s="9">
        <v>558</v>
      </c>
      <c r="Z21" s="10">
        <v>2</v>
      </c>
      <c r="AA21" s="9">
        <v>837</v>
      </c>
      <c r="AB21" s="10">
        <v>3</v>
      </c>
      <c r="AC21" s="9">
        <v>2073</v>
      </c>
      <c r="AD21" s="10">
        <v>7</v>
      </c>
      <c r="AE21" s="9">
        <v>558</v>
      </c>
      <c r="AF21" s="10">
        <v>2</v>
      </c>
      <c r="AG21" s="9">
        <v>1714</v>
      </c>
      <c r="AH21" s="10">
        <v>6</v>
      </c>
      <c r="AI21" s="9">
        <v>1395</v>
      </c>
      <c r="AJ21" s="10">
        <v>5</v>
      </c>
      <c r="AK21" s="9">
        <v>1116</v>
      </c>
      <c r="AL21" s="10">
        <v>4</v>
      </c>
      <c r="AM21" s="9">
        <v>279</v>
      </c>
      <c r="AN21" s="10">
        <v>1</v>
      </c>
      <c r="AO21" s="9">
        <v>279</v>
      </c>
      <c r="AP21" s="10">
        <v>1</v>
      </c>
      <c r="AQ21" s="9">
        <v>279</v>
      </c>
      <c r="AR21" s="10">
        <v>1</v>
      </c>
      <c r="AS21" s="9">
        <v>1668</v>
      </c>
      <c r="AT21" s="10">
        <v>8</v>
      </c>
      <c r="AU21" s="9">
        <v>185</v>
      </c>
      <c r="AV21" s="10">
        <v>1</v>
      </c>
      <c r="AW21" s="9">
        <v>764</v>
      </c>
      <c r="AX21" s="10">
        <v>4</v>
      </c>
      <c r="AY21" s="9">
        <v>804</v>
      </c>
      <c r="AZ21" s="10">
        <v>4</v>
      </c>
      <c r="BA21" s="9">
        <v>613</v>
      </c>
      <c r="BB21" s="10">
        <v>3</v>
      </c>
      <c r="BC21" s="9">
        <v>1560</v>
      </c>
      <c r="BD21" s="10">
        <v>8</v>
      </c>
      <c r="BE21" s="9">
        <v>925</v>
      </c>
      <c r="BF21" s="10">
        <v>5</v>
      </c>
      <c r="BG21" s="9">
        <v>1110</v>
      </c>
      <c r="BH21" s="10">
        <v>6</v>
      </c>
      <c r="BI21" s="9">
        <v>1375</v>
      </c>
      <c r="BJ21" s="10">
        <v>7</v>
      </c>
      <c r="BK21" s="9">
        <v>1190</v>
      </c>
      <c r="BL21" s="10">
        <v>6</v>
      </c>
      <c r="BM21" s="9">
        <v>764</v>
      </c>
      <c r="BN21" s="10">
        <v>4</v>
      </c>
    </row>
    <row r="22" spans="1:66" ht="15.75" customHeight="1">
      <c r="A22" s="8"/>
      <c r="B22" s="2" t="s">
        <v>21</v>
      </c>
      <c r="C22" s="10" t="s">
        <v>101</v>
      </c>
      <c r="D22" s="11" t="s">
        <v>152</v>
      </c>
      <c r="E22" s="9">
        <v>10148</v>
      </c>
      <c r="F22" s="10">
        <v>12</v>
      </c>
      <c r="G22" s="9">
        <v>5228</v>
      </c>
      <c r="H22" s="10">
        <v>6</v>
      </c>
      <c r="I22" s="9">
        <v>6806</v>
      </c>
      <c r="J22" s="10">
        <v>8</v>
      </c>
      <c r="K22" s="9">
        <v>8548</v>
      </c>
      <c r="L22" s="10">
        <v>10</v>
      </c>
      <c r="M22" s="9">
        <v>15358</v>
      </c>
      <c r="N22" s="10">
        <v>18</v>
      </c>
      <c r="O22" s="9">
        <v>14441</v>
      </c>
      <c r="P22" s="10">
        <v>17</v>
      </c>
      <c r="Q22" s="9">
        <v>10126</v>
      </c>
      <c r="R22" s="10">
        <v>12</v>
      </c>
      <c r="S22" s="9">
        <v>16087</v>
      </c>
      <c r="T22" s="10">
        <v>19</v>
      </c>
      <c r="U22" s="9">
        <v>5118</v>
      </c>
      <c r="V22" s="10">
        <v>6</v>
      </c>
      <c r="W22" s="9">
        <v>10969</v>
      </c>
      <c r="X22" s="10">
        <v>13</v>
      </c>
      <c r="Y22" s="9">
        <v>14400</v>
      </c>
      <c r="Z22" s="10">
        <v>17</v>
      </c>
      <c r="AA22" s="9">
        <v>12823</v>
      </c>
      <c r="AB22" s="10">
        <v>15</v>
      </c>
      <c r="AC22" s="9">
        <v>10199</v>
      </c>
      <c r="AD22" s="10">
        <v>12</v>
      </c>
      <c r="AE22" s="9">
        <v>16253</v>
      </c>
      <c r="AF22" s="10">
        <v>19</v>
      </c>
      <c r="AG22" s="9">
        <v>9447</v>
      </c>
      <c r="AH22" s="10">
        <v>11</v>
      </c>
      <c r="AI22" s="9">
        <v>10291</v>
      </c>
      <c r="AJ22" s="10">
        <v>12</v>
      </c>
      <c r="AK22" s="9">
        <v>8548</v>
      </c>
      <c r="AL22" s="10">
        <v>10</v>
      </c>
      <c r="AM22" s="9">
        <v>7815</v>
      </c>
      <c r="AN22" s="10">
        <v>9</v>
      </c>
      <c r="AO22" s="9">
        <v>10166</v>
      </c>
      <c r="AP22" s="10">
        <v>12</v>
      </c>
      <c r="AQ22" s="9">
        <v>10996</v>
      </c>
      <c r="AR22" s="10">
        <v>13</v>
      </c>
      <c r="AS22" s="9">
        <v>12606</v>
      </c>
      <c r="AT22" s="10">
        <v>15</v>
      </c>
      <c r="AU22" s="9">
        <v>11059</v>
      </c>
      <c r="AV22" s="10">
        <v>13</v>
      </c>
      <c r="AW22" s="9">
        <v>7573</v>
      </c>
      <c r="AX22" s="10">
        <v>9</v>
      </c>
      <c r="AY22" s="9">
        <v>9307</v>
      </c>
      <c r="AZ22" s="10">
        <v>11</v>
      </c>
      <c r="BA22" s="9">
        <v>9053</v>
      </c>
      <c r="BB22" s="10">
        <v>11</v>
      </c>
      <c r="BC22" s="9">
        <v>12958</v>
      </c>
      <c r="BD22" s="10">
        <v>19</v>
      </c>
      <c r="BE22" s="9">
        <v>13147</v>
      </c>
      <c r="BF22" s="10">
        <v>19</v>
      </c>
      <c r="BG22" s="9">
        <v>19374</v>
      </c>
      <c r="BH22" s="10">
        <v>28</v>
      </c>
      <c r="BI22" s="9">
        <v>13147</v>
      </c>
      <c r="BJ22" s="10">
        <v>19</v>
      </c>
      <c r="BK22" s="9">
        <v>11071</v>
      </c>
      <c r="BL22" s="10">
        <v>16</v>
      </c>
      <c r="BM22" s="9">
        <v>7573</v>
      </c>
      <c r="BN22" s="10">
        <v>9</v>
      </c>
    </row>
    <row r="23" spans="1:66" ht="15.75" customHeight="1">
      <c r="A23" s="8"/>
      <c r="B23" s="2" t="s">
        <v>69</v>
      </c>
      <c r="C23" s="10" t="s">
        <v>101</v>
      </c>
      <c r="D23" s="11" t="s">
        <v>147</v>
      </c>
      <c r="E23" s="9">
        <v>10472</v>
      </c>
      <c r="F23" s="10">
        <v>17</v>
      </c>
      <c r="G23" s="9">
        <v>6776</v>
      </c>
      <c r="H23" s="10">
        <v>11</v>
      </c>
      <c r="I23" s="9">
        <v>7629</v>
      </c>
      <c r="J23" s="10">
        <v>12</v>
      </c>
      <c r="K23" s="9">
        <v>7392</v>
      </c>
      <c r="L23" s="10">
        <v>12</v>
      </c>
      <c r="M23" s="9">
        <v>8394</v>
      </c>
      <c r="N23" s="10">
        <v>16</v>
      </c>
      <c r="O23" s="9">
        <v>6120</v>
      </c>
      <c r="P23" s="10">
        <v>10</v>
      </c>
      <c r="Q23" s="9">
        <v>11767</v>
      </c>
      <c r="R23" s="10">
        <v>23</v>
      </c>
      <c r="S23" s="9">
        <v>8697</v>
      </c>
      <c r="T23" s="10">
        <v>17</v>
      </c>
      <c r="U23" s="9">
        <v>17394</v>
      </c>
      <c r="V23" s="10">
        <v>34</v>
      </c>
      <c r="W23" s="9">
        <v>9209</v>
      </c>
      <c r="X23" s="10">
        <v>18</v>
      </c>
      <c r="Y23" s="9">
        <v>9720</v>
      </c>
      <c r="Z23" s="10">
        <v>19</v>
      </c>
      <c r="AA23" s="9">
        <v>14730</v>
      </c>
      <c r="AB23" s="10">
        <v>29</v>
      </c>
      <c r="AC23" s="9">
        <v>7181</v>
      </c>
      <c r="AD23" s="10">
        <v>14</v>
      </c>
      <c r="AE23" s="9">
        <v>12600</v>
      </c>
      <c r="AF23" s="10">
        <v>25</v>
      </c>
      <c r="AG23" s="9">
        <v>11592</v>
      </c>
      <c r="AH23" s="10">
        <v>23</v>
      </c>
      <c r="AI23" s="9">
        <v>12883</v>
      </c>
      <c r="AJ23" s="10">
        <v>31</v>
      </c>
      <c r="AK23" s="9">
        <v>11152</v>
      </c>
      <c r="AL23" s="10">
        <v>31</v>
      </c>
      <c r="AM23" s="9">
        <v>10072</v>
      </c>
      <c r="AN23" s="10">
        <v>28</v>
      </c>
      <c r="AO23" s="9">
        <v>13310</v>
      </c>
      <c r="AP23" s="10">
        <v>37</v>
      </c>
      <c r="AQ23" s="9">
        <v>10792</v>
      </c>
      <c r="AR23" s="10">
        <v>30</v>
      </c>
      <c r="AS23" s="9">
        <v>11871</v>
      </c>
      <c r="AT23" s="10">
        <v>33</v>
      </c>
      <c r="AU23" s="9">
        <v>12950</v>
      </c>
      <c r="AV23" s="10">
        <v>36</v>
      </c>
      <c r="AW23" s="9">
        <v>17986</v>
      </c>
      <c r="AX23" s="10">
        <v>50</v>
      </c>
      <c r="AY23" s="9">
        <v>15109</v>
      </c>
      <c r="AZ23" s="10">
        <v>42</v>
      </c>
      <c r="BA23" s="9">
        <v>14749</v>
      </c>
      <c r="BB23" s="10">
        <v>41</v>
      </c>
      <c r="BC23" s="9">
        <v>15828</v>
      </c>
      <c r="BD23" s="10">
        <v>44</v>
      </c>
      <c r="BE23" s="9">
        <v>19785</v>
      </c>
      <c r="BF23" s="10">
        <v>55</v>
      </c>
      <c r="BG23" s="9">
        <v>14749</v>
      </c>
      <c r="BH23" s="10">
        <v>41</v>
      </c>
      <c r="BI23" s="9">
        <v>14749</v>
      </c>
      <c r="BJ23" s="10">
        <v>41</v>
      </c>
      <c r="BK23" s="9">
        <v>14389</v>
      </c>
      <c r="BL23" s="10">
        <v>40</v>
      </c>
      <c r="BM23" s="9">
        <v>17986</v>
      </c>
      <c r="BN23" s="10">
        <v>50</v>
      </c>
    </row>
    <row r="24" spans="1:66" ht="15.75" customHeight="1">
      <c r="A24" s="8"/>
      <c r="B24" s="2" t="s">
        <v>9</v>
      </c>
      <c r="C24" s="10" t="s">
        <v>104</v>
      </c>
      <c r="D24" s="11" t="s">
        <v>142</v>
      </c>
      <c r="E24" s="9">
        <v>0</v>
      </c>
      <c r="F24" s="10">
        <v>0</v>
      </c>
      <c r="G24" s="9">
        <v>632</v>
      </c>
      <c r="H24" s="10">
        <v>2</v>
      </c>
      <c r="I24" s="9">
        <v>0</v>
      </c>
      <c r="J24" s="10">
        <v>0</v>
      </c>
      <c r="K24" s="9">
        <v>0</v>
      </c>
      <c r="L24" s="10">
        <v>0</v>
      </c>
      <c r="M24" s="9">
        <v>316</v>
      </c>
      <c r="N24" s="10">
        <v>1</v>
      </c>
      <c r="O24" s="9">
        <v>632</v>
      </c>
      <c r="P24" s="10">
        <v>2</v>
      </c>
      <c r="Q24" s="9">
        <v>672</v>
      </c>
      <c r="R24" s="10">
        <v>2</v>
      </c>
      <c r="S24" s="9">
        <v>632</v>
      </c>
      <c r="T24" s="10">
        <v>2</v>
      </c>
      <c r="U24" s="9">
        <v>316</v>
      </c>
      <c r="V24" s="10">
        <v>1</v>
      </c>
      <c r="W24" s="9">
        <v>1304</v>
      </c>
      <c r="X24" s="10">
        <v>4</v>
      </c>
      <c r="Y24" s="9">
        <v>316</v>
      </c>
      <c r="Z24" s="10">
        <v>1</v>
      </c>
      <c r="AA24" s="9">
        <v>672</v>
      </c>
      <c r="AB24" s="10">
        <v>2</v>
      </c>
      <c r="AC24" s="9">
        <v>632</v>
      </c>
      <c r="AD24" s="10">
        <v>2</v>
      </c>
      <c r="AE24" s="9">
        <v>712</v>
      </c>
      <c r="AF24" s="10">
        <v>2</v>
      </c>
      <c r="AG24" s="9">
        <v>1620</v>
      </c>
      <c r="AH24" s="10">
        <v>5</v>
      </c>
      <c r="AI24" s="9">
        <v>672</v>
      </c>
      <c r="AJ24" s="10">
        <v>2</v>
      </c>
      <c r="AK24" s="9">
        <v>316</v>
      </c>
      <c r="AL24" s="10">
        <v>1</v>
      </c>
      <c r="AM24" s="9">
        <v>2252</v>
      </c>
      <c r="AN24" s="10">
        <v>7</v>
      </c>
      <c r="AO24" s="9">
        <v>632</v>
      </c>
      <c r="AP24" s="10">
        <v>2</v>
      </c>
      <c r="AQ24" s="9">
        <v>0</v>
      </c>
      <c r="AR24" s="10">
        <v>0</v>
      </c>
      <c r="AS24" s="9">
        <v>672</v>
      </c>
      <c r="AT24" s="10">
        <v>2</v>
      </c>
      <c r="AU24" s="9">
        <v>948</v>
      </c>
      <c r="AV24" s="10">
        <v>3</v>
      </c>
      <c r="AW24" s="9">
        <v>0</v>
      </c>
      <c r="AX24" s="10">
        <v>0</v>
      </c>
      <c r="AY24" s="9">
        <v>0</v>
      </c>
      <c r="AZ24" s="10">
        <v>0</v>
      </c>
      <c r="BA24" s="9">
        <v>0</v>
      </c>
      <c r="BB24" s="10">
        <v>0</v>
      </c>
      <c r="BC24" s="9">
        <v>1896</v>
      </c>
      <c r="BD24" s="10">
        <v>6</v>
      </c>
      <c r="BE24" s="9">
        <v>316</v>
      </c>
      <c r="BF24" s="10">
        <v>1</v>
      </c>
      <c r="BG24" s="9">
        <v>672</v>
      </c>
      <c r="BH24" s="10">
        <v>2</v>
      </c>
      <c r="BI24" s="9">
        <v>316</v>
      </c>
      <c r="BJ24" s="10">
        <v>1</v>
      </c>
      <c r="BK24" s="9">
        <v>1304</v>
      </c>
      <c r="BL24" s="10">
        <v>4</v>
      </c>
      <c r="BM24" s="9">
        <v>0</v>
      </c>
      <c r="BN24" s="10">
        <v>0</v>
      </c>
    </row>
    <row r="25" spans="1:66" ht="15.75" customHeight="1">
      <c r="A25" s="8"/>
      <c r="B25" s="2" t="s">
        <v>89</v>
      </c>
      <c r="C25" s="10" t="s">
        <v>102</v>
      </c>
      <c r="D25" s="11" t="s">
        <v>149</v>
      </c>
      <c r="E25" s="9">
        <v>0</v>
      </c>
      <c r="F25" s="10">
        <v>0</v>
      </c>
      <c r="G25" s="9">
        <v>0</v>
      </c>
      <c r="H25" s="10">
        <v>0</v>
      </c>
      <c r="I25" s="9">
        <v>0</v>
      </c>
      <c r="J25" s="10">
        <v>0</v>
      </c>
      <c r="K25" s="9">
        <v>538</v>
      </c>
      <c r="L25" s="10">
        <v>2</v>
      </c>
      <c r="M25" s="9">
        <v>0</v>
      </c>
      <c r="N25" s="10">
        <v>0</v>
      </c>
      <c r="O25" s="9">
        <v>0</v>
      </c>
      <c r="P25" s="10">
        <v>0</v>
      </c>
      <c r="Q25" s="9">
        <v>309</v>
      </c>
      <c r="R25" s="10">
        <v>1</v>
      </c>
      <c r="S25" s="9">
        <v>0</v>
      </c>
      <c r="T25" s="10">
        <v>0</v>
      </c>
      <c r="U25" s="9">
        <v>0</v>
      </c>
      <c r="V25" s="10">
        <v>0</v>
      </c>
      <c r="W25" s="9">
        <v>0</v>
      </c>
      <c r="X25" s="10">
        <v>0</v>
      </c>
      <c r="Y25" s="9">
        <v>269</v>
      </c>
      <c r="Z25" s="10">
        <v>1</v>
      </c>
      <c r="AA25" s="9">
        <v>0</v>
      </c>
      <c r="AB25" s="10">
        <v>0</v>
      </c>
      <c r="AC25" s="9">
        <v>269</v>
      </c>
      <c r="AD25" s="10">
        <v>1</v>
      </c>
      <c r="AE25" s="9">
        <v>0</v>
      </c>
      <c r="AF25" s="10">
        <v>0</v>
      </c>
      <c r="AG25" s="9">
        <v>0</v>
      </c>
      <c r="AH25" s="10">
        <v>0</v>
      </c>
      <c r="AI25" s="9">
        <v>0</v>
      </c>
      <c r="AJ25" s="10">
        <v>0</v>
      </c>
      <c r="AK25" s="9">
        <v>0</v>
      </c>
      <c r="AL25" s="10">
        <v>0</v>
      </c>
      <c r="AM25" s="9">
        <v>0</v>
      </c>
      <c r="AN25" s="10">
        <v>0</v>
      </c>
      <c r="AO25" s="9">
        <v>1216</v>
      </c>
      <c r="AP25" s="10">
        <v>4</v>
      </c>
      <c r="AQ25" s="9">
        <v>0</v>
      </c>
      <c r="AR25" s="10">
        <v>0</v>
      </c>
      <c r="AS25" s="9">
        <v>309</v>
      </c>
      <c r="AT25" s="10">
        <v>1</v>
      </c>
      <c r="AU25" s="9">
        <v>0</v>
      </c>
      <c r="AV25" s="10">
        <v>0</v>
      </c>
      <c r="AW25" s="9">
        <v>269</v>
      </c>
      <c r="AX25" s="10">
        <v>1</v>
      </c>
      <c r="AY25" s="9">
        <v>269</v>
      </c>
      <c r="AZ25" s="10">
        <v>1</v>
      </c>
      <c r="BA25" s="9">
        <v>0</v>
      </c>
      <c r="BB25" s="10">
        <v>0</v>
      </c>
      <c r="BC25" s="9">
        <v>0</v>
      </c>
      <c r="BD25" s="10">
        <v>0</v>
      </c>
      <c r="BE25" s="9">
        <v>269</v>
      </c>
      <c r="BF25" s="10">
        <v>1</v>
      </c>
      <c r="BG25" s="9">
        <v>0</v>
      </c>
      <c r="BH25" s="10">
        <v>0</v>
      </c>
      <c r="BI25" s="9">
        <v>0</v>
      </c>
      <c r="BJ25" s="10">
        <v>0</v>
      </c>
      <c r="BK25" s="9">
        <v>-267</v>
      </c>
      <c r="BL25" s="10">
        <v>-1</v>
      </c>
      <c r="BM25" s="9">
        <v>269</v>
      </c>
      <c r="BN25" s="10">
        <v>1</v>
      </c>
    </row>
    <row r="26" spans="1:66" ht="15.75" customHeight="1">
      <c r="A26" s="8"/>
      <c r="B26" s="2" t="s">
        <v>92</v>
      </c>
      <c r="C26" s="10" t="s">
        <v>104</v>
      </c>
      <c r="D26" s="11" t="s">
        <v>144</v>
      </c>
      <c r="E26" s="9">
        <v>0</v>
      </c>
      <c r="F26" s="10">
        <v>0</v>
      </c>
      <c r="G26" s="9">
        <v>244</v>
      </c>
      <c r="H26" s="10">
        <v>1</v>
      </c>
      <c r="I26" s="9">
        <v>488</v>
      </c>
      <c r="J26" s="10">
        <v>2</v>
      </c>
      <c r="K26" s="9">
        <v>244</v>
      </c>
      <c r="L26" s="10">
        <v>1</v>
      </c>
      <c r="M26" s="9">
        <v>0</v>
      </c>
      <c r="N26" s="10">
        <v>0</v>
      </c>
      <c r="O26" s="9">
        <v>488</v>
      </c>
      <c r="P26" s="10">
        <v>2</v>
      </c>
      <c r="Q26" s="9">
        <v>244</v>
      </c>
      <c r="R26" s="10">
        <v>1</v>
      </c>
      <c r="S26" s="9">
        <v>0</v>
      </c>
      <c r="T26" s="10">
        <v>0</v>
      </c>
      <c r="U26" s="9">
        <v>812</v>
      </c>
      <c r="V26" s="10">
        <v>3</v>
      </c>
      <c r="W26" s="9">
        <v>772</v>
      </c>
      <c r="X26" s="10">
        <v>3</v>
      </c>
      <c r="Y26" s="9">
        <v>0</v>
      </c>
      <c r="Z26" s="10">
        <v>0</v>
      </c>
      <c r="AA26" s="9">
        <v>488</v>
      </c>
      <c r="AB26" s="10">
        <v>2</v>
      </c>
      <c r="AC26" s="9">
        <v>0</v>
      </c>
      <c r="AD26" s="10">
        <v>0</v>
      </c>
      <c r="AE26" s="9">
        <v>0</v>
      </c>
      <c r="AF26" s="10">
        <v>0</v>
      </c>
      <c r="AG26" s="9">
        <v>244</v>
      </c>
      <c r="AH26" s="10">
        <v>1</v>
      </c>
      <c r="AI26" s="9">
        <v>0</v>
      </c>
      <c r="AJ26" s="10">
        <v>0</v>
      </c>
      <c r="AK26" s="9">
        <v>0</v>
      </c>
      <c r="AL26" s="10">
        <v>0</v>
      </c>
      <c r="AM26" s="9">
        <v>0</v>
      </c>
      <c r="AN26" s="10">
        <v>0</v>
      </c>
      <c r="AO26" s="9">
        <v>244</v>
      </c>
      <c r="AP26" s="10">
        <v>1</v>
      </c>
      <c r="AQ26" s="9">
        <v>244</v>
      </c>
      <c r="AR26" s="10">
        <v>1</v>
      </c>
      <c r="AS26" s="9">
        <v>732</v>
      </c>
      <c r="AT26" s="10">
        <v>3</v>
      </c>
      <c r="AU26" s="9">
        <v>0</v>
      </c>
      <c r="AV26" s="10">
        <v>0</v>
      </c>
      <c r="AW26" s="9">
        <v>0</v>
      </c>
      <c r="AX26" s="10">
        <v>0</v>
      </c>
      <c r="AY26" s="9">
        <v>0</v>
      </c>
      <c r="AZ26" s="10">
        <v>0</v>
      </c>
      <c r="BA26" s="9">
        <v>0</v>
      </c>
      <c r="BB26" s="10">
        <v>0</v>
      </c>
      <c r="BC26" s="9">
        <v>732</v>
      </c>
      <c r="BD26" s="10">
        <v>3</v>
      </c>
      <c r="BE26" s="9">
        <v>732</v>
      </c>
      <c r="BF26" s="10">
        <v>3</v>
      </c>
      <c r="BG26" s="9">
        <v>732</v>
      </c>
      <c r="BH26" s="10">
        <v>3</v>
      </c>
      <c r="BI26" s="9">
        <v>732</v>
      </c>
      <c r="BJ26" s="10">
        <v>3</v>
      </c>
      <c r="BK26" s="9">
        <v>0</v>
      </c>
      <c r="BL26" s="10">
        <v>0</v>
      </c>
      <c r="BM26" s="9">
        <v>0</v>
      </c>
      <c r="BN26" s="10">
        <v>0</v>
      </c>
    </row>
    <row r="27" spans="1:66" ht="15.75" customHeight="1">
      <c r="A27" s="8"/>
      <c r="B27" s="2" t="s">
        <v>24</v>
      </c>
      <c r="C27" s="10" t="s">
        <v>103</v>
      </c>
      <c r="D27" s="11" t="s">
        <v>151</v>
      </c>
      <c r="E27" s="9">
        <v>2716</v>
      </c>
      <c r="F27" s="10">
        <v>4</v>
      </c>
      <c r="G27" s="9">
        <v>3395</v>
      </c>
      <c r="H27" s="10">
        <v>5</v>
      </c>
      <c r="I27" s="9">
        <v>2037</v>
      </c>
      <c r="J27" s="10">
        <v>3</v>
      </c>
      <c r="K27" s="9">
        <v>2037</v>
      </c>
      <c r="L27" s="10">
        <v>3</v>
      </c>
      <c r="M27" s="9">
        <v>2037</v>
      </c>
      <c r="N27" s="10">
        <v>3</v>
      </c>
      <c r="O27" s="9">
        <v>4753</v>
      </c>
      <c r="P27" s="10">
        <v>7</v>
      </c>
      <c r="Q27" s="9">
        <v>4074</v>
      </c>
      <c r="R27" s="10">
        <v>6</v>
      </c>
      <c r="S27" s="9">
        <v>4074</v>
      </c>
      <c r="T27" s="10">
        <v>6</v>
      </c>
      <c r="U27" s="9">
        <v>1358</v>
      </c>
      <c r="V27" s="10">
        <v>2</v>
      </c>
      <c r="W27" s="9">
        <v>2037</v>
      </c>
      <c r="X27" s="10">
        <v>3</v>
      </c>
      <c r="Y27" s="9">
        <v>2716</v>
      </c>
      <c r="Z27" s="10">
        <v>4</v>
      </c>
      <c r="AA27" s="9">
        <v>3395</v>
      </c>
      <c r="AB27" s="10">
        <v>5</v>
      </c>
      <c r="AC27" s="9">
        <v>2007</v>
      </c>
      <c r="AD27" s="10">
        <v>3</v>
      </c>
      <c r="AE27" s="9">
        <v>4543</v>
      </c>
      <c r="AF27" s="10">
        <v>7</v>
      </c>
      <c r="AG27" s="9">
        <v>7788</v>
      </c>
      <c r="AH27" s="10">
        <v>12</v>
      </c>
      <c r="AI27" s="9">
        <v>3245</v>
      </c>
      <c r="AJ27" s="10">
        <v>5</v>
      </c>
      <c r="AK27" s="9">
        <v>5841</v>
      </c>
      <c r="AL27" s="10">
        <v>9</v>
      </c>
      <c r="AM27" s="9">
        <v>2596</v>
      </c>
      <c r="AN27" s="10">
        <v>4</v>
      </c>
      <c r="AO27" s="9">
        <v>5192</v>
      </c>
      <c r="AP27" s="10">
        <v>8</v>
      </c>
      <c r="AQ27" s="9">
        <v>5192</v>
      </c>
      <c r="AR27" s="10">
        <v>8</v>
      </c>
      <c r="AS27" s="9">
        <v>3894</v>
      </c>
      <c r="AT27" s="10">
        <v>6</v>
      </c>
      <c r="AU27" s="9">
        <v>6490</v>
      </c>
      <c r="AV27" s="10">
        <v>10</v>
      </c>
      <c r="AW27" s="9">
        <v>9735</v>
      </c>
      <c r="AX27" s="10">
        <v>15</v>
      </c>
      <c r="AY27" s="9">
        <v>12331</v>
      </c>
      <c r="AZ27" s="10">
        <v>19</v>
      </c>
      <c r="BA27" s="9">
        <v>5192</v>
      </c>
      <c r="BB27" s="10">
        <v>8</v>
      </c>
      <c r="BC27" s="9">
        <v>9086</v>
      </c>
      <c r="BD27" s="10">
        <v>14</v>
      </c>
      <c r="BE27" s="9">
        <v>5192</v>
      </c>
      <c r="BF27" s="10">
        <v>8</v>
      </c>
      <c r="BG27" s="9">
        <v>8985</v>
      </c>
      <c r="BH27" s="10">
        <v>15</v>
      </c>
      <c r="BI27" s="9">
        <v>11381</v>
      </c>
      <c r="BJ27" s="10">
        <v>19</v>
      </c>
      <c r="BK27" s="9">
        <v>7787</v>
      </c>
      <c r="BL27" s="10">
        <v>13</v>
      </c>
      <c r="BM27" s="9">
        <v>9735</v>
      </c>
      <c r="BN27" s="10">
        <v>15</v>
      </c>
    </row>
    <row r="28" spans="1:66" ht="15.75" customHeight="1">
      <c r="A28" s="8"/>
      <c r="B28" s="2" t="s">
        <v>50</v>
      </c>
      <c r="C28" s="10" t="s">
        <v>104</v>
      </c>
      <c r="D28" s="11" t="s">
        <v>144</v>
      </c>
      <c r="E28" s="9">
        <v>487</v>
      </c>
      <c r="F28" s="10">
        <v>3</v>
      </c>
      <c r="G28" s="9">
        <v>1163</v>
      </c>
      <c r="H28" s="10">
        <v>7</v>
      </c>
      <c r="I28" s="9">
        <v>1083</v>
      </c>
      <c r="J28" s="10">
        <v>7</v>
      </c>
      <c r="K28" s="9">
        <v>487</v>
      </c>
      <c r="L28" s="10">
        <v>3</v>
      </c>
      <c r="M28" s="9">
        <v>716</v>
      </c>
      <c r="N28" s="10">
        <v>4</v>
      </c>
      <c r="O28" s="9">
        <v>447</v>
      </c>
      <c r="P28" s="10">
        <v>3</v>
      </c>
      <c r="Q28" s="9">
        <v>984</v>
      </c>
      <c r="R28" s="10">
        <v>6</v>
      </c>
      <c r="S28" s="9">
        <v>785</v>
      </c>
      <c r="T28" s="10">
        <v>5</v>
      </c>
      <c r="U28" s="9">
        <v>865</v>
      </c>
      <c r="V28" s="10">
        <v>5</v>
      </c>
      <c r="W28" s="9">
        <v>636</v>
      </c>
      <c r="X28" s="10">
        <v>4</v>
      </c>
      <c r="Y28" s="9">
        <v>596</v>
      </c>
      <c r="Z28" s="10">
        <v>4</v>
      </c>
      <c r="AA28" s="9">
        <v>1014</v>
      </c>
      <c r="AB28" s="10">
        <v>6</v>
      </c>
      <c r="AC28" s="9">
        <v>447</v>
      </c>
      <c r="AD28" s="10">
        <v>3</v>
      </c>
      <c r="AE28" s="9">
        <v>487</v>
      </c>
      <c r="AF28" s="10">
        <v>3</v>
      </c>
      <c r="AG28" s="9">
        <v>447</v>
      </c>
      <c r="AH28" s="10">
        <v>3</v>
      </c>
      <c r="AI28" s="9">
        <v>905</v>
      </c>
      <c r="AJ28" s="10">
        <v>5</v>
      </c>
      <c r="AK28" s="9">
        <v>865</v>
      </c>
      <c r="AL28" s="10">
        <v>5</v>
      </c>
      <c r="AM28" s="9">
        <v>189</v>
      </c>
      <c r="AN28" s="10">
        <v>1</v>
      </c>
      <c r="AO28" s="9">
        <v>785</v>
      </c>
      <c r="AP28" s="10">
        <v>5</v>
      </c>
      <c r="AQ28" s="9">
        <v>338</v>
      </c>
      <c r="AR28" s="10">
        <v>2</v>
      </c>
      <c r="AS28" s="9">
        <v>1075</v>
      </c>
      <c r="AT28" s="10">
        <v>5</v>
      </c>
      <c r="AU28" s="9">
        <v>1314</v>
      </c>
      <c r="AV28" s="10">
        <v>6</v>
      </c>
      <c r="AW28" s="9">
        <v>1632</v>
      </c>
      <c r="AX28" s="10">
        <v>8</v>
      </c>
      <c r="AY28" s="9">
        <v>1075</v>
      </c>
      <c r="AZ28" s="10">
        <v>5</v>
      </c>
      <c r="BA28" s="9">
        <v>2349</v>
      </c>
      <c r="BB28" s="10">
        <v>11</v>
      </c>
      <c r="BC28" s="9">
        <v>677</v>
      </c>
      <c r="BD28" s="10">
        <v>3</v>
      </c>
      <c r="BE28" s="9">
        <v>1234</v>
      </c>
      <c r="BF28" s="10">
        <v>6</v>
      </c>
      <c r="BG28" s="9">
        <v>1632</v>
      </c>
      <c r="BH28" s="10">
        <v>8</v>
      </c>
      <c r="BI28" s="9">
        <v>1115</v>
      </c>
      <c r="BJ28" s="10">
        <v>5</v>
      </c>
      <c r="BK28" s="9">
        <v>1075</v>
      </c>
      <c r="BL28" s="10">
        <v>5</v>
      </c>
      <c r="BM28" s="9">
        <v>1632</v>
      </c>
      <c r="BN28" s="10">
        <v>8</v>
      </c>
    </row>
    <row r="29" spans="1:66" ht="15.75" customHeight="1">
      <c r="A29" s="8"/>
      <c r="B29" s="2" t="s">
        <v>90</v>
      </c>
      <c r="C29" s="10" t="s">
        <v>103</v>
      </c>
      <c r="D29" s="11" t="s">
        <v>151</v>
      </c>
      <c r="E29" s="9">
        <v>16450</v>
      </c>
      <c r="F29" s="10">
        <v>33</v>
      </c>
      <c r="G29" s="9">
        <v>15769</v>
      </c>
      <c r="H29" s="10">
        <v>32</v>
      </c>
      <c r="I29" s="9">
        <v>19212</v>
      </c>
      <c r="J29" s="10">
        <v>39</v>
      </c>
      <c r="K29" s="9">
        <v>24138</v>
      </c>
      <c r="L29" s="10">
        <v>49</v>
      </c>
      <c r="M29" s="9">
        <v>21245</v>
      </c>
      <c r="N29" s="10">
        <v>43</v>
      </c>
      <c r="O29" s="9">
        <v>22283</v>
      </c>
      <c r="P29" s="10">
        <v>45</v>
      </c>
      <c r="Q29" s="9">
        <v>20197</v>
      </c>
      <c r="R29" s="10">
        <v>41</v>
      </c>
      <c r="S29" s="9">
        <v>17734</v>
      </c>
      <c r="T29" s="10">
        <v>36</v>
      </c>
      <c r="U29" s="9">
        <v>20197</v>
      </c>
      <c r="V29" s="10">
        <v>41</v>
      </c>
      <c r="W29" s="9">
        <v>24138</v>
      </c>
      <c r="X29" s="10">
        <v>49</v>
      </c>
      <c r="Y29" s="9">
        <v>24631</v>
      </c>
      <c r="Z29" s="10">
        <v>50</v>
      </c>
      <c r="AA29" s="9">
        <v>13793</v>
      </c>
      <c r="AB29" s="10">
        <v>28</v>
      </c>
      <c r="AC29" s="9">
        <v>17242</v>
      </c>
      <c r="AD29" s="10">
        <v>35</v>
      </c>
      <c r="AE29" s="9">
        <v>14778</v>
      </c>
      <c r="AF29" s="10">
        <v>30</v>
      </c>
      <c r="AG29" s="9">
        <v>17734</v>
      </c>
      <c r="AH29" s="10">
        <v>36</v>
      </c>
      <c r="AI29" s="9">
        <v>15271</v>
      </c>
      <c r="AJ29" s="10">
        <v>31</v>
      </c>
      <c r="AK29" s="9">
        <v>24631</v>
      </c>
      <c r="AL29" s="10">
        <v>50</v>
      </c>
      <c r="AM29" s="9">
        <v>22660</v>
      </c>
      <c r="AN29" s="10">
        <v>46</v>
      </c>
      <c r="AO29" s="9">
        <v>23645</v>
      </c>
      <c r="AP29" s="10">
        <v>48</v>
      </c>
      <c r="AQ29" s="9">
        <v>23153</v>
      </c>
      <c r="AR29" s="10">
        <v>47</v>
      </c>
      <c r="AS29" s="9">
        <v>27094</v>
      </c>
      <c r="AT29" s="10">
        <v>55</v>
      </c>
      <c r="AU29" s="9">
        <v>38441</v>
      </c>
      <c r="AV29" s="10">
        <v>78</v>
      </c>
      <c r="AW29" s="9">
        <v>43964</v>
      </c>
      <c r="AX29" s="10">
        <v>91</v>
      </c>
      <c r="AY29" s="9">
        <v>50245</v>
      </c>
      <c r="AZ29" s="10">
        <v>104</v>
      </c>
      <c r="BA29" s="9">
        <v>31403</v>
      </c>
      <c r="BB29" s="10">
        <v>65</v>
      </c>
      <c r="BC29" s="9">
        <v>30437</v>
      </c>
      <c r="BD29" s="10">
        <v>63</v>
      </c>
      <c r="BE29" s="9">
        <v>34785</v>
      </c>
      <c r="BF29" s="10">
        <v>72</v>
      </c>
      <c r="BG29" s="9">
        <v>29631</v>
      </c>
      <c r="BH29" s="10">
        <v>60</v>
      </c>
      <c r="BI29" s="9">
        <v>27586</v>
      </c>
      <c r="BJ29" s="10">
        <v>56</v>
      </c>
      <c r="BK29" s="9">
        <v>21182</v>
      </c>
      <c r="BL29" s="10">
        <v>43</v>
      </c>
      <c r="BM29" s="9">
        <v>43964</v>
      </c>
      <c r="BN29" s="10">
        <v>91</v>
      </c>
    </row>
    <row r="30" spans="1:66" ht="15.75" customHeight="1">
      <c r="A30" s="8"/>
      <c r="B30" s="2" t="s">
        <v>32</v>
      </c>
      <c r="C30" s="10" t="s">
        <v>101</v>
      </c>
      <c r="D30" s="11" t="s">
        <v>147</v>
      </c>
      <c r="E30" s="9">
        <v>10994</v>
      </c>
      <c r="F30" s="10">
        <v>13</v>
      </c>
      <c r="G30" s="9">
        <v>10291</v>
      </c>
      <c r="H30" s="10">
        <v>12</v>
      </c>
      <c r="I30" s="9">
        <v>11979</v>
      </c>
      <c r="J30" s="10">
        <v>14</v>
      </c>
      <c r="K30" s="9">
        <v>9447</v>
      </c>
      <c r="L30" s="10">
        <v>11</v>
      </c>
      <c r="M30" s="9">
        <v>4221</v>
      </c>
      <c r="N30" s="10">
        <v>5</v>
      </c>
      <c r="O30" s="9">
        <v>2477</v>
      </c>
      <c r="P30" s="10">
        <v>3</v>
      </c>
      <c r="Q30" s="9">
        <v>12878</v>
      </c>
      <c r="R30" s="10">
        <v>15</v>
      </c>
      <c r="S30" s="9">
        <v>11190</v>
      </c>
      <c r="T30" s="10">
        <v>13</v>
      </c>
      <c r="U30" s="9">
        <v>7649</v>
      </c>
      <c r="V30" s="10">
        <v>9</v>
      </c>
      <c r="W30" s="9">
        <v>6916</v>
      </c>
      <c r="X30" s="10">
        <v>8</v>
      </c>
      <c r="Y30" s="9">
        <v>12878</v>
      </c>
      <c r="Z30" s="10">
        <v>15</v>
      </c>
      <c r="AA30" s="9">
        <v>9282</v>
      </c>
      <c r="AB30" s="10">
        <v>11</v>
      </c>
      <c r="AC30" s="9">
        <v>11868</v>
      </c>
      <c r="AD30" s="10">
        <v>14</v>
      </c>
      <c r="AE30" s="9">
        <v>13666</v>
      </c>
      <c r="AF30" s="10">
        <v>16</v>
      </c>
      <c r="AG30" s="9">
        <v>10181</v>
      </c>
      <c r="AH30" s="10">
        <v>12</v>
      </c>
      <c r="AI30" s="9">
        <v>8438</v>
      </c>
      <c r="AJ30" s="10">
        <v>10</v>
      </c>
      <c r="AK30" s="9">
        <v>5907</v>
      </c>
      <c r="AL30" s="10">
        <v>7</v>
      </c>
      <c r="AM30" s="9">
        <v>5063</v>
      </c>
      <c r="AN30" s="10">
        <v>6</v>
      </c>
      <c r="AO30" s="9">
        <v>5876</v>
      </c>
      <c r="AP30" s="10">
        <v>7</v>
      </c>
      <c r="AQ30" s="9">
        <v>5853</v>
      </c>
      <c r="AR30" s="10">
        <v>7</v>
      </c>
      <c r="AS30" s="9">
        <v>7526</v>
      </c>
      <c r="AT30" s="10">
        <v>9</v>
      </c>
      <c r="AU30" s="9">
        <v>6690</v>
      </c>
      <c r="AV30" s="10">
        <v>8</v>
      </c>
      <c r="AW30" s="9">
        <v>5840</v>
      </c>
      <c r="AX30" s="10">
        <v>7</v>
      </c>
      <c r="AY30" s="9">
        <v>6674</v>
      </c>
      <c r="AZ30" s="10">
        <v>8</v>
      </c>
      <c r="BA30" s="9">
        <v>5006</v>
      </c>
      <c r="BB30" s="10">
        <v>6</v>
      </c>
      <c r="BC30" s="9">
        <v>10846</v>
      </c>
      <c r="BD30" s="10">
        <v>13</v>
      </c>
      <c r="BE30" s="9">
        <v>5840</v>
      </c>
      <c r="BF30" s="10">
        <v>7</v>
      </c>
      <c r="BG30" s="9">
        <v>6769</v>
      </c>
      <c r="BH30" s="10">
        <v>8</v>
      </c>
      <c r="BI30" s="9">
        <v>10969</v>
      </c>
      <c r="BJ30" s="10">
        <v>13</v>
      </c>
      <c r="BK30" s="9">
        <v>5907</v>
      </c>
      <c r="BL30" s="10">
        <v>7</v>
      </c>
      <c r="BM30" s="9">
        <v>5840</v>
      </c>
      <c r="BN30" s="10">
        <v>7</v>
      </c>
    </row>
    <row r="31" spans="1:66" ht="15.75" customHeight="1">
      <c r="A31" s="8"/>
      <c r="B31" s="2" t="s">
        <v>42</v>
      </c>
      <c r="C31" s="10" t="s">
        <v>101</v>
      </c>
      <c r="D31" s="11" t="s">
        <v>152</v>
      </c>
      <c r="E31" s="9">
        <v>9087</v>
      </c>
      <c r="F31" s="10">
        <v>13</v>
      </c>
      <c r="G31" s="9">
        <v>6291</v>
      </c>
      <c r="H31" s="10">
        <v>9</v>
      </c>
      <c r="I31" s="9">
        <v>6990</v>
      </c>
      <c r="J31" s="10">
        <v>10</v>
      </c>
      <c r="K31" s="9">
        <v>8388</v>
      </c>
      <c r="L31" s="10">
        <v>12</v>
      </c>
      <c r="M31" s="9">
        <v>7689</v>
      </c>
      <c r="N31" s="10">
        <v>11</v>
      </c>
      <c r="O31" s="9">
        <v>7689</v>
      </c>
      <c r="P31" s="10">
        <v>11</v>
      </c>
      <c r="Q31" s="9">
        <v>9087</v>
      </c>
      <c r="R31" s="10">
        <v>13</v>
      </c>
      <c r="S31" s="9">
        <v>11184</v>
      </c>
      <c r="T31" s="10">
        <v>16</v>
      </c>
      <c r="U31" s="9">
        <v>11883</v>
      </c>
      <c r="V31" s="10">
        <v>17</v>
      </c>
      <c r="W31" s="9">
        <v>12582</v>
      </c>
      <c r="X31" s="10">
        <v>18</v>
      </c>
      <c r="Y31" s="9">
        <v>11883</v>
      </c>
      <c r="Z31" s="10">
        <v>17</v>
      </c>
      <c r="AA31" s="9">
        <v>11883</v>
      </c>
      <c r="AB31" s="10">
        <v>17</v>
      </c>
      <c r="AC31" s="9">
        <v>10784</v>
      </c>
      <c r="AD31" s="10">
        <v>16</v>
      </c>
      <c r="AE31" s="9">
        <v>16874</v>
      </c>
      <c r="AF31" s="10">
        <v>26</v>
      </c>
      <c r="AG31" s="9">
        <v>12980</v>
      </c>
      <c r="AH31" s="10">
        <v>20</v>
      </c>
      <c r="AI31" s="9">
        <v>15856</v>
      </c>
      <c r="AJ31" s="10">
        <v>24</v>
      </c>
      <c r="AK31" s="9">
        <v>15576</v>
      </c>
      <c r="AL31" s="10">
        <v>24</v>
      </c>
      <c r="AM31" s="9">
        <v>13629</v>
      </c>
      <c r="AN31" s="10">
        <v>21</v>
      </c>
      <c r="AO31" s="9">
        <v>15576</v>
      </c>
      <c r="AP31" s="10">
        <v>24</v>
      </c>
      <c r="AQ31" s="9">
        <v>18172</v>
      </c>
      <c r="AR31" s="10">
        <v>28</v>
      </c>
      <c r="AS31" s="9">
        <v>11033</v>
      </c>
      <c r="AT31" s="10">
        <v>17</v>
      </c>
      <c r="AU31" s="9">
        <v>17523</v>
      </c>
      <c r="AV31" s="10">
        <v>27</v>
      </c>
      <c r="AW31" s="9">
        <v>22066</v>
      </c>
      <c r="AX31" s="10">
        <v>34</v>
      </c>
      <c r="AY31" s="9">
        <v>16225</v>
      </c>
      <c r="AZ31" s="10">
        <v>25</v>
      </c>
      <c r="BA31" s="9">
        <v>14927</v>
      </c>
      <c r="BB31" s="10">
        <v>23</v>
      </c>
      <c r="BC31" s="9">
        <v>18172</v>
      </c>
      <c r="BD31" s="10">
        <v>28</v>
      </c>
      <c r="BE31" s="9">
        <v>20119</v>
      </c>
      <c r="BF31" s="10">
        <v>31</v>
      </c>
      <c r="BG31" s="9">
        <v>23750</v>
      </c>
      <c r="BH31" s="10">
        <v>38</v>
      </c>
      <c r="BI31" s="9">
        <v>20000</v>
      </c>
      <c r="BJ31" s="10">
        <v>32</v>
      </c>
      <c r="BK31" s="9">
        <v>13750</v>
      </c>
      <c r="BL31" s="10">
        <v>22</v>
      </c>
      <c r="BM31" s="9">
        <v>22066</v>
      </c>
      <c r="BN31" s="10">
        <v>34</v>
      </c>
    </row>
    <row r="32" spans="1:66" ht="15.75" customHeight="1">
      <c r="A32" s="8"/>
      <c r="B32" s="2" t="s">
        <v>81</v>
      </c>
      <c r="C32" s="10" t="s">
        <v>103</v>
      </c>
      <c r="D32" s="11" t="s">
        <v>151</v>
      </c>
      <c r="E32" s="9">
        <v>17132</v>
      </c>
      <c r="F32" s="10">
        <v>41</v>
      </c>
      <c r="G32" s="9">
        <v>23400</v>
      </c>
      <c r="H32" s="10">
        <v>56</v>
      </c>
      <c r="I32" s="9">
        <v>30086</v>
      </c>
      <c r="J32" s="10">
        <v>72</v>
      </c>
      <c r="K32" s="9">
        <v>17132</v>
      </c>
      <c r="L32" s="10">
        <v>41</v>
      </c>
      <c r="M32" s="9">
        <v>18804</v>
      </c>
      <c r="N32" s="10">
        <v>45</v>
      </c>
      <c r="O32" s="9">
        <v>16714</v>
      </c>
      <c r="P32" s="10">
        <v>40</v>
      </c>
      <c r="Q32" s="9">
        <v>12536</v>
      </c>
      <c r="R32" s="10">
        <v>30</v>
      </c>
      <c r="S32" s="9">
        <v>20475</v>
      </c>
      <c r="T32" s="10">
        <v>49</v>
      </c>
      <c r="U32" s="9">
        <v>21729</v>
      </c>
      <c r="V32" s="10">
        <v>52</v>
      </c>
      <c r="W32" s="9">
        <v>24236</v>
      </c>
      <c r="X32" s="10">
        <v>58</v>
      </c>
      <c r="Y32" s="9">
        <v>21311</v>
      </c>
      <c r="Z32" s="10">
        <v>51</v>
      </c>
      <c r="AA32" s="9">
        <v>19222</v>
      </c>
      <c r="AB32" s="10">
        <v>46</v>
      </c>
      <c r="AC32" s="9">
        <v>15880</v>
      </c>
      <c r="AD32" s="10">
        <v>38</v>
      </c>
      <c r="AE32" s="9">
        <v>11282</v>
      </c>
      <c r="AF32" s="10">
        <v>27</v>
      </c>
      <c r="AG32" s="9">
        <v>18804</v>
      </c>
      <c r="AH32" s="10">
        <v>45</v>
      </c>
      <c r="AI32" s="9">
        <v>13372</v>
      </c>
      <c r="AJ32" s="10">
        <v>32</v>
      </c>
      <c r="AK32" s="9">
        <v>11282</v>
      </c>
      <c r="AL32" s="10">
        <v>27</v>
      </c>
      <c r="AM32" s="9">
        <v>13789</v>
      </c>
      <c r="AN32" s="10">
        <v>33</v>
      </c>
      <c r="AO32" s="9">
        <v>13372</v>
      </c>
      <c r="AP32" s="10">
        <v>32</v>
      </c>
      <c r="AQ32" s="9">
        <v>11700</v>
      </c>
      <c r="AR32" s="10">
        <v>28</v>
      </c>
      <c r="AS32" s="9">
        <v>15461</v>
      </c>
      <c r="AT32" s="10">
        <v>37</v>
      </c>
      <c r="AU32" s="9">
        <v>15879</v>
      </c>
      <c r="AV32" s="10">
        <v>38</v>
      </c>
      <c r="AW32" s="9">
        <v>14625</v>
      </c>
      <c r="AX32" s="10">
        <v>35</v>
      </c>
      <c r="AY32" s="9">
        <v>16297</v>
      </c>
      <c r="AZ32" s="10">
        <v>39</v>
      </c>
      <c r="BA32" s="9">
        <v>16714</v>
      </c>
      <c r="BB32" s="10">
        <v>40</v>
      </c>
      <c r="BC32" s="9">
        <v>17132</v>
      </c>
      <c r="BD32" s="10">
        <v>41</v>
      </c>
      <c r="BE32" s="9">
        <v>10447</v>
      </c>
      <c r="BF32" s="10">
        <v>25</v>
      </c>
      <c r="BG32" s="9">
        <v>8775</v>
      </c>
      <c r="BH32" s="10">
        <v>21</v>
      </c>
      <c r="BI32" s="9">
        <v>9193</v>
      </c>
      <c r="BJ32" s="10">
        <v>22</v>
      </c>
      <c r="BK32" s="9">
        <v>11282</v>
      </c>
      <c r="BL32" s="10">
        <v>27</v>
      </c>
      <c r="BM32" s="9">
        <v>14625</v>
      </c>
      <c r="BN32" s="10">
        <v>35</v>
      </c>
    </row>
    <row r="33" spans="1:66" ht="15.75" customHeight="1">
      <c r="A33" s="8"/>
      <c r="B33" s="2" t="s">
        <v>99</v>
      </c>
      <c r="C33" s="10" t="s">
        <v>103</v>
      </c>
      <c r="D33" s="11" t="s">
        <v>146</v>
      </c>
      <c r="E33" s="9">
        <v>227</v>
      </c>
      <c r="F33" s="10">
        <v>1</v>
      </c>
      <c r="G33" s="9">
        <v>0</v>
      </c>
      <c r="H33" s="10">
        <v>0</v>
      </c>
      <c r="I33" s="9">
        <v>359</v>
      </c>
      <c r="J33" s="10">
        <v>2</v>
      </c>
      <c r="K33" s="9">
        <v>0</v>
      </c>
      <c r="L33" s="10">
        <v>0</v>
      </c>
      <c r="M33" s="9">
        <v>0</v>
      </c>
      <c r="N33" s="10">
        <v>0</v>
      </c>
      <c r="O33" s="9">
        <v>362</v>
      </c>
      <c r="P33" s="10">
        <v>2</v>
      </c>
      <c r="Q33" s="9">
        <v>0</v>
      </c>
      <c r="R33" s="10">
        <v>0</v>
      </c>
      <c r="S33" s="9">
        <v>179</v>
      </c>
      <c r="T33" s="10">
        <v>1</v>
      </c>
      <c r="U33" s="9">
        <v>179</v>
      </c>
      <c r="V33" s="10">
        <v>1</v>
      </c>
      <c r="W33" s="9">
        <v>179</v>
      </c>
      <c r="X33" s="10">
        <v>1</v>
      </c>
      <c r="Y33" s="9">
        <v>0</v>
      </c>
      <c r="Z33" s="10">
        <v>0</v>
      </c>
      <c r="AA33" s="9">
        <v>179</v>
      </c>
      <c r="AB33" s="10">
        <v>1</v>
      </c>
      <c r="AC33" s="9">
        <v>179</v>
      </c>
      <c r="AD33" s="10">
        <v>1</v>
      </c>
      <c r="AE33" s="9">
        <v>0</v>
      </c>
      <c r="AF33" s="10">
        <v>0</v>
      </c>
      <c r="AG33" s="9">
        <v>0</v>
      </c>
      <c r="AH33" s="10">
        <v>0</v>
      </c>
      <c r="AI33" s="9">
        <v>179</v>
      </c>
      <c r="AJ33" s="10">
        <v>1</v>
      </c>
      <c r="AK33" s="9">
        <v>0</v>
      </c>
      <c r="AL33" s="10">
        <v>0</v>
      </c>
      <c r="AM33" s="9">
        <v>538</v>
      </c>
      <c r="AN33" s="10">
        <v>3</v>
      </c>
      <c r="AO33" s="9">
        <v>179</v>
      </c>
      <c r="AP33" s="10">
        <v>1</v>
      </c>
      <c r="AQ33" s="9">
        <v>172</v>
      </c>
      <c r="AR33" s="10">
        <v>1</v>
      </c>
      <c r="AS33" s="9">
        <v>0</v>
      </c>
      <c r="AT33" s="10">
        <v>0</v>
      </c>
      <c r="AU33" s="9">
        <v>172</v>
      </c>
      <c r="AV33" s="10">
        <v>1</v>
      </c>
      <c r="AW33" s="9">
        <v>170</v>
      </c>
      <c r="AX33" s="10">
        <v>1</v>
      </c>
      <c r="AY33" s="9">
        <v>170</v>
      </c>
      <c r="AZ33" s="10">
        <v>1</v>
      </c>
      <c r="BA33" s="9">
        <v>340</v>
      </c>
      <c r="BB33" s="10">
        <v>2</v>
      </c>
      <c r="BC33" s="9">
        <v>0</v>
      </c>
      <c r="BD33" s="10">
        <v>0</v>
      </c>
      <c r="BE33" s="9">
        <v>0</v>
      </c>
      <c r="BF33" s="10">
        <v>0</v>
      </c>
      <c r="BG33" s="9">
        <v>402</v>
      </c>
      <c r="BH33" s="10">
        <v>2</v>
      </c>
      <c r="BI33" s="9">
        <v>0</v>
      </c>
      <c r="BJ33" s="10">
        <v>0</v>
      </c>
      <c r="BK33" s="9">
        <v>170</v>
      </c>
      <c r="BL33" s="10">
        <v>1</v>
      </c>
      <c r="BM33" s="9">
        <v>170</v>
      </c>
      <c r="BN33" s="10">
        <v>1</v>
      </c>
    </row>
    <row r="34" spans="1:66" ht="15.75" customHeight="1">
      <c r="A34" s="8"/>
      <c r="B34" s="2" t="s">
        <v>45</v>
      </c>
      <c r="C34" s="10" t="s">
        <v>103</v>
      </c>
      <c r="D34" s="11" t="s">
        <v>151</v>
      </c>
      <c r="E34" s="9">
        <v>21600</v>
      </c>
      <c r="F34" s="10">
        <v>160</v>
      </c>
      <c r="G34" s="9">
        <v>19035</v>
      </c>
      <c r="H34" s="10">
        <v>141</v>
      </c>
      <c r="I34" s="9">
        <v>18495</v>
      </c>
      <c r="J34" s="10">
        <v>137</v>
      </c>
      <c r="K34" s="9">
        <v>19170</v>
      </c>
      <c r="L34" s="10">
        <v>142</v>
      </c>
      <c r="M34" s="9">
        <v>15930</v>
      </c>
      <c r="N34" s="10">
        <v>118</v>
      </c>
      <c r="O34" s="9">
        <v>19049</v>
      </c>
      <c r="P34" s="10">
        <v>141</v>
      </c>
      <c r="Q34" s="9">
        <v>20250</v>
      </c>
      <c r="R34" s="10">
        <v>150</v>
      </c>
      <c r="S34" s="9">
        <v>20115</v>
      </c>
      <c r="T34" s="10">
        <v>149</v>
      </c>
      <c r="U34" s="9">
        <v>17955</v>
      </c>
      <c r="V34" s="10">
        <v>133</v>
      </c>
      <c r="W34" s="9">
        <v>20115</v>
      </c>
      <c r="X34" s="10">
        <v>149</v>
      </c>
      <c r="Y34" s="9">
        <v>9720</v>
      </c>
      <c r="Z34" s="10">
        <v>72</v>
      </c>
      <c r="AA34" s="9">
        <v>675</v>
      </c>
      <c r="AB34" s="10">
        <v>5</v>
      </c>
      <c r="AC34" s="9">
        <v>2295</v>
      </c>
      <c r="AD34" s="10">
        <v>17</v>
      </c>
      <c r="AE34" s="9">
        <v>945</v>
      </c>
      <c r="AF34" s="10">
        <v>7</v>
      </c>
      <c r="AG34" s="9">
        <v>24030</v>
      </c>
      <c r="AH34" s="10">
        <v>178</v>
      </c>
      <c r="AI34" s="9">
        <v>29685</v>
      </c>
      <c r="AJ34" s="10">
        <v>216</v>
      </c>
      <c r="AK34" s="9">
        <v>34830</v>
      </c>
      <c r="AL34" s="10">
        <v>258</v>
      </c>
      <c r="AM34" s="9">
        <v>27540</v>
      </c>
      <c r="AN34" s="10">
        <v>204</v>
      </c>
      <c r="AO34" s="9">
        <v>26190</v>
      </c>
      <c r="AP34" s="10">
        <v>194</v>
      </c>
      <c r="AQ34" s="9">
        <v>27270</v>
      </c>
      <c r="AR34" s="10">
        <v>202</v>
      </c>
      <c r="AS34" s="9">
        <v>23909</v>
      </c>
      <c r="AT34" s="10">
        <v>177</v>
      </c>
      <c r="AU34" s="9">
        <v>32940</v>
      </c>
      <c r="AV34" s="10">
        <v>244</v>
      </c>
      <c r="AW34" s="9">
        <v>32265</v>
      </c>
      <c r="AX34" s="10">
        <v>239</v>
      </c>
      <c r="AY34" s="9">
        <v>25785</v>
      </c>
      <c r="AZ34" s="10">
        <v>191</v>
      </c>
      <c r="BA34" s="9">
        <v>20250</v>
      </c>
      <c r="BB34" s="10">
        <v>150</v>
      </c>
      <c r="BC34" s="9">
        <v>10530</v>
      </c>
      <c r="BD34" s="10">
        <v>78</v>
      </c>
      <c r="BE34" s="9">
        <v>8259</v>
      </c>
      <c r="BF34" s="10">
        <v>61</v>
      </c>
      <c r="BG34" s="9">
        <v>27369</v>
      </c>
      <c r="BH34" s="10">
        <v>212</v>
      </c>
      <c r="BI34" s="9">
        <v>30187</v>
      </c>
      <c r="BJ34" s="10">
        <v>234</v>
      </c>
      <c r="BK34" s="9">
        <v>27994</v>
      </c>
      <c r="BL34" s="10">
        <v>217</v>
      </c>
      <c r="BM34" s="9">
        <v>32265</v>
      </c>
      <c r="BN34" s="10">
        <v>239</v>
      </c>
    </row>
    <row r="35" spans="1:66" ht="15.75" customHeight="1">
      <c r="A35" s="8"/>
      <c r="B35" s="2" t="s">
        <v>58</v>
      </c>
      <c r="C35" s="10" t="s">
        <v>104</v>
      </c>
      <c r="D35" s="11" t="s">
        <v>142</v>
      </c>
      <c r="E35" s="9">
        <v>0</v>
      </c>
      <c r="F35" s="10">
        <v>0</v>
      </c>
      <c r="G35" s="9">
        <v>0</v>
      </c>
      <c r="H35" s="10">
        <v>0</v>
      </c>
      <c r="I35" s="9">
        <v>0</v>
      </c>
      <c r="J35" s="10">
        <v>0</v>
      </c>
      <c r="K35" s="9">
        <v>0</v>
      </c>
      <c r="L35" s="10">
        <v>0</v>
      </c>
      <c r="M35" s="9">
        <v>0</v>
      </c>
      <c r="N35" s="10">
        <v>0</v>
      </c>
      <c r="O35" s="9">
        <v>0</v>
      </c>
      <c r="P35" s="10">
        <v>0</v>
      </c>
      <c r="Q35" s="9">
        <v>0</v>
      </c>
      <c r="R35" s="10">
        <v>0</v>
      </c>
      <c r="S35" s="9">
        <v>0</v>
      </c>
      <c r="T35" s="10">
        <v>0</v>
      </c>
      <c r="U35" s="9">
        <v>0</v>
      </c>
      <c r="V35" s="10">
        <v>0</v>
      </c>
      <c r="W35" s="9">
        <v>0</v>
      </c>
      <c r="X35" s="10">
        <v>0</v>
      </c>
      <c r="Y35" s="9">
        <v>0</v>
      </c>
      <c r="Z35" s="10">
        <v>0</v>
      </c>
      <c r="AA35" s="9">
        <v>0</v>
      </c>
      <c r="AB35" s="10">
        <v>0</v>
      </c>
      <c r="AC35" s="9">
        <v>0</v>
      </c>
      <c r="AD35" s="10">
        <v>0</v>
      </c>
      <c r="AE35" s="9">
        <v>0</v>
      </c>
      <c r="AF35" s="10">
        <v>0</v>
      </c>
      <c r="AG35" s="9">
        <v>0</v>
      </c>
      <c r="AH35" s="10">
        <v>0</v>
      </c>
      <c r="AI35" s="9">
        <v>0</v>
      </c>
      <c r="AJ35" s="10">
        <v>0</v>
      </c>
      <c r="AK35" s="9">
        <v>0</v>
      </c>
      <c r="AL35" s="10">
        <v>0</v>
      </c>
      <c r="AM35" s="9">
        <v>0</v>
      </c>
      <c r="AN35" s="10">
        <v>0</v>
      </c>
      <c r="AO35" s="9">
        <v>0</v>
      </c>
      <c r="AP35" s="10">
        <v>0</v>
      </c>
      <c r="AQ35" s="9">
        <v>0</v>
      </c>
      <c r="AR35" s="10">
        <v>0</v>
      </c>
      <c r="AS35" s="9">
        <v>0</v>
      </c>
      <c r="AT35" s="10">
        <v>0</v>
      </c>
      <c r="AU35" s="9">
        <v>0</v>
      </c>
      <c r="AV35" s="10">
        <v>0</v>
      </c>
      <c r="AW35" s="9">
        <v>0</v>
      </c>
      <c r="AX35" s="10">
        <v>0</v>
      </c>
      <c r="AY35" s="9">
        <v>0</v>
      </c>
      <c r="AZ35" s="10">
        <v>0</v>
      </c>
      <c r="BA35" s="9">
        <v>0</v>
      </c>
      <c r="BB35" s="10">
        <v>0</v>
      </c>
      <c r="BC35" s="9">
        <v>0</v>
      </c>
      <c r="BD35" s="10">
        <v>0</v>
      </c>
      <c r="BE35" s="9">
        <v>0</v>
      </c>
      <c r="BF35" s="10">
        <v>0</v>
      </c>
      <c r="BG35" s="9">
        <v>0</v>
      </c>
      <c r="BH35" s="10">
        <v>0</v>
      </c>
      <c r="BI35" s="9">
        <v>0</v>
      </c>
      <c r="BJ35" s="10">
        <v>0</v>
      </c>
      <c r="BK35" s="9">
        <v>0</v>
      </c>
      <c r="BL35" s="10">
        <v>0</v>
      </c>
      <c r="BM35" s="9">
        <v>0</v>
      </c>
      <c r="BN35" s="10">
        <v>0</v>
      </c>
    </row>
    <row r="36" spans="1:66" ht="15.75" customHeight="1">
      <c r="A36" s="8"/>
      <c r="B36" s="2" t="s">
        <v>100</v>
      </c>
      <c r="C36" s="10" t="s">
        <v>103</v>
      </c>
      <c r="D36" s="11" t="s">
        <v>145</v>
      </c>
      <c r="E36" s="9">
        <v>0</v>
      </c>
      <c r="F36" s="10">
        <v>0</v>
      </c>
      <c r="G36" s="9">
        <v>0</v>
      </c>
      <c r="H36" s="10">
        <v>0</v>
      </c>
      <c r="I36" s="9">
        <v>0</v>
      </c>
      <c r="J36" s="10">
        <v>0</v>
      </c>
      <c r="K36" s="9">
        <v>0</v>
      </c>
      <c r="L36" s="10">
        <v>0</v>
      </c>
      <c r="M36" s="9">
        <v>0</v>
      </c>
      <c r="N36" s="10">
        <v>0</v>
      </c>
      <c r="O36" s="9">
        <v>0</v>
      </c>
      <c r="P36" s="10">
        <v>0</v>
      </c>
      <c r="Q36" s="9">
        <v>0</v>
      </c>
      <c r="R36" s="10">
        <v>0</v>
      </c>
      <c r="S36" s="9">
        <v>0</v>
      </c>
      <c r="T36" s="10">
        <v>0</v>
      </c>
      <c r="U36" s="9">
        <v>0</v>
      </c>
      <c r="V36" s="10">
        <v>0</v>
      </c>
      <c r="W36" s="9">
        <v>0</v>
      </c>
      <c r="X36" s="10">
        <v>0</v>
      </c>
      <c r="Y36" s="9">
        <v>0</v>
      </c>
      <c r="Z36" s="10">
        <v>0</v>
      </c>
      <c r="AA36" s="9">
        <v>0</v>
      </c>
      <c r="AB36" s="10">
        <v>0</v>
      </c>
      <c r="AC36" s="9">
        <v>0</v>
      </c>
      <c r="AD36" s="10">
        <v>0</v>
      </c>
      <c r="AE36" s="9">
        <v>0</v>
      </c>
      <c r="AF36" s="10">
        <v>0</v>
      </c>
      <c r="AG36" s="9">
        <v>0</v>
      </c>
      <c r="AH36" s="10">
        <v>0</v>
      </c>
      <c r="AI36" s="9">
        <v>0</v>
      </c>
      <c r="AJ36" s="10">
        <v>0</v>
      </c>
      <c r="AK36" s="9">
        <v>0</v>
      </c>
      <c r="AL36" s="10">
        <v>0</v>
      </c>
      <c r="AM36" s="9">
        <v>479</v>
      </c>
      <c r="AN36" s="10">
        <v>1</v>
      </c>
      <c r="AO36" s="9">
        <v>0</v>
      </c>
      <c r="AP36" s="10">
        <v>0</v>
      </c>
      <c r="AQ36" s="9">
        <v>0</v>
      </c>
      <c r="AR36" s="10">
        <v>0</v>
      </c>
      <c r="AS36" s="9">
        <v>0</v>
      </c>
      <c r="AT36" s="10">
        <v>0</v>
      </c>
      <c r="AU36" s="9">
        <v>0</v>
      </c>
      <c r="AV36" s="10">
        <v>0</v>
      </c>
      <c r="AW36" s="9">
        <v>0</v>
      </c>
      <c r="AX36" s="10">
        <v>0</v>
      </c>
      <c r="AY36" s="9">
        <v>0</v>
      </c>
      <c r="AZ36" s="10">
        <v>0</v>
      </c>
      <c r="BA36" s="9">
        <v>0</v>
      </c>
      <c r="BB36" s="10">
        <v>0</v>
      </c>
      <c r="BC36" s="9">
        <v>0</v>
      </c>
      <c r="BD36" s="10">
        <v>0</v>
      </c>
      <c r="BE36" s="9">
        <v>0</v>
      </c>
      <c r="BF36" s="10">
        <v>0</v>
      </c>
      <c r="BG36" s="9">
        <v>0</v>
      </c>
      <c r="BH36" s="10">
        <v>0</v>
      </c>
      <c r="BI36" s="9">
        <v>0</v>
      </c>
      <c r="BJ36" s="10">
        <v>0</v>
      </c>
      <c r="BK36" s="9">
        <v>0</v>
      </c>
      <c r="BL36" s="10">
        <v>0</v>
      </c>
      <c r="BM36" s="9">
        <v>0</v>
      </c>
      <c r="BN36" s="10">
        <v>0</v>
      </c>
    </row>
    <row r="37" spans="1:66" ht="15.75" customHeight="1">
      <c r="A37" s="8"/>
      <c r="B37" s="2" t="s">
        <v>59</v>
      </c>
      <c r="C37" s="10" t="s">
        <v>104</v>
      </c>
      <c r="D37" s="11" t="s">
        <v>142</v>
      </c>
      <c r="E37" s="9">
        <v>877</v>
      </c>
      <c r="F37" s="10">
        <v>3</v>
      </c>
      <c r="G37" s="9">
        <v>767</v>
      </c>
      <c r="H37" s="10">
        <v>3</v>
      </c>
      <c r="I37" s="9">
        <v>1196</v>
      </c>
      <c r="J37" s="10">
        <v>4</v>
      </c>
      <c r="K37" s="9">
        <v>837</v>
      </c>
      <c r="L37" s="10">
        <v>3</v>
      </c>
      <c r="M37" s="9">
        <v>877</v>
      </c>
      <c r="N37" s="10">
        <v>3</v>
      </c>
      <c r="O37" s="9">
        <v>957</v>
      </c>
      <c r="P37" s="10">
        <v>3</v>
      </c>
      <c r="Q37" s="9">
        <v>1156</v>
      </c>
      <c r="R37" s="10">
        <v>4</v>
      </c>
      <c r="S37" s="9">
        <v>1196</v>
      </c>
      <c r="T37" s="10">
        <v>4</v>
      </c>
      <c r="U37" s="9">
        <v>3348</v>
      </c>
      <c r="V37" s="10">
        <v>12</v>
      </c>
      <c r="W37" s="9">
        <v>279</v>
      </c>
      <c r="X37" s="10">
        <v>1</v>
      </c>
      <c r="Y37" s="9">
        <v>558</v>
      </c>
      <c r="Z37" s="10">
        <v>2</v>
      </c>
      <c r="AA37" s="9">
        <v>837</v>
      </c>
      <c r="AB37" s="10">
        <v>3</v>
      </c>
      <c r="AC37" s="9">
        <v>2073</v>
      </c>
      <c r="AD37" s="10">
        <v>7</v>
      </c>
      <c r="AE37" s="9">
        <v>558</v>
      </c>
      <c r="AF37" s="10">
        <v>2</v>
      </c>
      <c r="AG37" s="9">
        <v>1714</v>
      </c>
      <c r="AH37" s="10">
        <v>6</v>
      </c>
      <c r="AI37" s="9">
        <v>1395</v>
      </c>
      <c r="AJ37" s="10">
        <v>5</v>
      </c>
      <c r="AK37" s="9">
        <v>1116</v>
      </c>
      <c r="AL37" s="10">
        <v>4</v>
      </c>
      <c r="AM37" s="9">
        <v>279</v>
      </c>
      <c r="AN37" s="10">
        <v>1</v>
      </c>
      <c r="AO37" s="9">
        <v>279</v>
      </c>
      <c r="AP37" s="10">
        <v>1</v>
      </c>
      <c r="AQ37" s="9">
        <v>279</v>
      </c>
      <c r="AR37" s="10">
        <v>1</v>
      </c>
      <c r="AS37" s="9">
        <v>1668</v>
      </c>
      <c r="AT37" s="10">
        <v>8</v>
      </c>
      <c r="AU37" s="9">
        <v>185</v>
      </c>
      <c r="AV37" s="10">
        <v>1</v>
      </c>
      <c r="AW37" s="9">
        <v>764</v>
      </c>
      <c r="AX37" s="10">
        <v>4</v>
      </c>
      <c r="AY37" s="9">
        <v>804</v>
      </c>
      <c r="AZ37" s="10">
        <v>4</v>
      </c>
      <c r="BA37" s="9">
        <v>613</v>
      </c>
      <c r="BB37" s="10">
        <v>3</v>
      </c>
      <c r="BC37" s="9">
        <v>1560</v>
      </c>
      <c r="BD37" s="10">
        <v>8</v>
      </c>
      <c r="BE37" s="9">
        <v>925</v>
      </c>
      <c r="BF37" s="10">
        <v>5</v>
      </c>
      <c r="BG37" s="9">
        <v>1110</v>
      </c>
      <c r="BH37" s="10">
        <v>6</v>
      </c>
      <c r="BI37" s="9">
        <v>1375</v>
      </c>
      <c r="BJ37" s="10">
        <v>7</v>
      </c>
      <c r="BK37" s="9">
        <v>1190</v>
      </c>
      <c r="BL37" s="10">
        <v>6</v>
      </c>
      <c r="BM37" s="9">
        <v>764</v>
      </c>
      <c r="BN37" s="10">
        <v>4</v>
      </c>
    </row>
    <row r="38" spans="1:66" ht="15.75" customHeight="1">
      <c r="A38" s="8"/>
      <c r="B38" s="2" t="s">
        <v>63</v>
      </c>
      <c r="C38" s="10" t="s">
        <v>103</v>
      </c>
      <c r="D38" s="11" t="s">
        <v>151</v>
      </c>
      <c r="E38" s="9">
        <v>10148</v>
      </c>
      <c r="F38" s="10">
        <v>12</v>
      </c>
      <c r="G38" s="9">
        <v>5228</v>
      </c>
      <c r="H38" s="10">
        <v>6</v>
      </c>
      <c r="I38" s="9">
        <v>6806</v>
      </c>
      <c r="J38" s="10">
        <v>8</v>
      </c>
      <c r="K38" s="9">
        <v>8548</v>
      </c>
      <c r="L38" s="10">
        <v>10</v>
      </c>
      <c r="M38" s="9">
        <v>15358</v>
      </c>
      <c r="N38" s="10">
        <v>18</v>
      </c>
      <c r="O38" s="9">
        <v>14441</v>
      </c>
      <c r="P38" s="10">
        <v>17</v>
      </c>
      <c r="Q38" s="9">
        <v>10126</v>
      </c>
      <c r="R38" s="10">
        <v>12</v>
      </c>
      <c r="S38" s="9">
        <v>16087</v>
      </c>
      <c r="T38" s="10">
        <v>19</v>
      </c>
      <c r="U38" s="9">
        <v>5118</v>
      </c>
      <c r="V38" s="10">
        <v>6</v>
      </c>
      <c r="W38" s="9">
        <v>10969</v>
      </c>
      <c r="X38" s="10">
        <v>13</v>
      </c>
      <c r="Y38" s="9">
        <v>14400</v>
      </c>
      <c r="Z38" s="10">
        <v>17</v>
      </c>
      <c r="AA38" s="9">
        <v>12823</v>
      </c>
      <c r="AB38" s="10">
        <v>15</v>
      </c>
      <c r="AC38" s="9">
        <v>10199</v>
      </c>
      <c r="AD38" s="10">
        <v>12</v>
      </c>
      <c r="AE38" s="9">
        <v>16253</v>
      </c>
      <c r="AF38" s="10">
        <v>19</v>
      </c>
      <c r="AG38" s="9">
        <v>9447</v>
      </c>
      <c r="AH38" s="10">
        <v>11</v>
      </c>
      <c r="AI38" s="9">
        <v>10291</v>
      </c>
      <c r="AJ38" s="10">
        <v>12</v>
      </c>
      <c r="AK38" s="9">
        <v>8548</v>
      </c>
      <c r="AL38" s="10">
        <v>10</v>
      </c>
      <c r="AM38" s="9">
        <v>7815</v>
      </c>
      <c r="AN38" s="10">
        <v>9</v>
      </c>
      <c r="AO38" s="9">
        <v>10166</v>
      </c>
      <c r="AP38" s="10">
        <v>12</v>
      </c>
      <c r="AQ38" s="9">
        <v>10996</v>
      </c>
      <c r="AR38" s="10">
        <v>13</v>
      </c>
      <c r="AS38" s="9">
        <v>12606</v>
      </c>
      <c r="AT38" s="10">
        <v>15</v>
      </c>
      <c r="AU38" s="9">
        <v>11059</v>
      </c>
      <c r="AV38" s="10">
        <v>13</v>
      </c>
      <c r="AW38" s="9">
        <v>7573</v>
      </c>
      <c r="AX38" s="10">
        <v>9</v>
      </c>
      <c r="AY38" s="9">
        <v>9307</v>
      </c>
      <c r="AZ38" s="10">
        <v>11</v>
      </c>
      <c r="BA38" s="9">
        <v>9053</v>
      </c>
      <c r="BB38" s="10">
        <v>11</v>
      </c>
      <c r="BC38" s="9">
        <v>12958</v>
      </c>
      <c r="BD38" s="10">
        <v>19</v>
      </c>
      <c r="BE38" s="9">
        <v>13147</v>
      </c>
      <c r="BF38" s="10">
        <v>19</v>
      </c>
      <c r="BG38" s="9">
        <v>19374</v>
      </c>
      <c r="BH38" s="10">
        <v>28</v>
      </c>
      <c r="BI38" s="9">
        <v>13147</v>
      </c>
      <c r="BJ38" s="10">
        <v>19</v>
      </c>
      <c r="BK38" s="9">
        <v>11071</v>
      </c>
      <c r="BL38" s="10">
        <v>16</v>
      </c>
      <c r="BM38" s="9">
        <v>7573</v>
      </c>
      <c r="BN38" s="10">
        <v>9</v>
      </c>
    </row>
    <row r="39" spans="1:66" ht="15.75" customHeight="1">
      <c r="A39" s="8"/>
      <c r="B39" s="2" t="s">
        <v>93</v>
      </c>
      <c r="C39" s="10" t="s">
        <v>103</v>
      </c>
      <c r="D39" s="11" t="s">
        <v>146</v>
      </c>
      <c r="E39" s="9">
        <v>10472</v>
      </c>
      <c r="F39" s="10">
        <v>17</v>
      </c>
      <c r="G39" s="9">
        <v>6776</v>
      </c>
      <c r="H39" s="10">
        <v>11</v>
      </c>
      <c r="I39" s="9">
        <v>7629</v>
      </c>
      <c r="J39" s="10">
        <v>12</v>
      </c>
      <c r="K39" s="9">
        <v>7392</v>
      </c>
      <c r="L39" s="10">
        <v>12</v>
      </c>
      <c r="M39" s="9">
        <v>8394</v>
      </c>
      <c r="N39" s="10">
        <v>16</v>
      </c>
      <c r="O39" s="9">
        <v>6120</v>
      </c>
      <c r="P39" s="10">
        <v>10</v>
      </c>
      <c r="Q39" s="9">
        <v>11767</v>
      </c>
      <c r="R39" s="10">
        <v>23</v>
      </c>
      <c r="S39" s="9">
        <v>8697</v>
      </c>
      <c r="T39" s="10">
        <v>17</v>
      </c>
      <c r="U39" s="9">
        <v>17394</v>
      </c>
      <c r="V39" s="10">
        <v>34</v>
      </c>
      <c r="W39" s="9">
        <v>9209</v>
      </c>
      <c r="X39" s="10">
        <v>18</v>
      </c>
      <c r="Y39" s="9">
        <v>9720</v>
      </c>
      <c r="Z39" s="10">
        <v>19</v>
      </c>
      <c r="AA39" s="9">
        <v>14730</v>
      </c>
      <c r="AB39" s="10">
        <v>29</v>
      </c>
      <c r="AC39" s="9">
        <v>7181</v>
      </c>
      <c r="AD39" s="10">
        <v>14</v>
      </c>
      <c r="AE39" s="9">
        <v>12600</v>
      </c>
      <c r="AF39" s="10">
        <v>25</v>
      </c>
      <c r="AG39" s="9">
        <v>11592</v>
      </c>
      <c r="AH39" s="10">
        <v>23</v>
      </c>
      <c r="AI39" s="9">
        <v>12883</v>
      </c>
      <c r="AJ39" s="10">
        <v>31</v>
      </c>
      <c r="AK39" s="9">
        <v>11152</v>
      </c>
      <c r="AL39" s="10">
        <v>31</v>
      </c>
      <c r="AM39" s="9">
        <v>10072</v>
      </c>
      <c r="AN39" s="10">
        <v>28</v>
      </c>
      <c r="AO39" s="9">
        <v>13310</v>
      </c>
      <c r="AP39" s="10">
        <v>37</v>
      </c>
      <c r="AQ39" s="9">
        <v>10792</v>
      </c>
      <c r="AR39" s="10">
        <v>30</v>
      </c>
      <c r="AS39" s="9">
        <v>11871</v>
      </c>
      <c r="AT39" s="10">
        <v>33</v>
      </c>
      <c r="AU39" s="9">
        <v>12950</v>
      </c>
      <c r="AV39" s="10">
        <v>36</v>
      </c>
      <c r="AW39" s="9">
        <v>17986</v>
      </c>
      <c r="AX39" s="10">
        <v>50</v>
      </c>
      <c r="AY39" s="9">
        <v>15109</v>
      </c>
      <c r="AZ39" s="10">
        <v>42</v>
      </c>
      <c r="BA39" s="9">
        <v>14749</v>
      </c>
      <c r="BB39" s="10">
        <v>41</v>
      </c>
      <c r="BC39" s="9">
        <v>15828</v>
      </c>
      <c r="BD39" s="10">
        <v>44</v>
      </c>
      <c r="BE39" s="9">
        <v>19785</v>
      </c>
      <c r="BF39" s="10">
        <v>55</v>
      </c>
      <c r="BG39" s="9">
        <v>14749</v>
      </c>
      <c r="BH39" s="10">
        <v>41</v>
      </c>
      <c r="BI39" s="9">
        <v>14749</v>
      </c>
      <c r="BJ39" s="10">
        <v>41</v>
      </c>
      <c r="BK39" s="9">
        <v>14389</v>
      </c>
      <c r="BL39" s="10">
        <v>40</v>
      </c>
      <c r="BM39" s="9">
        <v>17986</v>
      </c>
      <c r="BN39" s="10">
        <v>50</v>
      </c>
    </row>
    <row r="40" spans="1:66" ht="15.75" customHeight="1">
      <c r="A40" s="8"/>
      <c r="B40" s="2" t="s">
        <v>53</v>
      </c>
      <c r="C40" s="10" t="s">
        <v>102</v>
      </c>
      <c r="D40" s="11" t="s">
        <v>150</v>
      </c>
      <c r="E40" s="9">
        <v>0</v>
      </c>
      <c r="F40" s="10">
        <v>0</v>
      </c>
      <c r="G40" s="9">
        <v>632</v>
      </c>
      <c r="H40" s="10">
        <v>2</v>
      </c>
      <c r="I40" s="9">
        <v>0</v>
      </c>
      <c r="J40" s="10">
        <v>0</v>
      </c>
      <c r="K40" s="9">
        <v>0</v>
      </c>
      <c r="L40" s="10">
        <v>0</v>
      </c>
      <c r="M40" s="9">
        <v>316</v>
      </c>
      <c r="N40" s="10">
        <v>1</v>
      </c>
      <c r="O40" s="9">
        <v>632</v>
      </c>
      <c r="P40" s="10">
        <v>2</v>
      </c>
      <c r="Q40" s="9">
        <v>672</v>
      </c>
      <c r="R40" s="10">
        <v>2</v>
      </c>
      <c r="S40" s="9">
        <v>632</v>
      </c>
      <c r="T40" s="10">
        <v>2</v>
      </c>
      <c r="U40" s="9">
        <v>316</v>
      </c>
      <c r="V40" s="10">
        <v>1</v>
      </c>
      <c r="W40" s="9">
        <v>1304</v>
      </c>
      <c r="X40" s="10">
        <v>4</v>
      </c>
      <c r="Y40" s="9">
        <v>316</v>
      </c>
      <c r="Z40" s="10">
        <v>1</v>
      </c>
      <c r="AA40" s="9">
        <v>672</v>
      </c>
      <c r="AB40" s="10">
        <v>2</v>
      </c>
      <c r="AC40" s="9">
        <v>632</v>
      </c>
      <c r="AD40" s="10">
        <v>2</v>
      </c>
      <c r="AE40" s="9">
        <v>712</v>
      </c>
      <c r="AF40" s="10">
        <v>2</v>
      </c>
      <c r="AG40" s="9">
        <v>1620</v>
      </c>
      <c r="AH40" s="10">
        <v>5</v>
      </c>
      <c r="AI40" s="9">
        <v>672</v>
      </c>
      <c r="AJ40" s="10">
        <v>2</v>
      </c>
      <c r="AK40" s="9">
        <v>316</v>
      </c>
      <c r="AL40" s="10">
        <v>1</v>
      </c>
      <c r="AM40" s="9">
        <v>2252</v>
      </c>
      <c r="AN40" s="10">
        <v>7</v>
      </c>
      <c r="AO40" s="9">
        <v>632</v>
      </c>
      <c r="AP40" s="10">
        <v>2</v>
      </c>
      <c r="AQ40" s="9">
        <v>0</v>
      </c>
      <c r="AR40" s="10">
        <v>0</v>
      </c>
      <c r="AS40" s="9">
        <v>672</v>
      </c>
      <c r="AT40" s="10">
        <v>2</v>
      </c>
      <c r="AU40" s="9">
        <v>948</v>
      </c>
      <c r="AV40" s="10">
        <v>3</v>
      </c>
      <c r="AW40" s="9">
        <v>0</v>
      </c>
      <c r="AX40" s="10">
        <v>0</v>
      </c>
      <c r="AY40" s="9">
        <v>0</v>
      </c>
      <c r="AZ40" s="10">
        <v>0</v>
      </c>
      <c r="BA40" s="9">
        <v>0</v>
      </c>
      <c r="BB40" s="10">
        <v>0</v>
      </c>
      <c r="BC40" s="9">
        <v>1896</v>
      </c>
      <c r="BD40" s="10">
        <v>6</v>
      </c>
      <c r="BE40" s="9">
        <v>316</v>
      </c>
      <c r="BF40" s="10">
        <v>1</v>
      </c>
      <c r="BG40" s="9">
        <v>672</v>
      </c>
      <c r="BH40" s="10">
        <v>2</v>
      </c>
      <c r="BI40" s="9">
        <v>316</v>
      </c>
      <c r="BJ40" s="10">
        <v>1</v>
      </c>
      <c r="BK40" s="9">
        <v>1304</v>
      </c>
      <c r="BL40" s="10">
        <v>4</v>
      </c>
      <c r="BM40" s="9">
        <v>0</v>
      </c>
      <c r="BN40" s="10">
        <v>0</v>
      </c>
    </row>
    <row r="41" spans="1:66" ht="15.75" customHeight="1">
      <c r="A41" s="8"/>
      <c r="B41" s="2" t="s">
        <v>4</v>
      </c>
      <c r="C41" s="10" t="s">
        <v>102</v>
      </c>
      <c r="D41" s="11" t="s">
        <v>154</v>
      </c>
      <c r="E41" s="9">
        <v>0</v>
      </c>
      <c r="F41" s="10">
        <v>0</v>
      </c>
      <c r="G41" s="9">
        <v>0</v>
      </c>
      <c r="H41" s="10">
        <v>0</v>
      </c>
      <c r="I41" s="9">
        <v>0</v>
      </c>
      <c r="J41" s="10">
        <v>0</v>
      </c>
      <c r="K41" s="9">
        <v>538</v>
      </c>
      <c r="L41" s="10">
        <v>2</v>
      </c>
      <c r="M41" s="9">
        <v>0</v>
      </c>
      <c r="N41" s="10">
        <v>0</v>
      </c>
      <c r="O41" s="9">
        <v>0</v>
      </c>
      <c r="P41" s="10">
        <v>0</v>
      </c>
      <c r="Q41" s="9">
        <v>309</v>
      </c>
      <c r="R41" s="10">
        <v>1</v>
      </c>
      <c r="S41" s="9">
        <v>0</v>
      </c>
      <c r="T41" s="10">
        <v>0</v>
      </c>
      <c r="U41" s="9">
        <v>0</v>
      </c>
      <c r="V41" s="10">
        <v>0</v>
      </c>
      <c r="W41" s="9">
        <v>0</v>
      </c>
      <c r="X41" s="10">
        <v>0</v>
      </c>
      <c r="Y41" s="9">
        <v>269</v>
      </c>
      <c r="Z41" s="10">
        <v>1</v>
      </c>
      <c r="AA41" s="9">
        <v>0</v>
      </c>
      <c r="AB41" s="10">
        <v>0</v>
      </c>
      <c r="AC41" s="9">
        <v>269</v>
      </c>
      <c r="AD41" s="10">
        <v>1</v>
      </c>
      <c r="AE41" s="9">
        <v>0</v>
      </c>
      <c r="AF41" s="10">
        <v>0</v>
      </c>
      <c r="AG41" s="9">
        <v>0</v>
      </c>
      <c r="AH41" s="10">
        <v>0</v>
      </c>
      <c r="AI41" s="9">
        <v>0</v>
      </c>
      <c r="AJ41" s="10">
        <v>0</v>
      </c>
      <c r="AK41" s="9">
        <v>0</v>
      </c>
      <c r="AL41" s="10">
        <v>0</v>
      </c>
      <c r="AM41" s="9">
        <v>0</v>
      </c>
      <c r="AN41" s="10">
        <v>0</v>
      </c>
      <c r="AO41" s="9">
        <v>1216</v>
      </c>
      <c r="AP41" s="10">
        <v>4</v>
      </c>
      <c r="AQ41" s="9">
        <v>0</v>
      </c>
      <c r="AR41" s="10">
        <v>0</v>
      </c>
      <c r="AS41" s="9">
        <v>309</v>
      </c>
      <c r="AT41" s="10">
        <v>1</v>
      </c>
      <c r="AU41" s="9">
        <v>0</v>
      </c>
      <c r="AV41" s="10">
        <v>0</v>
      </c>
      <c r="AW41" s="9">
        <v>269</v>
      </c>
      <c r="AX41" s="10">
        <v>1</v>
      </c>
      <c r="AY41" s="9">
        <v>269</v>
      </c>
      <c r="AZ41" s="10">
        <v>1</v>
      </c>
      <c r="BA41" s="9">
        <v>0</v>
      </c>
      <c r="BB41" s="10">
        <v>0</v>
      </c>
      <c r="BC41" s="9">
        <v>0</v>
      </c>
      <c r="BD41" s="10">
        <v>0</v>
      </c>
      <c r="BE41" s="9">
        <v>269</v>
      </c>
      <c r="BF41" s="10">
        <v>1</v>
      </c>
      <c r="BG41" s="9">
        <v>0</v>
      </c>
      <c r="BH41" s="10">
        <v>0</v>
      </c>
      <c r="BI41" s="9">
        <v>0</v>
      </c>
      <c r="BJ41" s="10">
        <v>0</v>
      </c>
      <c r="BK41" s="9">
        <v>-267</v>
      </c>
      <c r="BL41" s="10">
        <v>-1</v>
      </c>
      <c r="BM41" s="9">
        <v>269</v>
      </c>
      <c r="BN41" s="10">
        <v>1</v>
      </c>
    </row>
    <row r="42" spans="1:66" ht="15.75" customHeight="1">
      <c r="A42" s="8"/>
      <c r="B42" s="2" t="s">
        <v>43</v>
      </c>
      <c r="C42" s="10" t="s">
        <v>102</v>
      </c>
      <c r="D42" s="11" t="s">
        <v>150</v>
      </c>
      <c r="E42" s="9">
        <v>0</v>
      </c>
      <c r="F42" s="10">
        <v>0</v>
      </c>
      <c r="G42" s="9">
        <v>244</v>
      </c>
      <c r="H42" s="10">
        <v>1</v>
      </c>
      <c r="I42" s="9">
        <v>488</v>
      </c>
      <c r="J42" s="10">
        <v>2</v>
      </c>
      <c r="K42" s="9">
        <v>244</v>
      </c>
      <c r="L42" s="10">
        <v>1</v>
      </c>
      <c r="M42" s="9">
        <v>0</v>
      </c>
      <c r="N42" s="10">
        <v>0</v>
      </c>
      <c r="O42" s="9">
        <v>488</v>
      </c>
      <c r="P42" s="10">
        <v>2</v>
      </c>
      <c r="Q42" s="9">
        <v>244</v>
      </c>
      <c r="R42" s="10">
        <v>1</v>
      </c>
      <c r="S42" s="9">
        <v>0</v>
      </c>
      <c r="T42" s="10">
        <v>0</v>
      </c>
      <c r="U42" s="9">
        <v>812</v>
      </c>
      <c r="V42" s="10">
        <v>3</v>
      </c>
      <c r="W42" s="9">
        <v>772</v>
      </c>
      <c r="X42" s="10">
        <v>3</v>
      </c>
      <c r="Y42" s="9">
        <v>0</v>
      </c>
      <c r="Z42" s="10">
        <v>0</v>
      </c>
      <c r="AA42" s="9">
        <v>488</v>
      </c>
      <c r="AB42" s="10">
        <v>2</v>
      </c>
      <c r="AC42" s="9">
        <v>0</v>
      </c>
      <c r="AD42" s="10">
        <v>0</v>
      </c>
      <c r="AE42" s="9">
        <v>0</v>
      </c>
      <c r="AF42" s="10">
        <v>0</v>
      </c>
      <c r="AG42" s="9">
        <v>244</v>
      </c>
      <c r="AH42" s="10">
        <v>1</v>
      </c>
      <c r="AI42" s="9">
        <v>0</v>
      </c>
      <c r="AJ42" s="10">
        <v>0</v>
      </c>
      <c r="AK42" s="9">
        <v>0</v>
      </c>
      <c r="AL42" s="10">
        <v>0</v>
      </c>
      <c r="AM42" s="9">
        <v>0</v>
      </c>
      <c r="AN42" s="10">
        <v>0</v>
      </c>
      <c r="AO42" s="9">
        <v>244</v>
      </c>
      <c r="AP42" s="10">
        <v>1</v>
      </c>
      <c r="AQ42" s="9">
        <v>244</v>
      </c>
      <c r="AR42" s="10">
        <v>1</v>
      </c>
      <c r="AS42" s="9">
        <v>732</v>
      </c>
      <c r="AT42" s="10">
        <v>3</v>
      </c>
      <c r="AU42" s="9">
        <v>0</v>
      </c>
      <c r="AV42" s="10">
        <v>0</v>
      </c>
      <c r="AW42" s="9">
        <v>0</v>
      </c>
      <c r="AX42" s="10">
        <v>0</v>
      </c>
      <c r="AY42" s="9">
        <v>0</v>
      </c>
      <c r="AZ42" s="10">
        <v>0</v>
      </c>
      <c r="BA42" s="9">
        <v>0</v>
      </c>
      <c r="BB42" s="10">
        <v>0</v>
      </c>
      <c r="BC42" s="9">
        <v>732</v>
      </c>
      <c r="BD42" s="10">
        <v>3</v>
      </c>
      <c r="BE42" s="9">
        <v>732</v>
      </c>
      <c r="BF42" s="10">
        <v>3</v>
      </c>
      <c r="BG42" s="9">
        <v>732</v>
      </c>
      <c r="BH42" s="10">
        <v>3</v>
      </c>
      <c r="BI42" s="9">
        <v>732</v>
      </c>
      <c r="BJ42" s="10">
        <v>3</v>
      </c>
      <c r="BK42" s="9">
        <v>0</v>
      </c>
      <c r="BL42" s="10">
        <v>0</v>
      </c>
      <c r="BM42" s="9">
        <v>0</v>
      </c>
      <c r="BN42" s="10">
        <v>0</v>
      </c>
    </row>
    <row r="43" spans="1:66" ht="15.75" customHeight="1">
      <c r="A43" s="8"/>
      <c r="B43" s="2" t="s">
        <v>31</v>
      </c>
      <c r="C43" s="10" t="s">
        <v>101</v>
      </c>
      <c r="D43" s="11" t="s">
        <v>148</v>
      </c>
      <c r="E43" s="9">
        <v>2716</v>
      </c>
      <c r="F43" s="10">
        <v>4</v>
      </c>
      <c r="G43" s="9">
        <v>3395</v>
      </c>
      <c r="H43" s="10">
        <v>5</v>
      </c>
      <c r="I43" s="9">
        <v>2037</v>
      </c>
      <c r="J43" s="10">
        <v>3</v>
      </c>
      <c r="K43" s="9">
        <v>2037</v>
      </c>
      <c r="L43" s="10">
        <v>3</v>
      </c>
      <c r="M43" s="9">
        <v>2037</v>
      </c>
      <c r="N43" s="10">
        <v>3</v>
      </c>
      <c r="O43" s="9">
        <v>4753</v>
      </c>
      <c r="P43" s="10">
        <v>7</v>
      </c>
      <c r="Q43" s="9">
        <v>4074</v>
      </c>
      <c r="R43" s="10">
        <v>6</v>
      </c>
      <c r="S43" s="9">
        <v>4074</v>
      </c>
      <c r="T43" s="10">
        <v>6</v>
      </c>
      <c r="U43" s="9">
        <v>1358</v>
      </c>
      <c r="V43" s="10">
        <v>2</v>
      </c>
      <c r="W43" s="9">
        <v>2037</v>
      </c>
      <c r="X43" s="10">
        <v>3</v>
      </c>
      <c r="Y43" s="9">
        <v>2716</v>
      </c>
      <c r="Z43" s="10">
        <v>4</v>
      </c>
      <c r="AA43" s="9">
        <v>3395</v>
      </c>
      <c r="AB43" s="10">
        <v>5</v>
      </c>
      <c r="AC43" s="9">
        <v>2007</v>
      </c>
      <c r="AD43" s="10">
        <v>3</v>
      </c>
      <c r="AE43" s="9">
        <v>4543</v>
      </c>
      <c r="AF43" s="10">
        <v>7</v>
      </c>
      <c r="AG43" s="9">
        <v>7788</v>
      </c>
      <c r="AH43" s="10">
        <v>12</v>
      </c>
      <c r="AI43" s="9">
        <v>3245</v>
      </c>
      <c r="AJ43" s="10">
        <v>5</v>
      </c>
      <c r="AK43" s="9">
        <v>5841</v>
      </c>
      <c r="AL43" s="10">
        <v>9</v>
      </c>
      <c r="AM43" s="9">
        <v>2596</v>
      </c>
      <c r="AN43" s="10">
        <v>4</v>
      </c>
      <c r="AO43" s="9">
        <v>5192</v>
      </c>
      <c r="AP43" s="10">
        <v>8</v>
      </c>
      <c r="AQ43" s="9">
        <v>5192</v>
      </c>
      <c r="AR43" s="10">
        <v>8</v>
      </c>
      <c r="AS43" s="9">
        <v>3894</v>
      </c>
      <c r="AT43" s="10">
        <v>6</v>
      </c>
      <c r="AU43" s="9">
        <v>6490</v>
      </c>
      <c r="AV43" s="10">
        <v>10</v>
      </c>
      <c r="AW43" s="9">
        <v>9735</v>
      </c>
      <c r="AX43" s="10">
        <v>15</v>
      </c>
      <c r="AY43" s="9">
        <v>12331</v>
      </c>
      <c r="AZ43" s="10">
        <v>19</v>
      </c>
      <c r="BA43" s="9">
        <v>5192</v>
      </c>
      <c r="BB43" s="10">
        <v>8</v>
      </c>
      <c r="BC43" s="9">
        <v>9086</v>
      </c>
      <c r="BD43" s="10">
        <v>14</v>
      </c>
      <c r="BE43" s="9">
        <v>5192</v>
      </c>
      <c r="BF43" s="10">
        <v>8</v>
      </c>
      <c r="BG43" s="9">
        <v>8985</v>
      </c>
      <c r="BH43" s="10">
        <v>15</v>
      </c>
      <c r="BI43" s="9">
        <v>11381</v>
      </c>
      <c r="BJ43" s="10">
        <v>19</v>
      </c>
      <c r="BK43" s="9">
        <v>7787</v>
      </c>
      <c r="BL43" s="10">
        <v>13</v>
      </c>
      <c r="BM43" s="9">
        <v>9735</v>
      </c>
      <c r="BN43" s="10">
        <v>15</v>
      </c>
    </row>
    <row r="44" spans="1:66" ht="15.75" customHeight="1">
      <c r="A44" s="8"/>
      <c r="B44" s="2" t="s">
        <v>37</v>
      </c>
      <c r="C44" s="10" t="s">
        <v>103</v>
      </c>
      <c r="D44" s="11" t="s">
        <v>146</v>
      </c>
      <c r="E44" s="9">
        <v>487</v>
      </c>
      <c r="F44" s="10">
        <v>3</v>
      </c>
      <c r="G44" s="9">
        <v>1163</v>
      </c>
      <c r="H44" s="10">
        <v>7</v>
      </c>
      <c r="I44" s="9">
        <v>1083</v>
      </c>
      <c r="J44" s="10">
        <v>7</v>
      </c>
      <c r="K44" s="9">
        <v>487</v>
      </c>
      <c r="L44" s="10">
        <v>3</v>
      </c>
      <c r="M44" s="9">
        <v>716</v>
      </c>
      <c r="N44" s="10">
        <v>4</v>
      </c>
      <c r="O44" s="9">
        <v>447</v>
      </c>
      <c r="P44" s="10">
        <v>3</v>
      </c>
      <c r="Q44" s="9">
        <v>984</v>
      </c>
      <c r="R44" s="10">
        <v>6</v>
      </c>
      <c r="S44" s="9">
        <v>785</v>
      </c>
      <c r="T44" s="10">
        <v>5</v>
      </c>
      <c r="U44" s="9">
        <v>865</v>
      </c>
      <c r="V44" s="10">
        <v>5</v>
      </c>
      <c r="W44" s="9">
        <v>636</v>
      </c>
      <c r="X44" s="10">
        <v>4</v>
      </c>
      <c r="Y44" s="9">
        <v>596</v>
      </c>
      <c r="Z44" s="10">
        <v>4</v>
      </c>
      <c r="AA44" s="9">
        <v>1014</v>
      </c>
      <c r="AB44" s="10">
        <v>6</v>
      </c>
      <c r="AC44" s="9">
        <v>447</v>
      </c>
      <c r="AD44" s="10">
        <v>3</v>
      </c>
      <c r="AE44" s="9">
        <v>487</v>
      </c>
      <c r="AF44" s="10">
        <v>3</v>
      </c>
      <c r="AG44" s="9">
        <v>447</v>
      </c>
      <c r="AH44" s="10">
        <v>3</v>
      </c>
      <c r="AI44" s="9">
        <v>905</v>
      </c>
      <c r="AJ44" s="10">
        <v>5</v>
      </c>
      <c r="AK44" s="9">
        <v>865</v>
      </c>
      <c r="AL44" s="10">
        <v>5</v>
      </c>
      <c r="AM44" s="9">
        <v>189</v>
      </c>
      <c r="AN44" s="10">
        <v>1</v>
      </c>
      <c r="AO44" s="9">
        <v>785</v>
      </c>
      <c r="AP44" s="10">
        <v>5</v>
      </c>
      <c r="AQ44" s="9">
        <v>338</v>
      </c>
      <c r="AR44" s="10">
        <v>2</v>
      </c>
      <c r="AS44" s="9">
        <v>1075</v>
      </c>
      <c r="AT44" s="10">
        <v>5</v>
      </c>
      <c r="AU44" s="9">
        <v>1314</v>
      </c>
      <c r="AV44" s="10">
        <v>6</v>
      </c>
      <c r="AW44" s="9">
        <v>1632</v>
      </c>
      <c r="AX44" s="10">
        <v>8</v>
      </c>
      <c r="AY44" s="9">
        <v>1075</v>
      </c>
      <c r="AZ44" s="10">
        <v>5</v>
      </c>
      <c r="BA44" s="9">
        <v>2349</v>
      </c>
      <c r="BB44" s="10">
        <v>11</v>
      </c>
      <c r="BC44" s="9">
        <v>677</v>
      </c>
      <c r="BD44" s="10">
        <v>3</v>
      </c>
      <c r="BE44" s="9">
        <v>1234</v>
      </c>
      <c r="BF44" s="10">
        <v>6</v>
      </c>
      <c r="BG44" s="9">
        <v>1632</v>
      </c>
      <c r="BH44" s="10">
        <v>8</v>
      </c>
      <c r="BI44" s="9">
        <v>1115</v>
      </c>
      <c r="BJ44" s="10">
        <v>5</v>
      </c>
      <c r="BK44" s="9">
        <v>1075</v>
      </c>
      <c r="BL44" s="10">
        <v>5</v>
      </c>
      <c r="BM44" s="9">
        <v>1632</v>
      </c>
      <c r="BN44" s="10">
        <v>8</v>
      </c>
    </row>
    <row r="45" spans="1:66" ht="15.75" customHeight="1">
      <c r="A45" s="8"/>
      <c r="B45" s="2" t="s">
        <v>15</v>
      </c>
      <c r="C45" s="10" t="s">
        <v>103</v>
      </c>
      <c r="D45" s="11" t="s">
        <v>151</v>
      </c>
      <c r="E45" s="9">
        <v>16450</v>
      </c>
      <c r="F45" s="10">
        <v>33</v>
      </c>
      <c r="G45" s="9">
        <v>15769</v>
      </c>
      <c r="H45" s="10">
        <v>32</v>
      </c>
      <c r="I45" s="9">
        <v>19212</v>
      </c>
      <c r="J45" s="10">
        <v>39</v>
      </c>
      <c r="K45" s="9">
        <v>24138</v>
      </c>
      <c r="L45" s="10">
        <v>49</v>
      </c>
      <c r="M45" s="9">
        <v>21245</v>
      </c>
      <c r="N45" s="10">
        <v>43</v>
      </c>
      <c r="O45" s="9">
        <v>22283</v>
      </c>
      <c r="P45" s="10">
        <v>45</v>
      </c>
      <c r="Q45" s="9">
        <v>20197</v>
      </c>
      <c r="R45" s="10">
        <v>41</v>
      </c>
      <c r="S45" s="9">
        <v>17734</v>
      </c>
      <c r="T45" s="10">
        <v>36</v>
      </c>
      <c r="U45" s="9">
        <v>20197</v>
      </c>
      <c r="V45" s="10">
        <v>41</v>
      </c>
      <c r="W45" s="9">
        <v>24138</v>
      </c>
      <c r="X45" s="10">
        <v>49</v>
      </c>
      <c r="Y45" s="9">
        <v>24631</v>
      </c>
      <c r="Z45" s="10">
        <v>50</v>
      </c>
      <c r="AA45" s="9">
        <v>13793</v>
      </c>
      <c r="AB45" s="10">
        <v>28</v>
      </c>
      <c r="AC45" s="9">
        <v>17242</v>
      </c>
      <c r="AD45" s="10">
        <v>35</v>
      </c>
      <c r="AE45" s="9">
        <v>14778</v>
      </c>
      <c r="AF45" s="10">
        <v>30</v>
      </c>
      <c r="AG45" s="9">
        <v>17734</v>
      </c>
      <c r="AH45" s="10">
        <v>36</v>
      </c>
      <c r="AI45" s="9">
        <v>15271</v>
      </c>
      <c r="AJ45" s="10">
        <v>31</v>
      </c>
      <c r="AK45" s="9">
        <v>24631</v>
      </c>
      <c r="AL45" s="10">
        <v>50</v>
      </c>
      <c r="AM45" s="9">
        <v>22660</v>
      </c>
      <c r="AN45" s="10">
        <v>46</v>
      </c>
      <c r="AO45" s="9">
        <v>23645</v>
      </c>
      <c r="AP45" s="10">
        <v>48</v>
      </c>
      <c r="AQ45" s="9">
        <v>23153</v>
      </c>
      <c r="AR45" s="10">
        <v>47</v>
      </c>
      <c r="AS45" s="9">
        <v>27094</v>
      </c>
      <c r="AT45" s="10">
        <v>55</v>
      </c>
      <c r="AU45" s="9">
        <v>38441</v>
      </c>
      <c r="AV45" s="10">
        <v>78</v>
      </c>
      <c r="AW45" s="9">
        <v>43964</v>
      </c>
      <c r="AX45" s="10">
        <v>91</v>
      </c>
      <c r="AY45" s="9">
        <v>50245</v>
      </c>
      <c r="AZ45" s="10">
        <v>104</v>
      </c>
      <c r="BA45" s="9">
        <v>31403</v>
      </c>
      <c r="BB45" s="10">
        <v>65</v>
      </c>
      <c r="BC45" s="9">
        <v>30437</v>
      </c>
      <c r="BD45" s="10">
        <v>63</v>
      </c>
      <c r="BE45" s="9">
        <v>34785</v>
      </c>
      <c r="BF45" s="10">
        <v>72</v>
      </c>
      <c r="BG45" s="9">
        <v>29631</v>
      </c>
      <c r="BH45" s="10">
        <v>60</v>
      </c>
      <c r="BI45" s="9">
        <v>27586</v>
      </c>
      <c r="BJ45" s="10">
        <v>56</v>
      </c>
      <c r="BK45" s="9">
        <v>21182</v>
      </c>
      <c r="BL45" s="10">
        <v>43</v>
      </c>
      <c r="BM45" s="9">
        <v>43964</v>
      </c>
      <c r="BN45" s="10">
        <v>91</v>
      </c>
    </row>
    <row r="46" spans="1:66" ht="15.75" customHeight="1">
      <c r="A46" s="8"/>
      <c r="B46" s="2" t="s">
        <v>94</v>
      </c>
      <c r="C46" s="10" t="s">
        <v>104</v>
      </c>
      <c r="D46" s="11" t="s">
        <v>142</v>
      </c>
      <c r="E46" s="9">
        <v>10994</v>
      </c>
      <c r="F46" s="10">
        <v>13</v>
      </c>
      <c r="G46" s="9">
        <v>10291</v>
      </c>
      <c r="H46" s="10">
        <v>12</v>
      </c>
      <c r="I46" s="9">
        <v>11979</v>
      </c>
      <c r="J46" s="10">
        <v>14</v>
      </c>
      <c r="K46" s="9">
        <v>9447</v>
      </c>
      <c r="L46" s="10">
        <v>11</v>
      </c>
      <c r="M46" s="9">
        <v>4221</v>
      </c>
      <c r="N46" s="10">
        <v>5</v>
      </c>
      <c r="O46" s="9">
        <v>2477</v>
      </c>
      <c r="P46" s="10">
        <v>3</v>
      </c>
      <c r="Q46" s="9">
        <v>12878</v>
      </c>
      <c r="R46" s="10">
        <v>15</v>
      </c>
      <c r="S46" s="9">
        <v>11190</v>
      </c>
      <c r="T46" s="10">
        <v>13</v>
      </c>
      <c r="U46" s="9">
        <v>7649</v>
      </c>
      <c r="V46" s="10">
        <v>9</v>
      </c>
      <c r="W46" s="9">
        <v>6916</v>
      </c>
      <c r="X46" s="10">
        <v>8</v>
      </c>
      <c r="Y46" s="9">
        <v>12878</v>
      </c>
      <c r="Z46" s="10">
        <v>15</v>
      </c>
      <c r="AA46" s="9">
        <v>9282</v>
      </c>
      <c r="AB46" s="10">
        <v>11</v>
      </c>
      <c r="AC46" s="9">
        <v>11868</v>
      </c>
      <c r="AD46" s="10">
        <v>14</v>
      </c>
      <c r="AE46" s="9">
        <v>13666</v>
      </c>
      <c r="AF46" s="10">
        <v>16</v>
      </c>
      <c r="AG46" s="9">
        <v>10181</v>
      </c>
      <c r="AH46" s="10">
        <v>12</v>
      </c>
      <c r="AI46" s="9">
        <v>8438</v>
      </c>
      <c r="AJ46" s="10">
        <v>10</v>
      </c>
      <c r="AK46" s="9">
        <v>5907</v>
      </c>
      <c r="AL46" s="10">
        <v>7</v>
      </c>
      <c r="AM46" s="9">
        <v>5063</v>
      </c>
      <c r="AN46" s="10">
        <v>6</v>
      </c>
      <c r="AO46" s="9">
        <v>5876</v>
      </c>
      <c r="AP46" s="10">
        <v>7</v>
      </c>
      <c r="AQ46" s="9">
        <v>5853</v>
      </c>
      <c r="AR46" s="10">
        <v>7</v>
      </c>
      <c r="AS46" s="9">
        <v>7526</v>
      </c>
      <c r="AT46" s="10">
        <v>9</v>
      </c>
      <c r="AU46" s="9">
        <v>6690</v>
      </c>
      <c r="AV46" s="10">
        <v>8</v>
      </c>
      <c r="AW46" s="9">
        <v>5840</v>
      </c>
      <c r="AX46" s="10">
        <v>7</v>
      </c>
      <c r="AY46" s="9">
        <v>6674</v>
      </c>
      <c r="AZ46" s="10">
        <v>8</v>
      </c>
      <c r="BA46" s="9">
        <v>5006</v>
      </c>
      <c r="BB46" s="10">
        <v>6</v>
      </c>
      <c r="BC46" s="9">
        <v>10846</v>
      </c>
      <c r="BD46" s="10">
        <v>13</v>
      </c>
      <c r="BE46" s="9">
        <v>5840</v>
      </c>
      <c r="BF46" s="10">
        <v>7</v>
      </c>
      <c r="BG46" s="9">
        <v>6769</v>
      </c>
      <c r="BH46" s="10">
        <v>8</v>
      </c>
      <c r="BI46" s="9">
        <v>10969</v>
      </c>
      <c r="BJ46" s="10">
        <v>13</v>
      </c>
      <c r="BK46" s="9">
        <v>5907</v>
      </c>
      <c r="BL46" s="10">
        <v>7</v>
      </c>
      <c r="BM46" s="9">
        <v>5840</v>
      </c>
      <c r="BN46" s="10">
        <v>7</v>
      </c>
    </row>
    <row r="47" spans="1:66" ht="15.75" customHeight="1">
      <c r="A47" s="8"/>
      <c r="B47" s="2" t="s">
        <v>82</v>
      </c>
      <c r="C47" s="10" t="s">
        <v>102</v>
      </c>
      <c r="D47" s="11" t="s">
        <v>154</v>
      </c>
      <c r="E47" s="9">
        <v>9087</v>
      </c>
      <c r="F47" s="10">
        <v>13</v>
      </c>
      <c r="G47" s="9">
        <v>6291</v>
      </c>
      <c r="H47" s="10">
        <v>9</v>
      </c>
      <c r="I47" s="9">
        <v>6990</v>
      </c>
      <c r="J47" s="10">
        <v>10</v>
      </c>
      <c r="K47" s="9">
        <v>8388</v>
      </c>
      <c r="L47" s="10">
        <v>12</v>
      </c>
      <c r="M47" s="9">
        <v>7689</v>
      </c>
      <c r="N47" s="10">
        <v>11</v>
      </c>
      <c r="O47" s="9">
        <v>7689</v>
      </c>
      <c r="P47" s="10">
        <v>11</v>
      </c>
      <c r="Q47" s="9">
        <v>9087</v>
      </c>
      <c r="R47" s="10">
        <v>13</v>
      </c>
      <c r="S47" s="9">
        <v>11184</v>
      </c>
      <c r="T47" s="10">
        <v>16</v>
      </c>
      <c r="U47" s="9">
        <v>11883</v>
      </c>
      <c r="V47" s="10">
        <v>17</v>
      </c>
      <c r="W47" s="9">
        <v>12582</v>
      </c>
      <c r="X47" s="10">
        <v>18</v>
      </c>
      <c r="Y47" s="9">
        <v>11883</v>
      </c>
      <c r="Z47" s="10">
        <v>17</v>
      </c>
      <c r="AA47" s="9">
        <v>11883</v>
      </c>
      <c r="AB47" s="10">
        <v>17</v>
      </c>
      <c r="AC47" s="9">
        <v>10784</v>
      </c>
      <c r="AD47" s="10">
        <v>16</v>
      </c>
      <c r="AE47" s="9">
        <v>16874</v>
      </c>
      <c r="AF47" s="10">
        <v>26</v>
      </c>
      <c r="AG47" s="9">
        <v>12980</v>
      </c>
      <c r="AH47" s="10">
        <v>20</v>
      </c>
      <c r="AI47" s="9">
        <v>15856</v>
      </c>
      <c r="AJ47" s="10">
        <v>24</v>
      </c>
      <c r="AK47" s="9">
        <v>15576</v>
      </c>
      <c r="AL47" s="10">
        <v>24</v>
      </c>
      <c r="AM47" s="9">
        <v>13629</v>
      </c>
      <c r="AN47" s="10">
        <v>21</v>
      </c>
      <c r="AO47" s="9">
        <v>15576</v>
      </c>
      <c r="AP47" s="10">
        <v>24</v>
      </c>
      <c r="AQ47" s="9">
        <v>18172</v>
      </c>
      <c r="AR47" s="10">
        <v>28</v>
      </c>
      <c r="AS47" s="9">
        <v>11033</v>
      </c>
      <c r="AT47" s="10">
        <v>17</v>
      </c>
      <c r="AU47" s="9">
        <v>17523</v>
      </c>
      <c r="AV47" s="10">
        <v>27</v>
      </c>
      <c r="AW47" s="9">
        <v>22066</v>
      </c>
      <c r="AX47" s="10">
        <v>34</v>
      </c>
      <c r="AY47" s="9">
        <v>16225</v>
      </c>
      <c r="AZ47" s="10">
        <v>25</v>
      </c>
      <c r="BA47" s="9">
        <v>14927</v>
      </c>
      <c r="BB47" s="10">
        <v>23</v>
      </c>
      <c r="BC47" s="9">
        <v>18172</v>
      </c>
      <c r="BD47" s="10">
        <v>28</v>
      </c>
      <c r="BE47" s="9">
        <v>20119</v>
      </c>
      <c r="BF47" s="10">
        <v>31</v>
      </c>
      <c r="BG47" s="9">
        <v>23750</v>
      </c>
      <c r="BH47" s="10">
        <v>38</v>
      </c>
      <c r="BI47" s="9">
        <v>20000</v>
      </c>
      <c r="BJ47" s="10">
        <v>32</v>
      </c>
      <c r="BK47" s="9">
        <v>13750</v>
      </c>
      <c r="BL47" s="10">
        <v>22</v>
      </c>
      <c r="BM47" s="9">
        <v>22066</v>
      </c>
      <c r="BN47" s="10">
        <v>34</v>
      </c>
    </row>
    <row r="48" spans="1:66" ht="15.75" customHeight="1">
      <c r="A48" s="8"/>
      <c r="B48" s="2" t="s">
        <v>87</v>
      </c>
      <c r="C48" s="10" t="s">
        <v>101</v>
      </c>
      <c r="D48" s="11" t="s">
        <v>148</v>
      </c>
      <c r="E48" s="9">
        <v>17132</v>
      </c>
      <c r="F48" s="10">
        <v>41</v>
      </c>
      <c r="G48" s="9">
        <v>23400</v>
      </c>
      <c r="H48" s="10">
        <v>56</v>
      </c>
      <c r="I48" s="9">
        <v>30086</v>
      </c>
      <c r="J48" s="10">
        <v>72</v>
      </c>
      <c r="K48" s="9">
        <v>17132</v>
      </c>
      <c r="L48" s="10">
        <v>41</v>
      </c>
      <c r="M48" s="9">
        <v>18804</v>
      </c>
      <c r="N48" s="10">
        <v>45</v>
      </c>
      <c r="O48" s="9">
        <v>16714</v>
      </c>
      <c r="P48" s="10">
        <v>40</v>
      </c>
      <c r="Q48" s="9">
        <v>12536</v>
      </c>
      <c r="R48" s="10">
        <v>30</v>
      </c>
      <c r="S48" s="9">
        <v>20475</v>
      </c>
      <c r="T48" s="10">
        <v>49</v>
      </c>
      <c r="U48" s="9">
        <v>21729</v>
      </c>
      <c r="V48" s="10">
        <v>52</v>
      </c>
      <c r="W48" s="9">
        <v>24236</v>
      </c>
      <c r="X48" s="10">
        <v>58</v>
      </c>
      <c r="Y48" s="9">
        <v>21311</v>
      </c>
      <c r="Z48" s="10">
        <v>51</v>
      </c>
      <c r="AA48" s="9">
        <v>19222</v>
      </c>
      <c r="AB48" s="10">
        <v>46</v>
      </c>
      <c r="AC48" s="9">
        <v>15880</v>
      </c>
      <c r="AD48" s="10">
        <v>38</v>
      </c>
      <c r="AE48" s="9">
        <v>11282</v>
      </c>
      <c r="AF48" s="10">
        <v>27</v>
      </c>
      <c r="AG48" s="9">
        <v>18804</v>
      </c>
      <c r="AH48" s="10">
        <v>45</v>
      </c>
      <c r="AI48" s="9">
        <v>13372</v>
      </c>
      <c r="AJ48" s="10">
        <v>32</v>
      </c>
      <c r="AK48" s="9">
        <v>11282</v>
      </c>
      <c r="AL48" s="10">
        <v>27</v>
      </c>
      <c r="AM48" s="9">
        <v>13789</v>
      </c>
      <c r="AN48" s="10">
        <v>33</v>
      </c>
      <c r="AO48" s="9">
        <v>13372</v>
      </c>
      <c r="AP48" s="10">
        <v>32</v>
      </c>
      <c r="AQ48" s="9">
        <v>11700</v>
      </c>
      <c r="AR48" s="10">
        <v>28</v>
      </c>
      <c r="AS48" s="9">
        <v>15461</v>
      </c>
      <c r="AT48" s="10">
        <v>37</v>
      </c>
      <c r="AU48" s="9">
        <v>15879</v>
      </c>
      <c r="AV48" s="10">
        <v>38</v>
      </c>
      <c r="AW48" s="9">
        <v>14625</v>
      </c>
      <c r="AX48" s="10">
        <v>35</v>
      </c>
      <c r="AY48" s="9">
        <v>16297</v>
      </c>
      <c r="AZ48" s="10">
        <v>39</v>
      </c>
      <c r="BA48" s="9">
        <v>16714</v>
      </c>
      <c r="BB48" s="10">
        <v>40</v>
      </c>
      <c r="BC48" s="9">
        <v>17132</v>
      </c>
      <c r="BD48" s="10">
        <v>41</v>
      </c>
      <c r="BE48" s="9">
        <v>10447</v>
      </c>
      <c r="BF48" s="10">
        <v>25</v>
      </c>
      <c r="BG48" s="9">
        <v>8775</v>
      </c>
      <c r="BH48" s="10">
        <v>21</v>
      </c>
      <c r="BI48" s="9">
        <v>9193</v>
      </c>
      <c r="BJ48" s="10">
        <v>22</v>
      </c>
      <c r="BK48" s="9">
        <v>11282</v>
      </c>
      <c r="BL48" s="10">
        <v>27</v>
      </c>
      <c r="BM48" s="9">
        <v>14625</v>
      </c>
      <c r="BN48" s="10">
        <v>35</v>
      </c>
    </row>
    <row r="49" spans="1:66" ht="15.75" customHeight="1">
      <c r="A49" s="8"/>
      <c r="B49" s="2" t="s">
        <v>54</v>
      </c>
      <c r="C49" s="10" t="s">
        <v>103</v>
      </c>
      <c r="D49" s="11" t="s">
        <v>151</v>
      </c>
      <c r="E49" s="9">
        <v>227</v>
      </c>
      <c r="F49" s="10">
        <v>1</v>
      </c>
      <c r="G49" s="9">
        <v>0</v>
      </c>
      <c r="H49" s="10">
        <v>0</v>
      </c>
      <c r="I49" s="9">
        <v>359</v>
      </c>
      <c r="J49" s="10">
        <v>2</v>
      </c>
      <c r="K49" s="9">
        <v>0</v>
      </c>
      <c r="L49" s="10">
        <v>0</v>
      </c>
      <c r="M49" s="9">
        <v>0</v>
      </c>
      <c r="N49" s="10">
        <v>0</v>
      </c>
      <c r="O49" s="9">
        <v>362</v>
      </c>
      <c r="P49" s="10">
        <v>2</v>
      </c>
      <c r="Q49" s="9">
        <v>0</v>
      </c>
      <c r="R49" s="10">
        <v>0</v>
      </c>
      <c r="S49" s="9">
        <v>179</v>
      </c>
      <c r="T49" s="10">
        <v>1</v>
      </c>
      <c r="U49" s="9">
        <v>179</v>
      </c>
      <c r="V49" s="10">
        <v>1</v>
      </c>
      <c r="W49" s="9">
        <v>179</v>
      </c>
      <c r="X49" s="10">
        <v>1</v>
      </c>
      <c r="Y49" s="9">
        <v>0</v>
      </c>
      <c r="Z49" s="10">
        <v>0</v>
      </c>
      <c r="AA49" s="9">
        <v>179</v>
      </c>
      <c r="AB49" s="10">
        <v>1</v>
      </c>
      <c r="AC49" s="9">
        <v>179</v>
      </c>
      <c r="AD49" s="10">
        <v>1</v>
      </c>
      <c r="AE49" s="9">
        <v>0</v>
      </c>
      <c r="AF49" s="10">
        <v>0</v>
      </c>
      <c r="AG49" s="9">
        <v>0</v>
      </c>
      <c r="AH49" s="10">
        <v>0</v>
      </c>
      <c r="AI49" s="9">
        <v>179</v>
      </c>
      <c r="AJ49" s="10">
        <v>1</v>
      </c>
      <c r="AK49" s="9">
        <v>0</v>
      </c>
      <c r="AL49" s="10">
        <v>0</v>
      </c>
      <c r="AM49" s="9">
        <v>538</v>
      </c>
      <c r="AN49" s="10">
        <v>3</v>
      </c>
      <c r="AO49" s="9">
        <v>179</v>
      </c>
      <c r="AP49" s="10">
        <v>1</v>
      </c>
      <c r="AQ49" s="9">
        <v>172</v>
      </c>
      <c r="AR49" s="10">
        <v>1</v>
      </c>
      <c r="AS49" s="9">
        <v>0</v>
      </c>
      <c r="AT49" s="10">
        <v>0</v>
      </c>
      <c r="AU49" s="9">
        <v>172</v>
      </c>
      <c r="AV49" s="10">
        <v>1</v>
      </c>
      <c r="AW49" s="9">
        <v>170</v>
      </c>
      <c r="AX49" s="10">
        <v>1</v>
      </c>
      <c r="AY49" s="9">
        <v>170</v>
      </c>
      <c r="AZ49" s="10">
        <v>1</v>
      </c>
      <c r="BA49" s="9">
        <v>340</v>
      </c>
      <c r="BB49" s="10">
        <v>2</v>
      </c>
      <c r="BC49" s="9">
        <v>0</v>
      </c>
      <c r="BD49" s="10">
        <v>0</v>
      </c>
      <c r="BE49" s="9">
        <v>0</v>
      </c>
      <c r="BF49" s="10">
        <v>0</v>
      </c>
      <c r="BG49" s="9">
        <v>402</v>
      </c>
      <c r="BH49" s="10">
        <v>2</v>
      </c>
      <c r="BI49" s="9">
        <v>0</v>
      </c>
      <c r="BJ49" s="10">
        <v>0</v>
      </c>
      <c r="BK49" s="9">
        <v>170</v>
      </c>
      <c r="BL49" s="10">
        <v>1</v>
      </c>
      <c r="BM49" s="9">
        <v>170</v>
      </c>
      <c r="BN49" s="10">
        <v>1</v>
      </c>
    </row>
    <row r="50" spans="1:66" ht="15.75" customHeight="1">
      <c r="A50" s="8"/>
      <c r="B50" s="2" t="s">
        <v>98</v>
      </c>
      <c r="C50" s="10" t="s">
        <v>101</v>
      </c>
      <c r="D50" s="11" t="s">
        <v>152</v>
      </c>
      <c r="E50" s="9">
        <v>21600</v>
      </c>
      <c r="F50" s="10">
        <v>160</v>
      </c>
      <c r="G50" s="9">
        <v>19035</v>
      </c>
      <c r="H50" s="10">
        <v>141</v>
      </c>
      <c r="I50" s="9">
        <v>18495</v>
      </c>
      <c r="J50" s="10">
        <v>137</v>
      </c>
      <c r="K50" s="9">
        <v>19170</v>
      </c>
      <c r="L50" s="10">
        <v>142</v>
      </c>
      <c r="M50" s="9">
        <v>15930</v>
      </c>
      <c r="N50" s="10">
        <v>118</v>
      </c>
      <c r="O50" s="9">
        <v>19049</v>
      </c>
      <c r="P50" s="10">
        <v>141</v>
      </c>
      <c r="Q50" s="9">
        <v>20250</v>
      </c>
      <c r="R50" s="10">
        <v>150</v>
      </c>
      <c r="S50" s="9">
        <v>20115</v>
      </c>
      <c r="T50" s="10">
        <v>149</v>
      </c>
      <c r="U50" s="9">
        <v>17955</v>
      </c>
      <c r="V50" s="10">
        <v>133</v>
      </c>
      <c r="W50" s="9">
        <v>20115</v>
      </c>
      <c r="X50" s="10">
        <v>149</v>
      </c>
      <c r="Y50" s="9">
        <v>9720</v>
      </c>
      <c r="Z50" s="10">
        <v>72</v>
      </c>
      <c r="AA50" s="9">
        <v>675</v>
      </c>
      <c r="AB50" s="10">
        <v>5</v>
      </c>
      <c r="AC50" s="9">
        <v>2295</v>
      </c>
      <c r="AD50" s="10">
        <v>17</v>
      </c>
      <c r="AE50" s="9">
        <v>945</v>
      </c>
      <c r="AF50" s="10">
        <v>7</v>
      </c>
      <c r="AG50" s="9">
        <v>24030</v>
      </c>
      <c r="AH50" s="10">
        <v>178</v>
      </c>
      <c r="AI50" s="9">
        <v>29685</v>
      </c>
      <c r="AJ50" s="10">
        <v>216</v>
      </c>
      <c r="AK50" s="9">
        <v>34830</v>
      </c>
      <c r="AL50" s="10">
        <v>258</v>
      </c>
      <c r="AM50" s="9">
        <v>27540</v>
      </c>
      <c r="AN50" s="10">
        <v>204</v>
      </c>
      <c r="AO50" s="9">
        <v>26190</v>
      </c>
      <c r="AP50" s="10">
        <v>194</v>
      </c>
      <c r="AQ50" s="9">
        <v>27270</v>
      </c>
      <c r="AR50" s="10">
        <v>202</v>
      </c>
      <c r="AS50" s="9">
        <v>23909</v>
      </c>
      <c r="AT50" s="10">
        <v>177</v>
      </c>
      <c r="AU50" s="9">
        <v>32940</v>
      </c>
      <c r="AV50" s="10">
        <v>244</v>
      </c>
      <c r="AW50" s="9">
        <v>32265</v>
      </c>
      <c r="AX50" s="10">
        <v>239</v>
      </c>
      <c r="AY50" s="9">
        <v>25785</v>
      </c>
      <c r="AZ50" s="10">
        <v>191</v>
      </c>
      <c r="BA50" s="9">
        <v>20250</v>
      </c>
      <c r="BB50" s="10">
        <v>150</v>
      </c>
      <c r="BC50" s="9">
        <v>10530</v>
      </c>
      <c r="BD50" s="10">
        <v>78</v>
      </c>
      <c r="BE50" s="9">
        <v>8259</v>
      </c>
      <c r="BF50" s="10">
        <v>61</v>
      </c>
      <c r="BG50" s="9">
        <v>27369</v>
      </c>
      <c r="BH50" s="10">
        <v>212</v>
      </c>
      <c r="BI50" s="9">
        <v>30187</v>
      </c>
      <c r="BJ50" s="10">
        <v>234</v>
      </c>
      <c r="BK50" s="9">
        <v>27994</v>
      </c>
      <c r="BL50" s="10">
        <v>217</v>
      </c>
      <c r="BM50" s="9">
        <v>32265</v>
      </c>
      <c r="BN50" s="10">
        <v>239</v>
      </c>
    </row>
    <row r="51" spans="1:66" ht="15.75" customHeight="1">
      <c r="A51" s="8"/>
      <c r="B51" s="2" t="s">
        <v>38</v>
      </c>
      <c r="C51" s="10" t="s">
        <v>104</v>
      </c>
      <c r="D51" s="11" t="s">
        <v>144</v>
      </c>
      <c r="E51" s="9">
        <v>0</v>
      </c>
      <c r="F51" s="10">
        <v>0</v>
      </c>
      <c r="G51" s="9">
        <v>0</v>
      </c>
      <c r="H51" s="10">
        <v>0</v>
      </c>
      <c r="I51" s="9">
        <v>0</v>
      </c>
      <c r="J51" s="10">
        <v>0</v>
      </c>
      <c r="K51" s="9">
        <v>0</v>
      </c>
      <c r="L51" s="10">
        <v>0</v>
      </c>
      <c r="M51" s="9">
        <v>0</v>
      </c>
      <c r="N51" s="10">
        <v>0</v>
      </c>
      <c r="O51" s="9">
        <v>0</v>
      </c>
      <c r="P51" s="10">
        <v>0</v>
      </c>
      <c r="Q51" s="9">
        <v>0</v>
      </c>
      <c r="R51" s="10">
        <v>0</v>
      </c>
      <c r="S51" s="9">
        <v>0</v>
      </c>
      <c r="T51" s="10">
        <v>0</v>
      </c>
      <c r="U51" s="9">
        <v>0</v>
      </c>
      <c r="V51" s="10">
        <v>0</v>
      </c>
      <c r="W51" s="9">
        <v>0</v>
      </c>
      <c r="X51" s="10">
        <v>0</v>
      </c>
      <c r="Y51" s="9">
        <v>0</v>
      </c>
      <c r="Z51" s="10">
        <v>0</v>
      </c>
      <c r="AA51" s="9">
        <v>0</v>
      </c>
      <c r="AB51" s="10">
        <v>0</v>
      </c>
      <c r="AC51" s="9">
        <v>0</v>
      </c>
      <c r="AD51" s="10">
        <v>0</v>
      </c>
      <c r="AE51" s="9">
        <v>0</v>
      </c>
      <c r="AF51" s="10">
        <v>0</v>
      </c>
      <c r="AG51" s="9">
        <v>0</v>
      </c>
      <c r="AH51" s="10">
        <v>0</v>
      </c>
      <c r="AI51" s="9">
        <v>0</v>
      </c>
      <c r="AJ51" s="10">
        <v>0</v>
      </c>
      <c r="AK51" s="9">
        <v>0</v>
      </c>
      <c r="AL51" s="10">
        <v>0</v>
      </c>
      <c r="AM51" s="9">
        <v>0</v>
      </c>
      <c r="AN51" s="10">
        <v>0</v>
      </c>
      <c r="AO51" s="9">
        <v>0</v>
      </c>
      <c r="AP51" s="10">
        <v>0</v>
      </c>
      <c r="AQ51" s="9">
        <v>0</v>
      </c>
      <c r="AR51" s="10">
        <v>0</v>
      </c>
      <c r="AS51" s="9">
        <v>0</v>
      </c>
      <c r="AT51" s="10">
        <v>0</v>
      </c>
      <c r="AU51" s="9">
        <v>0</v>
      </c>
      <c r="AV51" s="10">
        <v>0</v>
      </c>
      <c r="AW51" s="9">
        <v>0</v>
      </c>
      <c r="AX51" s="10">
        <v>0</v>
      </c>
      <c r="AY51" s="9">
        <v>0</v>
      </c>
      <c r="AZ51" s="10">
        <v>0</v>
      </c>
      <c r="BA51" s="9">
        <v>0</v>
      </c>
      <c r="BB51" s="10">
        <v>0</v>
      </c>
      <c r="BC51" s="9">
        <v>0</v>
      </c>
      <c r="BD51" s="10">
        <v>0</v>
      </c>
      <c r="BE51" s="9">
        <v>0</v>
      </c>
      <c r="BF51" s="10">
        <v>0</v>
      </c>
      <c r="BG51" s="9">
        <v>0</v>
      </c>
      <c r="BH51" s="10">
        <v>0</v>
      </c>
      <c r="BI51" s="9">
        <v>0</v>
      </c>
      <c r="BJ51" s="10">
        <v>0</v>
      </c>
      <c r="BK51" s="9">
        <v>0</v>
      </c>
      <c r="BL51" s="10">
        <v>0</v>
      </c>
      <c r="BM51" s="9">
        <v>0</v>
      </c>
      <c r="BN51" s="10">
        <v>0</v>
      </c>
    </row>
    <row r="52" spans="1:66" ht="15.75" customHeight="1">
      <c r="A52" s="8"/>
      <c r="B52" s="2" t="s">
        <v>5</v>
      </c>
      <c r="C52" s="10" t="s">
        <v>103</v>
      </c>
      <c r="D52" s="11" t="s">
        <v>151</v>
      </c>
      <c r="E52" s="9">
        <v>0</v>
      </c>
      <c r="F52" s="10">
        <v>0</v>
      </c>
      <c r="G52" s="9">
        <v>0</v>
      </c>
      <c r="H52" s="10">
        <v>0</v>
      </c>
      <c r="I52" s="9">
        <v>0</v>
      </c>
      <c r="J52" s="10">
        <v>0</v>
      </c>
      <c r="K52" s="9">
        <v>0</v>
      </c>
      <c r="L52" s="10">
        <v>0</v>
      </c>
      <c r="M52" s="9">
        <v>0</v>
      </c>
      <c r="N52" s="10">
        <v>0</v>
      </c>
      <c r="O52" s="9">
        <v>0</v>
      </c>
      <c r="P52" s="10">
        <v>0</v>
      </c>
      <c r="Q52" s="9">
        <v>0</v>
      </c>
      <c r="R52" s="10">
        <v>0</v>
      </c>
      <c r="S52" s="9">
        <v>0</v>
      </c>
      <c r="T52" s="10">
        <v>0</v>
      </c>
      <c r="U52" s="9">
        <v>0</v>
      </c>
      <c r="V52" s="10">
        <v>0</v>
      </c>
      <c r="W52" s="9">
        <v>0</v>
      </c>
      <c r="X52" s="10">
        <v>0</v>
      </c>
      <c r="Y52" s="9">
        <v>0</v>
      </c>
      <c r="Z52" s="10">
        <v>0</v>
      </c>
      <c r="AA52" s="9">
        <v>0</v>
      </c>
      <c r="AB52" s="10">
        <v>0</v>
      </c>
      <c r="AC52" s="9">
        <v>0</v>
      </c>
      <c r="AD52" s="10">
        <v>0</v>
      </c>
      <c r="AE52" s="9">
        <v>0</v>
      </c>
      <c r="AF52" s="10">
        <v>0</v>
      </c>
      <c r="AG52" s="9">
        <v>0</v>
      </c>
      <c r="AH52" s="10">
        <v>0</v>
      </c>
      <c r="AI52" s="9">
        <v>0</v>
      </c>
      <c r="AJ52" s="10">
        <v>0</v>
      </c>
      <c r="AK52" s="9">
        <v>0</v>
      </c>
      <c r="AL52" s="10">
        <v>0</v>
      </c>
      <c r="AM52" s="9">
        <v>479</v>
      </c>
      <c r="AN52" s="10">
        <v>1</v>
      </c>
      <c r="AO52" s="9">
        <v>0</v>
      </c>
      <c r="AP52" s="10">
        <v>0</v>
      </c>
      <c r="AQ52" s="9">
        <v>0</v>
      </c>
      <c r="AR52" s="10">
        <v>0</v>
      </c>
      <c r="AS52" s="9">
        <v>0</v>
      </c>
      <c r="AT52" s="10">
        <v>0</v>
      </c>
      <c r="AU52" s="9">
        <v>0</v>
      </c>
      <c r="AV52" s="10">
        <v>0</v>
      </c>
      <c r="AW52" s="9">
        <v>0</v>
      </c>
      <c r="AX52" s="10">
        <v>0</v>
      </c>
      <c r="AY52" s="9">
        <v>0</v>
      </c>
      <c r="AZ52" s="10">
        <v>0</v>
      </c>
      <c r="BA52" s="9">
        <v>0</v>
      </c>
      <c r="BB52" s="10">
        <v>0</v>
      </c>
      <c r="BC52" s="9">
        <v>0</v>
      </c>
      <c r="BD52" s="10">
        <v>0</v>
      </c>
      <c r="BE52" s="9">
        <v>0</v>
      </c>
      <c r="BF52" s="10">
        <v>0</v>
      </c>
      <c r="BG52" s="9">
        <v>0</v>
      </c>
      <c r="BH52" s="10">
        <v>0</v>
      </c>
      <c r="BI52" s="9">
        <v>0</v>
      </c>
      <c r="BJ52" s="10">
        <v>0</v>
      </c>
      <c r="BK52" s="9">
        <v>0</v>
      </c>
      <c r="BL52" s="10">
        <v>0</v>
      </c>
      <c r="BM52" s="9">
        <v>0</v>
      </c>
      <c r="BN52" s="10">
        <v>0</v>
      </c>
    </row>
    <row r="53" spans="1:66" ht="15.75" customHeight="1">
      <c r="A53" s="8"/>
      <c r="B53" s="2" t="s">
        <v>60</v>
      </c>
      <c r="C53" s="10" t="s">
        <v>101</v>
      </c>
      <c r="D53" s="11" t="s">
        <v>152</v>
      </c>
      <c r="E53" s="9">
        <v>877</v>
      </c>
      <c r="F53" s="10">
        <v>3</v>
      </c>
      <c r="G53" s="9">
        <v>767</v>
      </c>
      <c r="H53" s="10">
        <v>3</v>
      </c>
      <c r="I53" s="9">
        <v>1196</v>
      </c>
      <c r="J53" s="10">
        <v>4</v>
      </c>
      <c r="K53" s="9">
        <v>837</v>
      </c>
      <c r="L53" s="10">
        <v>3</v>
      </c>
      <c r="M53" s="9">
        <v>877</v>
      </c>
      <c r="N53" s="10">
        <v>3</v>
      </c>
      <c r="O53" s="9">
        <v>957</v>
      </c>
      <c r="P53" s="10">
        <v>3</v>
      </c>
      <c r="Q53" s="9">
        <v>1156</v>
      </c>
      <c r="R53" s="10">
        <v>4</v>
      </c>
      <c r="S53" s="9">
        <v>1196</v>
      </c>
      <c r="T53" s="10">
        <v>4</v>
      </c>
      <c r="U53" s="9">
        <v>3348</v>
      </c>
      <c r="V53" s="10">
        <v>12</v>
      </c>
      <c r="W53" s="9">
        <v>279</v>
      </c>
      <c r="X53" s="10">
        <v>1</v>
      </c>
      <c r="Y53" s="9">
        <v>558</v>
      </c>
      <c r="Z53" s="10">
        <v>2</v>
      </c>
      <c r="AA53" s="9">
        <v>837</v>
      </c>
      <c r="AB53" s="10">
        <v>3</v>
      </c>
      <c r="AC53" s="9">
        <v>2073</v>
      </c>
      <c r="AD53" s="10">
        <v>7</v>
      </c>
      <c r="AE53" s="9">
        <v>558</v>
      </c>
      <c r="AF53" s="10">
        <v>2</v>
      </c>
      <c r="AG53" s="9">
        <v>1714</v>
      </c>
      <c r="AH53" s="10">
        <v>6</v>
      </c>
      <c r="AI53" s="9">
        <v>1395</v>
      </c>
      <c r="AJ53" s="10">
        <v>5</v>
      </c>
      <c r="AK53" s="9">
        <v>1116</v>
      </c>
      <c r="AL53" s="10">
        <v>4</v>
      </c>
      <c r="AM53" s="9">
        <v>279</v>
      </c>
      <c r="AN53" s="10">
        <v>1</v>
      </c>
      <c r="AO53" s="9">
        <v>279</v>
      </c>
      <c r="AP53" s="10">
        <v>1</v>
      </c>
      <c r="AQ53" s="9">
        <v>279</v>
      </c>
      <c r="AR53" s="10">
        <v>1</v>
      </c>
      <c r="AS53" s="9">
        <v>1668</v>
      </c>
      <c r="AT53" s="10">
        <v>8</v>
      </c>
      <c r="AU53" s="9">
        <v>185</v>
      </c>
      <c r="AV53" s="10">
        <v>1</v>
      </c>
      <c r="AW53" s="9">
        <v>764</v>
      </c>
      <c r="AX53" s="10">
        <v>4</v>
      </c>
      <c r="AY53" s="9">
        <v>804</v>
      </c>
      <c r="AZ53" s="10">
        <v>4</v>
      </c>
      <c r="BA53" s="9">
        <v>613</v>
      </c>
      <c r="BB53" s="10">
        <v>3</v>
      </c>
      <c r="BC53" s="9">
        <v>1560</v>
      </c>
      <c r="BD53" s="10">
        <v>8</v>
      </c>
      <c r="BE53" s="9">
        <v>925</v>
      </c>
      <c r="BF53" s="10">
        <v>5</v>
      </c>
      <c r="BG53" s="9">
        <v>1110</v>
      </c>
      <c r="BH53" s="10">
        <v>6</v>
      </c>
      <c r="BI53" s="9">
        <v>1375</v>
      </c>
      <c r="BJ53" s="10">
        <v>7</v>
      </c>
      <c r="BK53" s="9">
        <v>1190</v>
      </c>
      <c r="BL53" s="10">
        <v>6</v>
      </c>
      <c r="BM53" s="9">
        <v>764</v>
      </c>
      <c r="BN53" s="10">
        <v>4</v>
      </c>
    </row>
    <row r="54" spans="1:66" ht="15.75" customHeight="1">
      <c r="A54" s="8"/>
      <c r="B54" s="2" t="s">
        <v>40</v>
      </c>
      <c r="C54" s="10" t="s">
        <v>104</v>
      </c>
      <c r="D54" s="11" t="s">
        <v>143</v>
      </c>
      <c r="E54" s="9">
        <v>10148</v>
      </c>
      <c r="F54" s="10">
        <v>12</v>
      </c>
      <c r="G54" s="9">
        <v>5228</v>
      </c>
      <c r="H54" s="10">
        <v>6</v>
      </c>
      <c r="I54" s="9">
        <v>6806</v>
      </c>
      <c r="J54" s="10">
        <v>8</v>
      </c>
      <c r="K54" s="9">
        <v>8548</v>
      </c>
      <c r="L54" s="10">
        <v>10</v>
      </c>
      <c r="M54" s="9">
        <v>15358</v>
      </c>
      <c r="N54" s="10">
        <v>18</v>
      </c>
      <c r="O54" s="9">
        <v>14441</v>
      </c>
      <c r="P54" s="10">
        <v>17</v>
      </c>
      <c r="Q54" s="9">
        <v>10126</v>
      </c>
      <c r="R54" s="10">
        <v>12</v>
      </c>
      <c r="S54" s="9">
        <v>16087</v>
      </c>
      <c r="T54" s="10">
        <v>19</v>
      </c>
      <c r="U54" s="9">
        <v>5118</v>
      </c>
      <c r="V54" s="10">
        <v>6</v>
      </c>
      <c r="W54" s="9">
        <v>10969</v>
      </c>
      <c r="X54" s="10">
        <v>13</v>
      </c>
      <c r="Y54" s="9">
        <v>14400</v>
      </c>
      <c r="Z54" s="10">
        <v>17</v>
      </c>
      <c r="AA54" s="9">
        <v>12823</v>
      </c>
      <c r="AB54" s="10">
        <v>15</v>
      </c>
      <c r="AC54" s="9">
        <v>10199</v>
      </c>
      <c r="AD54" s="10">
        <v>12</v>
      </c>
      <c r="AE54" s="9">
        <v>16253</v>
      </c>
      <c r="AF54" s="10">
        <v>19</v>
      </c>
      <c r="AG54" s="9">
        <v>9447</v>
      </c>
      <c r="AH54" s="10">
        <v>11</v>
      </c>
      <c r="AI54" s="9">
        <v>10291</v>
      </c>
      <c r="AJ54" s="10">
        <v>12</v>
      </c>
      <c r="AK54" s="9">
        <v>8548</v>
      </c>
      <c r="AL54" s="10">
        <v>10</v>
      </c>
      <c r="AM54" s="9">
        <v>7815</v>
      </c>
      <c r="AN54" s="10">
        <v>9</v>
      </c>
      <c r="AO54" s="9">
        <v>10166</v>
      </c>
      <c r="AP54" s="10">
        <v>12</v>
      </c>
      <c r="AQ54" s="9">
        <v>10996</v>
      </c>
      <c r="AR54" s="10">
        <v>13</v>
      </c>
      <c r="AS54" s="9">
        <v>12606</v>
      </c>
      <c r="AT54" s="10">
        <v>15</v>
      </c>
      <c r="AU54" s="9">
        <v>11059</v>
      </c>
      <c r="AV54" s="10">
        <v>13</v>
      </c>
      <c r="AW54" s="9">
        <v>7573</v>
      </c>
      <c r="AX54" s="10">
        <v>9</v>
      </c>
      <c r="AY54" s="9">
        <v>9307</v>
      </c>
      <c r="AZ54" s="10">
        <v>11</v>
      </c>
      <c r="BA54" s="9">
        <v>9053</v>
      </c>
      <c r="BB54" s="10">
        <v>11</v>
      </c>
      <c r="BC54" s="9">
        <v>12958</v>
      </c>
      <c r="BD54" s="10">
        <v>19</v>
      </c>
      <c r="BE54" s="9">
        <v>13147</v>
      </c>
      <c r="BF54" s="10">
        <v>19</v>
      </c>
      <c r="BG54" s="9">
        <v>19374</v>
      </c>
      <c r="BH54" s="10">
        <v>28</v>
      </c>
      <c r="BI54" s="9">
        <v>13147</v>
      </c>
      <c r="BJ54" s="10">
        <v>19</v>
      </c>
      <c r="BK54" s="9">
        <v>11071</v>
      </c>
      <c r="BL54" s="10">
        <v>16</v>
      </c>
      <c r="BM54" s="9">
        <v>7573</v>
      </c>
      <c r="BN54" s="10">
        <v>9</v>
      </c>
    </row>
    <row r="55" spans="1:66" ht="15.75" customHeight="1">
      <c r="A55" s="8"/>
      <c r="B55" s="2" t="s">
        <v>83</v>
      </c>
      <c r="C55" s="10" t="s">
        <v>103</v>
      </c>
      <c r="D55" s="11" t="s">
        <v>146</v>
      </c>
      <c r="E55" s="9">
        <v>10472</v>
      </c>
      <c r="F55" s="10">
        <v>17</v>
      </c>
      <c r="G55" s="9">
        <v>6776</v>
      </c>
      <c r="H55" s="10">
        <v>11</v>
      </c>
      <c r="I55" s="9">
        <v>7629</v>
      </c>
      <c r="J55" s="10">
        <v>12</v>
      </c>
      <c r="K55" s="9">
        <v>7392</v>
      </c>
      <c r="L55" s="10">
        <v>12</v>
      </c>
      <c r="M55" s="9">
        <v>8394</v>
      </c>
      <c r="N55" s="10">
        <v>16</v>
      </c>
      <c r="O55" s="9">
        <v>6120</v>
      </c>
      <c r="P55" s="10">
        <v>10</v>
      </c>
      <c r="Q55" s="9">
        <v>11767</v>
      </c>
      <c r="R55" s="10">
        <v>23</v>
      </c>
      <c r="S55" s="9">
        <v>8697</v>
      </c>
      <c r="T55" s="10">
        <v>17</v>
      </c>
      <c r="U55" s="9">
        <v>17394</v>
      </c>
      <c r="V55" s="10">
        <v>34</v>
      </c>
      <c r="W55" s="9">
        <v>9209</v>
      </c>
      <c r="X55" s="10">
        <v>18</v>
      </c>
      <c r="Y55" s="9">
        <v>9720</v>
      </c>
      <c r="Z55" s="10">
        <v>19</v>
      </c>
      <c r="AA55" s="9">
        <v>14730</v>
      </c>
      <c r="AB55" s="10">
        <v>29</v>
      </c>
      <c r="AC55" s="9">
        <v>7181</v>
      </c>
      <c r="AD55" s="10">
        <v>14</v>
      </c>
      <c r="AE55" s="9">
        <v>12600</v>
      </c>
      <c r="AF55" s="10">
        <v>25</v>
      </c>
      <c r="AG55" s="9">
        <v>11592</v>
      </c>
      <c r="AH55" s="10">
        <v>23</v>
      </c>
      <c r="AI55" s="9">
        <v>12883</v>
      </c>
      <c r="AJ55" s="10">
        <v>31</v>
      </c>
      <c r="AK55" s="9">
        <v>11152</v>
      </c>
      <c r="AL55" s="10">
        <v>31</v>
      </c>
      <c r="AM55" s="9">
        <v>10072</v>
      </c>
      <c r="AN55" s="10">
        <v>28</v>
      </c>
      <c r="AO55" s="9">
        <v>13310</v>
      </c>
      <c r="AP55" s="10">
        <v>37</v>
      </c>
      <c r="AQ55" s="9">
        <v>10792</v>
      </c>
      <c r="AR55" s="10">
        <v>30</v>
      </c>
      <c r="AS55" s="9">
        <v>11871</v>
      </c>
      <c r="AT55" s="10">
        <v>33</v>
      </c>
      <c r="AU55" s="9">
        <v>12950</v>
      </c>
      <c r="AV55" s="10">
        <v>36</v>
      </c>
      <c r="AW55" s="9">
        <v>17986</v>
      </c>
      <c r="AX55" s="10">
        <v>50</v>
      </c>
      <c r="AY55" s="9">
        <v>15109</v>
      </c>
      <c r="AZ55" s="10">
        <v>42</v>
      </c>
      <c r="BA55" s="9">
        <v>14749</v>
      </c>
      <c r="BB55" s="10">
        <v>41</v>
      </c>
      <c r="BC55" s="9">
        <v>15828</v>
      </c>
      <c r="BD55" s="10">
        <v>44</v>
      </c>
      <c r="BE55" s="9">
        <v>19785</v>
      </c>
      <c r="BF55" s="10">
        <v>55</v>
      </c>
      <c r="BG55" s="9">
        <v>14749</v>
      </c>
      <c r="BH55" s="10">
        <v>41</v>
      </c>
      <c r="BI55" s="9">
        <v>14749</v>
      </c>
      <c r="BJ55" s="10">
        <v>41</v>
      </c>
      <c r="BK55" s="9">
        <v>14389</v>
      </c>
      <c r="BL55" s="10">
        <v>40</v>
      </c>
      <c r="BM55" s="9">
        <v>17986</v>
      </c>
      <c r="BN55" s="10">
        <v>50</v>
      </c>
    </row>
    <row r="56" spans="1:66" ht="15.75" customHeight="1">
      <c r="A56" s="8"/>
      <c r="B56" s="2" t="s">
        <v>14</v>
      </c>
      <c r="C56" s="10" t="s">
        <v>102</v>
      </c>
      <c r="D56" s="11" t="s">
        <v>150</v>
      </c>
      <c r="E56" s="9">
        <v>0</v>
      </c>
      <c r="F56" s="10">
        <v>0</v>
      </c>
      <c r="G56" s="9">
        <v>632</v>
      </c>
      <c r="H56" s="10">
        <v>2</v>
      </c>
      <c r="I56" s="9">
        <v>0</v>
      </c>
      <c r="J56" s="10">
        <v>0</v>
      </c>
      <c r="K56" s="9">
        <v>0</v>
      </c>
      <c r="L56" s="10">
        <v>0</v>
      </c>
      <c r="M56" s="9">
        <v>316</v>
      </c>
      <c r="N56" s="10">
        <v>1</v>
      </c>
      <c r="O56" s="9">
        <v>632</v>
      </c>
      <c r="P56" s="10">
        <v>2</v>
      </c>
      <c r="Q56" s="9">
        <v>672</v>
      </c>
      <c r="R56" s="10">
        <v>2</v>
      </c>
      <c r="S56" s="9">
        <v>632</v>
      </c>
      <c r="T56" s="10">
        <v>2</v>
      </c>
      <c r="U56" s="9">
        <v>316</v>
      </c>
      <c r="V56" s="10">
        <v>1</v>
      </c>
      <c r="W56" s="9">
        <v>1304</v>
      </c>
      <c r="X56" s="10">
        <v>4</v>
      </c>
      <c r="Y56" s="9">
        <v>316</v>
      </c>
      <c r="Z56" s="10">
        <v>1</v>
      </c>
      <c r="AA56" s="9">
        <v>672</v>
      </c>
      <c r="AB56" s="10">
        <v>2</v>
      </c>
      <c r="AC56" s="9">
        <v>632</v>
      </c>
      <c r="AD56" s="10">
        <v>2</v>
      </c>
      <c r="AE56" s="9">
        <v>712</v>
      </c>
      <c r="AF56" s="10">
        <v>2</v>
      </c>
      <c r="AG56" s="9">
        <v>1620</v>
      </c>
      <c r="AH56" s="10">
        <v>5</v>
      </c>
      <c r="AI56" s="9">
        <v>672</v>
      </c>
      <c r="AJ56" s="10">
        <v>2</v>
      </c>
      <c r="AK56" s="9">
        <v>316</v>
      </c>
      <c r="AL56" s="10">
        <v>1</v>
      </c>
      <c r="AM56" s="9">
        <v>2252</v>
      </c>
      <c r="AN56" s="10">
        <v>7</v>
      </c>
      <c r="AO56" s="9">
        <v>632</v>
      </c>
      <c r="AP56" s="10">
        <v>2</v>
      </c>
      <c r="AQ56" s="9">
        <v>0</v>
      </c>
      <c r="AR56" s="10">
        <v>0</v>
      </c>
      <c r="AS56" s="9">
        <v>672</v>
      </c>
      <c r="AT56" s="10">
        <v>2</v>
      </c>
      <c r="AU56" s="9">
        <v>948</v>
      </c>
      <c r="AV56" s="10">
        <v>3</v>
      </c>
      <c r="AW56" s="9">
        <v>0</v>
      </c>
      <c r="AX56" s="10">
        <v>0</v>
      </c>
      <c r="AY56" s="9">
        <v>0</v>
      </c>
      <c r="AZ56" s="10">
        <v>0</v>
      </c>
      <c r="BA56" s="9">
        <v>0</v>
      </c>
      <c r="BB56" s="10">
        <v>0</v>
      </c>
      <c r="BC56" s="9">
        <v>1896</v>
      </c>
      <c r="BD56" s="10">
        <v>6</v>
      </c>
      <c r="BE56" s="9">
        <v>316</v>
      </c>
      <c r="BF56" s="10">
        <v>1</v>
      </c>
      <c r="BG56" s="9">
        <v>672</v>
      </c>
      <c r="BH56" s="10">
        <v>2</v>
      </c>
      <c r="BI56" s="9">
        <v>316</v>
      </c>
      <c r="BJ56" s="10">
        <v>1</v>
      </c>
      <c r="BK56" s="9">
        <v>1304</v>
      </c>
      <c r="BL56" s="10">
        <v>4</v>
      </c>
      <c r="BM56" s="9">
        <v>0</v>
      </c>
      <c r="BN56" s="10">
        <v>0</v>
      </c>
    </row>
    <row r="57" spans="1:66" ht="15.75" customHeight="1">
      <c r="A57" s="8"/>
      <c r="B57" s="2" t="s">
        <v>86</v>
      </c>
      <c r="C57" s="10" t="s">
        <v>104</v>
      </c>
      <c r="D57" s="11" t="s">
        <v>144</v>
      </c>
      <c r="E57" s="9">
        <v>0</v>
      </c>
      <c r="F57" s="10">
        <v>0</v>
      </c>
      <c r="G57" s="9">
        <v>0</v>
      </c>
      <c r="H57" s="10">
        <v>0</v>
      </c>
      <c r="I57" s="9">
        <v>0</v>
      </c>
      <c r="J57" s="10">
        <v>0</v>
      </c>
      <c r="K57" s="9">
        <v>538</v>
      </c>
      <c r="L57" s="10">
        <v>2</v>
      </c>
      <c r="M57" s="9">
        <v>0</v>
      </c>
      <c r="N57" s="10">
        <v>0</v>
      </c>
      <c r="O57" s="9">
        <v>0</v>
      </c>
      <c r="P57" s="10">
        <v>0</v>
      </c>
      <c r="Q57" s="9">
        <v>309</v>
      </c>
      <c r="R57" s="10">
        <v>1</v>
      </c>
      <c r="S57" s="9">
        <v>0</v>
      </c>
      <c r="T57" s="10">
        <v>0</v>
      </c>
      <c r="U57" s="9">
        <v>0</v>
      </c>
      <c r="V57" s="10">
        <v>0</v>
      </c>
      <c r="W57" s="9">
        <v>0</v>
      </c>
      <c r="X57" s="10">
        <v>0</v>
      </c>
      <c r="Y57" s="9">
        <v>269</v>
      </c>
      <c r="Z57" s="10">
        <v>1</v>
      </c>
      <c r="AA57" s="9">
        <v>0</v>
      </c>
      <c r="AB57" s="10">
        <v>0</v>
      </c>
      <c r="AC57" s="9">
        <v>269</v>
      </c>
      <c r="AD57" s="10">
        <v>1</v>
      </c>
      <c r="AE57" s="9">
        <v>0</v>
      </c>
      <c r="AF57" s="10">
        <v>0</v>
      </c>
      <c r="AG57" s="9">
        <v>0</v>
      </c>
      <c r="AH57" s="10">
        <v>0</v>
      </c>
      <c r="AI57" s="9">
        <v>0</v>
      </c>
      <c r="AJ57" s="10">
        <v>0</v>
      </c>
      <c r="AK57" s="9">
        <v>0</v>
      </c>
      <c r="AL57" s="10">
        <v>0</v>
      </c>
      <c r="AM57" s="9">
        <v>0</v>
      </c>
      <c r="AN57" s="10">
        <v>0</v>
      </c>
      <c r="AO57" s="9">
        <v>1216</v>
      </c>
      <c r="AP57" s="10">
        <v>4</v>
      </c>
      <c r="AQ57" s="9">
        <v>0</v>
      </c>
      <c r="AR57" s="10">
        <v>0</v>
      </c>
      <c r="AS57" s="9">
        <v>309</v>
      </c>
      <c r="AT57" s="10">
        <v>1</v>
      </c>
      <c r="AU57" s="9">
        <v>0</v>
      </c>
      <c r="AV57" s="10">
        <v>0</v>
      </c>
      <c r="AW57" s="9">
        <v>269</v>
      </c>
      <c r="AX57" s="10">
        <v>1</v>
      </c>
      <c r="AY57" s="9">
        <v>269</v>
      </c>
      <c r="AZ57" s="10">
        <v>1</v>
      </c>
      <c r="BA57" s="9">
        <v>0</v>
      </c>
      <c r="BB57" s="10">
        <v>0</v>
      </c>
      <c r="BC57" s="9">
        <v>0</v>
      </c>
      <c r="BD57" s="10">
        <v>0</v>
      </c>
      <c r="BE57" s="9">
        <v>269</v>
      </c>
      <c r="BF57" s="10">
        <v>1</v>
      </c>
      <c r="BG57" s="9">
        <v>0</v>
      </c>
      <c r="BH57" s="10">
        <v>0</v>
      </c>
      <c r="BI57" s="9">
        <v>0</v>
      </c>
      <c r="BJ57" s="10">
        <v>0</v>
      </c>
      <c r="BK57" s="9">
        <v>-267</v>
      </c>
      <c r="BL57" s="10">
        <v>-1</v>
      </c>
      <c r="BM57" s="9">
        <v>269</v>
      </c>
      <c r="BN57" s="10">
        <v>1</v>
      </c>
    </row>
    <row r="58" spans="1:66" ht="15.75" customHeight="1">
      <c r="A58" s="8"/>
      <c r="B58" s="2" t="s">
        <v>91</v>
      </c>
      <c r="C58" s="10" t="s">
        <v>103</v>
      </c>
      <c r="D58" s="11" t="s">
        <v>145</v>
      </c>
      <c r="E58" s="9">
        <v>0</v>
      </c>
      <c r="F58" s="10">
        <v>0</v>
      </c>
      <c r="G58" s="9">
        <v>244</v>
      </c>
      <c r="H58" s="10">
        <v>1</v>
      </c>
      <c r="I58" s="9">
        <v>488</v>
      </c>
      <c r="J58" s="10">
        <v>2</v>
      </c>
      <c r="K58" s="9">
        <v>244</v>
      </c>
      <c r="L58" s="10">
        <v>1</v>
      </c>
      <c r="M58" s="9">
        <v>0</v>
      </c>
      <c r="N58" s="10">
        <v>0</v>
      </c>
      <c r="O58" s="9">
        <v>488</v>
      </c>
      <c r="P58" s="10">
        <v>2</v>
      </c>
      <c r="Q58" s="9">
        <v>244</v>
      </c>
      <c r="R58" s="10">
        <v>1</v>
      </c>
      <c r="S58" s="9">
        <v>0</v>
      </c>
      <c r="T58" s="10">
        <v>0</v>
      </c>
      <c r="U58" s="9">
        <v>812</v>
      </c>
      <c r="V58" s="10">
        <v>3</v>
      </c>
      <c r="W58" s="9">
        <v>772</v>
      </c>
      <c r="X58" s="10">
        <v>3</v>
      </c>
      <c r="Y58" s="9">
        <v>0</v>
      </c>
      <c r="Z58" s="10">
        <v>0</v>
      </c>
      <c r="AA58" s="9">
        <v>488</v>
      </c>
      <c r="AB58" s="10">
        <v>2</v>
      </c>
      <c r="AC58" s="9">
        <v>0</v>
      </c>
      <c r="AD58" s="10">
        <v>0</v>
      </c>
      <c r="AE58" s="9">
        <v>0</v>
      </c>
      <c r="AF58" s="10">
        <v>0</v>
      </c>
      <c r="AG58" s="9">
        <v>244</v>
      </c>
      <c r="AH58" s="10">
        <v>1</v>
      </c>
      <c r="AI58" s="9">
        <v>0</v>
      </c>
      <c r="AJ58" s="10">
        <v>0</v>
      </c>
      <c r="AK58" s="9">
        <v>0</v>
      </c>
      <c r="AL58" s="10">
        <v>0</v>
      </c>
      <c r="AM58" s="9">
        <v>0</v>
      </c>
      <c r="AN58" s="10">
        <v>0</v>
      </c>
      <c r="AO58" s="9">
        <v>244</v>
      </c>
      <c r="AP58" s="10">
        <v>1</v>
      </c>
      <c r="AQ58" s="9">
        <v>244</v>
      </c>
      <c r="AR58" s="10">
        <v>1</v>
      </c>
      <c r="AS58" s="9">
        <v>732</v>
      </c>
      <c r="AT58" s="10">
        <v>3</v>
      </c>
      <c r="AU58" s="9">
        <v>0</v>
      </c>
      <c r="AV58" s="10">
        <v>0</v>
      </c>
      <c r="AW58" s="9">
        <v>0</v>
      </c>
      <c r="AX58" s="10">
        <v>0</v>
      </c>
      <c r="AY58" s="9">
        <v>0</v>
      </c>
      <c r="AZ58" s="10">
        <v>0</v>
      </c>
      <c r="BA58" s="9">
        <v>0</v>
      </c>
      <c r="BB58" s="10">
        <v>0</v>
      </c>
      <c r="BC58" s="9">
        <v>732</v>
      </c>
      <c r="BD58" s="10">
        <v>3</v>
      </c>
      <c r="BE58" s="9">
        <v>732</v>
      </c>
      <c r="BF58" s="10">
        <v>3</v>
      </c>
      <c r="BG58" s="9">
        <v>732</v>
      </c>
      <c r="BH58" s="10">
        <v>3</v>
      </c>
      <c r="BI58" s="9">
        <v>732</v>
      </c>
      <c r="BJ58" s="10">
        <v>3</v>
      </c>
      <c r="BK58" s="9">
        <v>0</v>
      </c>
      <c r="BL58" s="10">
        <v>0</v>
      </c>
      <c r="BM58" s="9">
        <v>0</v>
      </c>
      <c r="BN58" s="10">
        <v>0</v>
      </c>
    </row>
    <row r="59" spans="1:66" ht="15.75" customHeight="1">
      <c r="A59" s="8"/>
      <c r="B59" s="2" t="s">
        <v>20</v>
      </c>
      <c r="C59" s="10" t="s">
        <v>104</v>
      </c>
      <c r="D59" s="11" t="s">
        <v>142</v>
      </c>
      <c r="E59" s="9">
        <v>2716</v>
      </c>
      <c r="F59" s="10">
        <v>4</v>
      </c>
      <c r="G59" s="9">
        <v>3395</v>
      </c>
      <c r="H59" s="10">
        <v>5</v>
      </c>
      <c r="I59" s="9">
        <v>2037</v>
      </c>
      <c r="J59" s="10">
        <v>3</v>
      </c>
      <c r="K59" s="9">
        <v>2037</v>
      </c>
      <c r="L59" s="10">
        <v>3</v>
      </c>
      <c r="M59" s="9">
        <v>2037</v>
      </c>
      <c r="N59" s="10">
        <v>3</v>
      </c>
      <c r="O59" s="9">
        <v>4753</v>
      </c>
      <c r="P59" s="10">
        <v>7</v>
      </c>
      <c r="Q59" s="9">
        <v>4074</v>
      </c>
      <c r="R59" s="10">
        <v>6</v>
      </c>
      <c r="S59" s="9">
        <v>4074</v>
      </c>
      <c r="T59" s="10">
        <v>6</v>
      </c>
      <c r="U59" s="9">
        <v>1358</v>
      </c>
      <c r="V59" s="10">
        <v>2</v>
      </c>
      <c r="W59" s="9">
        <v>2037</v>
      </c>
      <c r="X59" s="10">
        <v>3</v>
      </c>
      <c r="Y59" s="9">
        <v>2716</v>
      </c>
      <c r="Z59" s="10">
        <v>4</v>
      </c>
      <c r="AA59" s="9">
        <v>3395</v>
      </c>
      <c r="AB59" s="10">
        <v>5</v>
      </c>
      <c r="AC59" s="9">
        <v>2007</v>
      </c>
      <c r="AD59" s="10">
        <v>3</v>
      </c>
      <c r="AE59" s="9">
        <v>4543</v>
      </c>
      <c r="AF59" s="10">
        <v>7</v>
      </c>
      <c r="AG59" s="9">
        <v>7788</v>
      </c>
      <c r="AH59" s="10">
        <v>12</v>
      </c>
      <c r="AI59" s="9">
        <v>3245</v>
      </c>
      <c r="AJ59" s="10">
        <v>5</v>
      </c>
      <c r="AK59" s="9">
        <v>5841</v>
      </c>
      <c r="AL59" s="10">
        <v>9</v>
      </c>
      <c r="AM59" s="9">
        <v>2596</v>
      </c>
      <c r="AN59" s="10">
        <v>4</v>
      </c>
      <c r="AO59" s="9">
        <v>5192</v>
      </c>
      <c r="AP59" s="10">
        <v>8</v>
      </c>
      <c r="AQ59" s="9">
        <v>5192</v>
      </c>
      <c r="AR59" s="10">
        <v>8</v>
      </c>
      <c r="AS59" s="9">
        <v>3894</v>
      </c>
      <c r="AT59" s="10">
        <v>6</v>
      </c>
      <c r="AU59" s="9">
        <v>6490</v>
      </c>
      <c r="AV59" s="10">
        <v>10</v>
      </c>
      <c r="AW59" s="9">
        <v>9735</v>
      </c>
      <c r="AX59" s="10">
        <v>15</v>
      </c>
      <c r="AY59" s="9">
        <v>12331</v>
      </c>
      <c r="AZ59" s="10">
        <v>19</v>
      </c>
      <c r="BA59" s="9">
        <v>5192</v>
      </c>
      <c r="BB59" s="10">
        <v>8</v>
      </c>
      <c r="BC59" s="9">
        <v>9086</v>
      </c>
      <c r="BD59" s="10">
        <v>14</v>
      </c>
      <c r="BE59" s="9">
        <v>5192</v>
      </c>
      <c r="BF59" s="10">
        <v>8</v>
      </c>
      <c r="BG59" s="9">
        <v>8985</v>
      </c>
      <c r="BH59" s="10">
        <v>15</v>
      </c>
      <c r="BI59" s="9">
        <v>11381</v>
      </c>
      <c r="BJ59" s="10">
        <v>19</v>
      </c>
      <c r="BK59" s="9">
        <v>7787</v>
      </c>
      <c r="BL59" s="10">
        <v>13</v>
      </c>
      <c r="BM59" s="9">
        <v>9735</v>
      </c>
      <c r="BN59" s="10">
        <v>15</v>
      </c>
    </row>
    <row r="60" spans="1:66" ht="15.75" customHeight="1">
      <c r="A60" s="8"/>
      <c r="B60" s="2" t="s">
        <v>51</v>
      </c>
      <c r="C60" s="10" t="s">
        <v>101</v>
      </c>
      <c r="D60" s="11" t="s">
        <v>148</v>
      </c>
      <c r="E60" s="9">
        <v>487</v>
      </c>
      <c r="F60" s="10">
        <v>3</v>
      </c>
      <c r="G60" s="9">
        <v>1163</v>
      </c>
      <c r="H60" s="10">
        <v>7</v>
      </c>
      <c r="I60" s="9">
        <v>1083</v>
      </c>
      <c r="J60" s="10">
        <v>7</v>
      </c>
      <c r="K60" s="9">
        <v>487</v>
      </c>
      <c r="L60" s="10">
        <v>3</v>
      </c>
      <c r="M60" s="9">
        <v>716</v>
      </c>
      <c r="N60" s="10">
        <v>4</v>
      </c>
      <c r="O60" s="9">
        <v>447</v>
      </c>
      <c r="P60" s="10">
        <v>3</v>
      </c>
      <c r="Q60" s="9">
        <v>984</v>
      </c>
      <c r="R60" s="10">
        <v>6</v>
      </c>
      <c r="S60" s="9">
        <v>785</v>
      </c>
      <c r="T60" s="10">
        <v>5</v>
      </c>
      <c r="U60" s="9">
        <v>865</v>
      </c>
      <c r="V60" s="10">
        <v>5</v>
      </c>
      <c r="W60" s="9">
        <v>636</v>
      </c>
      <c r="X60" s="10">
        <v>4</v>
      </c>
      <c r="Y60" s="9">
        <v>596</v>
      </c>
      <c r="Z60" s="10">
        <v>4</v>
      </c>
      <c r="AA60" s="9">
        <v>1014</v>
      </c>
      <c r="AB60" s="10">
        <v>6</v>
      </c>
      <c r="AC60" s="9">
        <v>447</v>
      </c>
      <c r="AD60" s="10">
        <v>3</v>
      </c>
      <c r="AE60" s="9">
        <v>487</v>
      </c>
      <c r="AF60" s="10">
        <v>3</v>
      </c>
      <c r="AG60" s="9">
        <v>447</v>
      </c>
      <c r="AH60" s="10">
        <v>3</v>
      </c>
      <c r="AI60" s="9">
        <v>905</v>
      </c>
      <c r="AJ60" s="10">
        <v>5</v>
      </c>
      <c r="AK60" s="9">
        <v>865</v>
      </c>
      <c r="AL60" s="10">
        <v>5</v>
      </c>
      <c r="AM60" s="9">
        <v>189</v>
      </c>
      <c r="AN60" s="10">
        <v>1</v>
      </c>
      <c r="AO60" s="9">
        <v>785</v>
      </c>
      <c r="AP60" s="10">
        <v>5</v>
      </c>
      <c r="AQ60" s="9">
        <v>338</v>
      </c>
      <c r="AR60" s="10">
        <v>2</v>
      </c>
      <c r="AS60" s="9">
        <v>1075</v>
      </c>
      <c r="AT60" s="10">
        <v>5</v>
      </c>
      <c r="AU60" s="9">
        <v>1314</v>
      </c>
      <c r="AV60" s="10">
        <v>6</v>
      </c>
      <c r="AW60" s="9">
        <v>1632</v>
      </c>
      <c r="AX60" s="10">
        <v>8</v>
      </c>
      <c r="AY60" s="9">
        <v>1075</v>
      </c>
      <c r="AZ60" s="10">
        <v>5</v>
      </c>
      <c r="BA60" s="9">
        <v>2349</v>
      </c>
      <c r="BB60" s="10">
        <v>11</v>
      </c>
      <c r="BC60" s="9">
        <v>677</v>
      </c>
      <c r="BD60" s="10">
        <v>3</v>
      </c>
      <c r="BE60" s="9">
        <v>1234</v>
      </c>
      <c r="BF60" s="10">
        <v>6</v>
      </c>
      <c r="BG60" s="9">
        <v>1632</v>
      </c>
      <c r="BH60" s="10">
        <v>8</v>
      </c>
      <c r="BI60" s="9">
        <v>1115</v>
      </c>
      <c r="BJ60" s="10">
        <v>5</v>
      </c>
      <c r="BK60" s="9">
        <v>1075</v>
      </c>
      <c r="BL60" s="10">
        <v>5</v>
      </c>
      <c r="BM60" s="9">
        <v>1632</v>
      </c>
      <c r="BN60" s="10">
        <v>8</v>
      </c>
    </row>
    <row r="61" spans="1:66" ht="15.75" customHeight="1">
      <c r="A61" s="8"/>
      <c r="B61" s="2" t="s">
        <v>7</v>
      </c>
      <c r="C61" s="10" t="s">
        <v>104</v>
      </c>
      <c r="D61" s="11" t="s">
        <v>144</v>
      </c>
      <c r="E61" s="9">
        <v>16450</v>
      </c>
      <c r="F61" s="10">
        <v>33</v>
      </c>
      <c r="G61" s="9">
        <v>15769</v>
      </c>
      <c r="H61" s="10">
        <v>32</v>
      </c>
      <c r="I61" s="9">
        <v>19212</v>
      </c>
      <c r="J61" s="10">
        <v>39</v>
      </c>
      <c r="K61" s="9">
        <v>24138</v>
      </c>
      <c r="L61" s="10">
        <v>49</v>
      </c>
      <c r="M61" s="9">
        <v>21245</v>
      </c>
      <c r="N61" s="10">
        <v>43</v>
      </c>
      <c r="O61" s="9">
        <v>22283</v>
      </c>
      <c r="P61" s="10">
        <v>45</v>
      </c>
      <c r="Q61" s="9">
        <v>20197</v>
      </c>
      <c r="R61" s="10">
        <v>41</v>
      </c>
      <c r="S61" s="9">
        <v>17734</v>
      </c>
      <c r="T61" s="10">
        <v>36</v>
      </c>
      <c r="U61" s="9">
        <v>20197</v>
      </c>
      <c r="V61" s="10">
        <v>41</v>
      </c>
      <c r="W61" s="9">
        <v>24138</v>
      </c>
      <c r="X61" s="10">
        <v>49</v>
      </c>
      <c r="Y61" s="9">
        <v>24631</v>
      </c>
      <c r="Z61" s="10">
        <v>50</v>
      </c>
      <c r="AA61" s="9">
        <v>13793</v>
      </c>
      <c r="AB61" s="10">
        <v>28</v>
      </c>
      <c r="AC61" s="9">
        <v>17242</v>
      </c>
      <c r="AD61" s="10">
        <v>35</v>
      </c>
      <c r="AE61" s="9">
        <v>14778</v>
      </c>
      <c r="AF61" s="10">
        <v>30</v>
      </c>
      <c r="AG61" s="9">
        <v>17734</v>
      </c>
      <c r="AH61" s="10">
        <v>36</v>
      </c>
      <c r="AI61" s="9">
        <v>15271</v>
      </c>
      <c r="AJ61" s="10">
        <v>31</v>
      </c>
      <c r="AK61" s="9">
        <v>24631</v>
      </c>
      <c r="AL61" s="10">
        <v>50</v>
      </c>
      <c r="AM61" s="9">
        <v>22660</v>
      </c>
      <c r="AN61" s="10">
        <v>46</v>
      </c>
      <c r="AO61" s="9">
        <v>23645</v>
      </c>
      <c r="AP61" s="10">
        <v>48</v>
      </c>
      <c r="AQ61" s="9">
        <v>23153</v>
      </c>
      <c r="AR61" s="10">
        <v>47</v>
      </c>
      <c r="AS61" s="9">
        <v>27094</v>
      </c>
      <c r="AT61" s="10">
        <v>55</v>
      </c>
      <c r="AU61" s="9">
        <v>38441</v>
      </c>
      <c r="AV61" s="10">
        <v>78</v>
      </c>
      <c r="AW61" s="9">
        <v>43964</v>
      </c>
      <c r="AX61" s="10">
        <v>91</v>
      </c>
      <c r="AY61" s="9">
        <v>50245</v>
      </c>
      <c r="AZ61" s="10">
        <v>104</v>
      </c>
      <c r="BA61" s="9">
        <v>31403</v>
      </c>
      <c r="BB61" s="10">
        <v>65</v>
      </c>
      <c r="BC61" s="9">
        <v>30437</v>
      </c>
      <c r="BD61" s="10">
        <v>63</v>
      </c>
      <c r="BE61" s="9">
        <v>34785</v>
      </c>
      <c r="BF61" s="10">
        <v>72</v>
      </c>
      <c r="BG61" s="9">
        <v>29631</v>
      </c>
      <c r="BH61" s="10">
        <v>60</v>
      </c>
      <c r="BI61" s="9">
        <v>27586</v>
      </c>
      <c r="BJ61" s="10">
        <v>56</v>
      </c>
      <c r="BK61" s="9">
        <v>21182</v>
      </c>
      <c r="BL61" s="10">
        <v>43</v>
      </c>
      <c r="BM61" s="9">
        <v>43964</v>
      </c>
      <c r="BN61" s="10">
        <v>91</v>
      </c>
    </row>
    <row r="62" spans="1:66" ht="15.75" customHeight="1">
      <c r="A62" s="8"/>
      <c r="B62" s="2" t="s">
        <v>62</v>
      </c>
      <c r="C62" s="10" t="s">
        <v>102</v>
      </c>
      <c r="D62" s="11" t="s">
        <v>150</v>
      </c>
      <c r="E62" s="9">
        <v>10994</v>
      </c>
      <c r="F62" s="10">
        <v>13</v>
      </c>
      <c r="G62" s="9">
        <v>10291</v>
      </c>
      <c r="H62" s="10">
        <v>12</v>
      </c>
      <c r="I62" s="9">
        <v>11979</v>
      </c>
      <c r="J62" s="10">
        <v>14</v>
      </c>
      <c r="K62" s="9">
        <v>9447</v>
      </c>
      <c r="L62" s="10">
        <v>11</v>
      </c>
      <c r="M62" s="9">
        <v>4221</v>
      </c>
      <c r="N62" s="10">
        <v>5</v>
      </c>
      <c r="O62" s="9">
        <v>2477</v>
      </c>
      <c r="P62" s="10">
        <v>3</v>
      </c>
      <c r="Q62" s="9">
        <v>12878</v>
      </c>
      <c r="R62" s="10">
        <v>15</v>
      </c>
      <c r="S62" s="9">
        <v>11190</v>
      </c>
      <c r="T62" s="10">
        <v>13</v>
      </c>
      <c r="U62" s="9">
        <v>7649</v>
      </c>
      <c r="V62" s="10">
        <v>9</v>
      </c>
      <c r="W62" s="9">
        <v>6916</v>
      </c>
      <c r="X62" s="10">
        <v>8</v>
      </c>
      <c r="Y62" s="9">
        <v>12878</v>
      </c>
      <c r="Z62" s="10">
        <v>15</v>
      </c>
      <c r="AA62" s="9">
        <v>9282</v>
      </c>
      <c r="AB62" s="10">
        <v>11</v>
      </c>
      <c r="AC62" s="9">
        <v>11868</v>
      </c>
      <c r="AD62" s="10">
        <v>14</v>
      </c>
      <c r="AE62" s="9">
        <v>13666</v>
      </c>
      <c r="AF62" s="10">
        <v>16</v>
      </c>
      <c r="AG62" s="9">
        <v>10181</v>
      </c>
      <c r="AH62" s="10">
        <v>12</v>
      </c>
      <c r="AI62" s="9">
        <v>8438</v>
      </c>
      <c r="AJ62" s="10">
        <v>10</v>
      </c>
      <c r="AK62" s="9">
        <v>5907</v>
      </c>
      <c r="AL62" s="10">
        <v>7</v>
      </c>
      <c r="AM62" s="9">
        <v>5063</v>
      </c>
      <c r="AN62" s="10">
        <v>6</v>
      </c>
      <c r="AO62" s="9">
        <v>5876</v>
      </c>
      <c r="AP62" s="10">
        <v>7</v>
      </c>
      <c r="AQ62" s="9">
        <v>5853</v>
      </c>
      <c r="AR62" s="10">
        <v>7</v>
      </c>
      <c r="AS62" s="9">
        <v>7526</v>
      </c>
      <c r="AT62" s="10">
        <v>9</v>
      </c>
      <c r="AU62" s="9">
        <v>6690</v>
      </c>
      <c r="AV62" s="10">
        <v>8</v>
      </c>
      <c r="AW62" s="9">
        <v>5840</v>
      </c>
      <c r="AX62" s="10">
        <v>7</v>
      </c>
      <c r="AY62" s="9">
        <v>6674</v>
      </c>
      <c r="AZ62" s="10">
        <v>8</v>
      </c>
      <c r="BA62" s="9">
        <v>5006</v>
      </c>
      <c r="BB62" s="10">
        <v>6</v>
      </c>
      <c r="BC62" s="9">
        <v>10846</v>
      </c>
      <c r="BD62" s="10">
        <v>13</v>
      </c>
      <c r="BE62" s="9">
        <v>5840</v>
      </c>
      <c r="BF62" s="10">
        <v>7</v>
      </c>
      <c r="BG62" s="9">
        <v>6769</v>
      </c>
      <c r="BH62" s="10">
        <v>8</v>
      </c>
      <c r="BI62" s="9">
        <v>10969</v>
      </c>
      <c r="BJ62" s="10">
        <v>13</v>
      </c>
      <c r="BK62" s="9">
        <v>5907</v>
      </c>
      <c r="BL62" s="10">
        <v>7</v>
      </c>
      <c r="BM62" s="9">
        <v>5840</v>
      </c>
      <c r="BN62" s="10">
        <v>7</v>
      </c>
    </row>
    <row r="63" spans="1:66" ht="15.75" customHeight="1">
      <c r="A63" s="8"/>
      <c r="B63" s="2" t="s">
        <v>65</v>
      </c>
      <c r="C63" s="10" t="s">
        <v>103</v>
      </c>
      <c r="D63" s="11" t="s">
        <v>151</v>
      </c>
      <c r="E63" s="9">
        <v>9087</v>
      </c>
      <c r="F63" s="10">
        <v>13</v>
      </c>
      <c r="G63" s="9">
        <v>6291</v>
      </c>
      <c r="H63" s="10">
        <v>9</v>
      </c>
      <c r="I63" s="9">
        <v>6990</v>
      </c>
      <c r="J63" s="10">
        <v>10</v>
      </c>
      <c r="K63" s="9">
        <v>8388</v>
      </c>
      <c r="L63" s="10">
        <v>12</v>
      </c>
      <c r="M63" s="9">
        <v>7689</v>
      </c>
      <c r="N63" s="10">
        <v>11</v>
      </c>
      <c r="O63" s="9">
        <v>7689</v>
      </c>
      <c r="P63" s="10">
        <v>11</v>
      </c>
      <c r="Q63" s="9">
        <v>9087</v>
      </c>
      <c r="R63" s="10">
        <v>13</v>
      </c>
      <c r="S63" s="9">
        <v>11184</v>
      </c>
      <c r="T63" s="10">
        <v>16</v>
      </c>
      <c r="U63" s="9">
        <v>11883</v>
      </c>
      <c r="V63" s="10">
        <v>17</v>
      </c>
      <c r="W63" s="9">
        <v>12582</v>
      </c>
      <c r="X63" s="10">
        <v>18</v>
      </c>
      <c r="Y63" s="9">
        <v>11883</v>
      </c>
      <c r="Z63" s="10">
        <v>17</v>
      </c>
      <c r="AA63" s="9">
        <v>11883</v>
      </c>
      <c r="AB63" s="10">
        <v>17</v>
      </c>
      <c r="AC63" s="9">
        <v>10784</v>
      </c>
      <c r="AD63" s="10">
        <v>16</v>
      </c>
      <c r="AE63" s="9">
        <v>16874</v>
      </c>
      <c r="AF63" s="10">
        <v>26</v>
      </c>
      <c r="AG63" s="9">
        <v>12980</v>
      </c>
      <c r="AH63" s="10">
        <v>20</v>
      </c>
      <c r="AI63" s="9">
        <v>15856</v>
      </c>
      <c r="AJ63" s="10">
        <v>24</v>
      </c>
      <c r="AK63" s="9">
        <v>15576</v>
      </c>
      <c r="AL63" s="10">
        <v>24</v>
      </c>
      <c r="AM63" s="9">
        <v>13629</v>
      </c>
      <c r="AN63" s="10">
        <v>21</v>
      </c>
      <c r="AO63" s="9">
        <v>15576</v>
      </c>
      <c r="AP63" s="10">
        <v>24</v>
      </c>
      <c r="AQ63" s="9">
        <v>18172</v>
      </c>
      <c r="AR63" s="10">
        <v>28</v>
      </c>
      <c r="AS63" s="9">
        <v>11033</v>
      </c>
      <c r="AT63" s="10">
        <v>17</v>
      </c>
      <c r="AU63" s="9">
        <v>17523</v>
      </c>
      <c r="AV63" s="10">
        <v>27</v>
      </c>
      <c r="AW63" s="9">
        <v>22066</v>
      </c>
      <c r="AX63" s="10">
        <v>34</v>
      </c>
      <c r="AY63" s="9">
        <v>16225</v>
      </c>
      <c r="AZ63" s="10">
        <v>25</v>
      </c>
      <c r="BA63" s="9">
        <v>14927</v>
      </c>
      <c r="BB63" s="10">
        <v>23</v>
      </c>
      <c r="BC63" s="9">
        <v>18172</v>
      </c>
      <c r="BD63" s="10">
        <v>28</v>
      </c>
      <c r="BE63" s="9">
        <v>20119</v>
      </c>
      <c r="BF63" s="10">
        <v>31</v>
      </c>
      <c r="BG63" s="9">
        <v>23750</v>
      </c>
      <c r="BH63" s="10">
        <v>38</v>
      </c>
      <c r="BI63" s="9">
        <v>20000</v>
      </c>
      <c r="BJ63" s="10">
        <v>32</v>
      </c>
      <c r="BK63" s="9">
        <v>13750</v>
      </c>
      <c r="BL63" s="10">
        <v>22</v>
      </c>
      <c r="BM63" s="9">
        <v>22066</v>
      </c>
      <c r="BN63" s="10">
        <v>34</v>
      </c>
    </row>
    <row r="64" spans="1:66" ht="15.75" customHeight="1">
      <c r="A64" s="8"/>
      <c r="B64" s="2" t="s">
        <v>17</v>
      </c>
      <c r="C64" s="10" t="s">
        <v>102</v>
      </c>
      <c r="D64" s="11" t="s">
        <v>154</v>
      </c>
      <c r="E64" s="9">
        <v>17132</v>
      </c>
      <c r="F64" s="10">
        <v>41</v>
      </c>
      <c r="G64" s="9">
        <v>23400</v>
      </c>
      <c r="H64" s="10">
        <v>56</v>
      </c>
      <c r="I64" s="9">
        <v>30086</v>
      </c>
      <c r="J64" s="10">
        <v>72</v>
      </c>
      <c r="K64" s="9">
        <v>17132</v>
      </c>
      <c r="L64" s="10">
        <v>41</v>
      </c>
      <c r="M64" s="9">
        <v>18804</v>
      </c>
      <c r="N64" s="10">
        <v>45</v>
      </c>
      <c r="O64" s="9">
        <v>16714</v>
      </c>
      <c r="P64" s="10">
        <v>40</v>
      </c>
      <c r="Q64" s="9">
        <v>12536</v>
      </c>
      <c r="R64" s="10">
        <v>30</v>
      </c>
      <c r="S64" s="9">
        <v>20475</v>
      </c>
      <c r="T64" s="10">
        <v>49</v>
      </c>
      <c r="U64" s="9">
        <v>21729</v>
      </c>
      <c r="V64" s="10">
        <v>52</v>
      </c>
      <c r="W64" s="9">
        <v>24236</v>
      </c>
      <c r="X64" s="10">
        <v>58</v>
      </c>
      <c r="Y64" s="9">
        <v>21311</v>
      </c>
      <c r="Z64" s="10">
        <v>51</v>
      </c>
      <c r="AA64" s="9">
        <v>19222</v>
      </c>
      <c r="AB64" s="10">
        <v>46</v>
      </c>
      <c r="AC64" s="9">
        <v>15880</v>
      </c>
      <c r="AD64" s="10">
        <v>38</v>
      </c>
      <c r="AE64" s="9">
        <v>11282</v>
      </c>
      <c r="AF64" s="10">
        <v>27</v>
      </c>
      <c r="AG64" s="9">
        <v>18804</v>
      </c>
      <c r="AH64" s="10">
        <v>45</v>
      </c>
      <c r="AI64" s="9">
        <v>13372</v>
      </c>
      <c r="AJ64" s="10">
        <v>32</v>
      </c>
      <c r="AK64" s="9">
        <v>11282</v>
      </c>
      <c r="AL64" s="10">
        <v>27</v>
      </c>
      <c r="AM64" s="9">
        <v>13789</v>
      </c>
      <c r="AN64" s="10">
        <v>33</v>
      </c>
      <c r="AO64" s="9">
        <v>13372</v>
      </c>
      <c r="AP64" s="10">
        <v>32</v>
      </c>
      <c r="AQ64" s="9">
        <v>11700</v>
      </c>
      <c r="AR64" s="10">
        <v>28</v>
      </c>
      <c r="AS64" s="9">
        <v>15461</v>
      </c>
      <c r="AT64" s="10">
        <v>37</v>
      </c>
      <c r="AU64" s="9">
        <v>15879</v>
      </c>
      <c r="AV64" s="10">
        <v>38</v>
      </c>
      <c r="AW64" s="9">
        <v>14625</v>
      </c>
      <c r="AX64" s="10">
        <v>35</v>
      </c>
      <c r="AY64" s="9">
        <v>16297</v>
      </c>
      <c r="AZ64" s="10">
        <v>39</v>
      </c>
      <c r="BA64" s="9">
        <v>16714</v>
      </c>
      <c r="BB64" s="10">
        <v>40</v>
      </c>
      <c r="BC64" s="9">
        <v>17132</v>
      </c>
      <c r="BD64" s="10">
        <v>41</v>
      </c>
      <c r="BE64" s="9">
        <v>10447</v>
      </c>
      <c r="BF64" s="10">
        <v>25</v>
      </c>
      <c r="BG64" s="9">
        <v>8775</v>
      </c>
      <c r="BH64" s="10">
        <v>21</v>
      </c>
      <c r="BI64" s="9">
        <v>9193</v>
      </c>
      <c r="BJ64" s="10">
        <v>22</v>
      </c>
      <c r="BK64" s="9">
        <v>11282</v>
      </c>
      <c r="BL64" s="10">
        <v>27</v>
      </c>
      <c r="BM64" s="9">
        <v>14625</v>
      </c>
      <c r="BN64" s="10">
        <v>35</v>
      </c>
    </row>
    <row r="65" spans="1:66" ht="15.75" customHeight="1">
      <c r="A65" s="8"/>
      <c r="B65" s="2" t="s">
        <v>68</v>
      </c>
      <c r="C65" s="10" t="s">
        <v>104</v>
      </c>
      <c r="D65" s="11" t="s">
        <v>143</v>
      </c>
      <c r="E65" s="9">
        <v>227</v>
      </c>
      <c r="F65" s="10">
        <v>1</v>
      </c>
      <c r="G65" s="9">
        <v>0</v>
      </c>
      <c r="H65" s="10">
        <v>0</v>
      </c>
      <c r="I65" s="9">
        <v>359</v>
      </c>
      <c r="J65" s="10">
        <v>2</v>
      </c>
      <c r="K65" s="9">
        <v>0</v>
      </c>
      <c r="L65" s="10">
        <v>0</v>
      </c>
      <c r="M65" s="9">
        <v>0</v>
      </c>
      <c r="N65" s="10">
        <v>0</v>
      </c>
      <c r="O65" s="9">
        <v>362</v>
      </c>
      <c r="P65" s="10">
        <v>2</v>
      </c>
      <c r="Q65" s="9">
        <v>0</v>
      </c>
      <c r="R65" s="10">
        <v>0</v>
      </c>
      <c r="S65" s="9">
        <v>179</v>
      </c>
      <c r="T65" s="10">
        <v>1</v>
      </c>
      <c r="U65" s="9">
        <v>179</v>
      </c>
      <c r="V65" s="10">
        <v>1</v>
      </c>
      <c r="W65" s="9">
        <v>179</v>
      </c>
      <c r="X65" s="10">
        <v>1</v>
      </c>
      <c r="Y65" s="9">
        <v>0</v>
      </c>
      <c r="Z65" s="10">
        <v>0</v>
      </c>
      <c r="AA65" s="9">
        <v>179</v>
      </c>
      <c r="AB65" s="10">
        <v>1</v>
      </c>
      <c r="AC65" s="9">
        <v>179</v>
      </c>
      <c r="AD65" s="10">
        <v>1</v>
      </c>
      <c r="AE65" s="9">
        <v>0</v>
      </c>
      <c r="AF65" s="10">
        <v>0</v>
      </c>
      <c r="AG65" s="9">
        <v>0</v>
      </c>
      <c r="AH65" s="10">
        <v>0</v>
      </c>
      <c r="AI65" s="9">
        <v>179</v>
      </c>
      <c r="AJ65" s="10">
        <v>1</v>
      </c>
      <c r="AK65" s="9">
        <v>0</v>
      </c>
      <c r="AL65" s="10">
        <v>0</v>
      </c>
      <c r="AM65" s="9">
        <v>538</v>
      </c>
      <c r="AN65" s="10">
        <v>3</v>
      </c>
      <c r="AO65" s="9">
        <v>179</v>
      </c>
      <c r="AP65" s="10">
        <v>1</v>
      </c>
      <c r="AQ65" s="9">
        <v>172</v>
      </c>
      <c r="AR65" s="10">
        <v>1</v>
      </c>
      <c r="AS65" s="9">
        <v>0</v>
      </c>
      <c r="AT65" s="10">
        <v>0</v>
      </c>
      <c r="AU65" s="9">
        <v>172</v>
      </c>
      <c r="AV65" s="10">
        <v>1</v>
      </c>
      <c r="AW65" s="9">
        <v>170</v>
      </c>
      <c r="AX65" s="10">
        <v>1</v>
      </c>
      <c r="AY65" s="9">
        <v>170</v>
      </c>
      <c r="AZ65" s="10">
        <v>1</v>
      </c>
      <c r="BA65" s="9">
        <v>340</v>
      </c>
      <c r="BB65" s="10">
        <v>2</v>
      </c>
      <c r="BC65" s="9">
        <v>0</v>
      </c>
      <c r="BD65" s="10">
        <v>0</v>
      </c>
      <c r="BE65" s="9">
        <v>0</v>
      </c>
      <c r="BF65" s="10">
        <v>0</v>
      </c>
      <c r="BG65" s="9">
        <v>402</v>
      </c>
      <c r="BH65" s="10">
        <v>2</v>
      </c>
      <c r="BI65" s="9">
        <v>0</v>
      </c>
      <c r="BJ65" s="10">
        <v>0</v>
      </c>
      <c r="BK65" s="9">
        <v>170</v>
      </c>
      <c r="BL65" s="10">
        <v>1</v>
      </c>
      <c r="BM65" s="9">
        <v>170</v>
      </c>
      <c r="BN65" s="10">
        <v>1</v>
      </c>
    </row>
    <row r="66" spans="1:66" ht="15.75" customHeight="1">
      <c r="A66" s="8"/>
      <c r="B66" s="2" t="s">
        <v>76</v>
      </c>
      <c r="C66" s="10" t="s">
        <v>104</v>
      </c>
      <c r="D66" s="11" t="s">
        <v>142</v>
      </c>
      <c r="E66" s="9">
        <v>21600</v>
      </c>
      <c r="F66" s="10">
        <v>160</v>
      </c>
      <c r="G66" s="9">
        <v>19035</v>
      </c>
      <c r="H66" s="10">
        <v>141</v>
      </c>
      <c r="I66" s="9">
        <v>18495</v>
      </c>
      <c r="J66" s="10">
        <v>137</v>
      </c>
      <c r="K66" s="9">
        <v>19170</v>
      </c>
      <c r="L66" s="10">
        <v>142</v>
      </c>
      <c r="M66" s="9">
        <v>15930</v>
      </c>
      <c r="N66" s="10">
        <v>118</v>
      </c>
      <c r="O66" s="9">
        <v>19049</v>
      </c>
      <c r="P66" s="10">
        <v>141</v>
      </c>
      <c r="Q66" s="9">
        <v>20250</v>
      </c>
      <c r="R66" s="10">
        <v>150</v>
      </c>
      <c r="S66" s="9">
        <v>20115</v>
      </c>
      <c r="T66" s="10">
        <v>149</v>
      </c>
      <c r="U66" s="9">
        <v>17955</v>
      </c>
      <c r="V66" s="10">
        <v>133</v>
      </c>
      <c r="W66" s="9">
        <v>20115</v>
      </c>
      <c r="X66" s="10">
        <v>149</v>
      </c>
      <c r="Y66" s="9">
        <v>9720</v>
      </c>
      <c r="Z66" s="10">
        <v>72</v>
      </c>
      <c r="AA66" s="9">
        <v>675</v>
      </c>
      <c r="AB66" s="10">
        <v>5</v>
      </c>
      <c r="AC66" s="9">
        <v>2295</v>
      </c>
      <c r="AD66" s="10">
        <v>17</v>
      </c>
      <c r="AE66" s="9">
        <v>945</v>
      </c>
      <c r="AF66" s="10">
        <v>7</v>
      </c>
      <c r="AG66" s="9">
        <v>24030</v>
      </c>
      <c r="AH66" s="10">
        <v>178</v>
      </c>
      <c r="AI66" s="9">
        <v>29685</v>
      </c>
      <c r="AJ66" s="10">
        <v>216</v>
      </c>
      <c r="AK66" s="9">
        <v>34830</v>
      </c>
      <c r="AL66" s="10">
        <v>258</v>
      </c>
      <c r="AM66" s="9">
        <v>27540</v>
      </c>
      <c r="AN66" s="10">
        <v>204</v>
      </c>
      <c r="AO66" s="9">
        <v>26190</v>
      </c>
      <c r="AP66" s="10">
        <v>194</v>
      </c>
      <c r="AQ66" s="9">
        <v>27270</v>
      </c>
      <c r="AR66" s="10">
        <v>202</v>
      </c>
      <c r="AS66" s="9">
        <v>23909</v>
      </c>
      <c r="AT66" s="10">
        <v>177</v>
      </c>
      <c r="AU66" s="9">
        <v>32940</v>
      </c>
      <c r="AV66" s="10">
        <v>244</v>
      </c>
      <c r="AW66" s="9">
        <v>32265</v>
      </c>
      <c r="AX66" s="10">
        <v>239</v>
      </c>
      <c r="AY66" s="9">
        <v>25785</v>
      </c>
      <c r="AZ66" s="10">
        <v>191</v>
      </c>
      <c r="BA66" s="9">
        <v>20250</v>
      </c>
      <c r="BB66" s="10">
        <v>150</v>
      </c>
      <c r="BC66" s="9">
        <v>10530</v>
      </c>
      <c r="BD66" s="10">
        <v>78</v>
      </c>
      <c r="BE66" s="9">
        <v>8259</v>
      </c>
      <c r="BF66" s="10">
        <v>61</v>
      </c>
      <c r="BG66" s="9">
        <v>27369</v>
      </c>
      <c r="BH66" s="10">
        <v>212</v>
      </c>
      <c r="BI66" s="9">
        <v>30187</v>
      </c>
      <c r="BJ66" s="10">
        <v>234</v>
      </c>
      <c r="BK66" s="9">
        <v>27994</v>
      </c>
      <c r="BL66" s="10">
        <v>217</v>
      </c>
      <c r="BM66" s="9">
        <v>32265</v>
      </c>
      <c r="BN66" s="10">
        <v>239</v>
      </c>
    </row>
    <row r="67" spans="1:66" ht="15.75" customHeight="1">
      <c r="A67" s="8"/>
      <c r="B67" s="2" t="s">
        <v>18</v>
      </c>
      <c r="C67" s="10" t="s">
        <v>102</v>
      </c>
      <c r="D67" s="11" t="s">
        <v>154</v>
      </c>
      <c r="E67" s="9">
        <v>0</v>
      </c>
      <c r="F67" s="10">
        <v>0</v>
      </c>
      <c r="G67" s="9">
        <v>0</v>
      </c>
      <c r="H67" s="10">
        <v>0</v>
      </c>
      <c r="I67" s="9">
        <v>0</v>
      </c>
      <c r="J67" s="10">
        <v>0</v>
      </c>
      <c r="K67" s="9">
        <v>0</v>
      </c>
      <c r="L67" s="10">
        <v>0</v>
      </c>
      <c r="M67" s="9">
        <v>0</v>
      </c>
      <c r="N67" s="10">
        <v>0</v>
      </c>
      <c r="O67" s="9">
        <v>0</v>
      </c>
      <c r="P67" s="10">
        <v>0</v>
      </c>
      <c r="Q67" s="9">
        <v>0</v>
      </c>
      <c r="R67" s="10">
        <v>0</v>
      </c>
      <c r="S67" s="9">
        <v>0</v>
      </c>
      <c r="T67" s="10">
        <v>0</v>
      </c>
      <c r="U67" s="9">
        <v>0</v>
      </c>
      <c r="V67" s="10">
        <v>0</v>
      </c>
      <c r="W67" s="9">
        <v>0</v>
      </c>
      <c r="X67" s="10">
        <v>0</v>
      </c>
      <c r="Y67" s="9">
        <v>0</v>
      </c>
      <c r="Z67" s="10">
        <v>0</v>
      </c>
      <c r="AA67" s="9">
        <v>0</v>
      </c>
      <c r="AB67" s="10">
        <v>0</v>
      </c>
      <c r="AC67" s="9">
        <v>0</v>
      </c>
      <c r="AD67" s="10">
        <v>0</v>
      </c>
      <c r="AE67" s="9">
        <v>0</v>
      </c>
      <c r="AF67" s="10">
        <v>0</v>
      </c>
      <c r="AG67" s="9">
        <v>0</v>
      </c>
      <c r="AH67" s="10">
        <v>0</v>
      </c>
      <c r="AI67" s="9">
        <v>0</v>
      </c>
      <c r="AJ67" s="10">
        <v>0</v>
      </c>
      <c r="AK67" s="9">
        <v>0</v>
      </c>
      <c r="AL67" s="10">
        <v>0</v>
      </c>
      <c r="AM67" s="9">
        <v>0</v>
      </c>
      <c r="AN67" s="10">
        <v>0</v>
      </c>
      <c r="AO67" s="9">
        <v>0</v>
      </c>
      <c r="AP67" s="10">
        <v>0</v>
      </c>
      <c r="AQ67" s="9">
        <v>0</v>
      </c>
      <c r="AR67" s="10">
        <v>0</v>
      </c>
      <c r="AS67" s="9">
        <v>0</v>
      </c>
      <c r="AT67" s="10">
        <v>0</v>
      </c>
      <c r="AU67" s="9">
        <v>0</v>
      </c>
      <c r="AV67" s="10">
        <v>0</v>
      </c>
      <c r="AW67" s="9">
        <v>0</v>
      </c>
      <c r="AX67" s="10">
        <v>0</v>
      </c>
      <c r="AY67" s="9">
        <v>0</v>
      </c>
      <c r="AZ67" s="10">
        <v>0</v>
      </c>
      <c r="BA67" s="9">
        <v>0</v>
      </c>
      <c r="BB67" s="10">
        <v>0</v>
      </c>
      <c r="BC67" s="9">
        <v>0</v>
      </c>
      <c r="BD67" s="10">
        <v>0</v>
      </c>
      <c r="BE67" s="9">
        <v>0</v>
      </c>
      <c r="BF67" s="10">
        <v>0</v>
      </c>
      <c r="BG67" s="9">
        <v>0</v>
      </c>
      <c r="BH67" s="10">
        <v>0</v>
      </c>
      <c r="BI67" s="9">
        <v>0</v>
      </c>
      <c r="BJ67" s="10">
        <v>0</v>
      </c>
      <c r="BK67" s="9">
        <v>0</v>
      </c>
      <c r="BL67" s="10">
        <v>0</v>
      </c>
      <c r="BM67" s="9">
        <v>0</v>
      </c>
      <c r="BN67" s="10">
        <v>0</v>
      </c>
    </row>
    <row r="68" spans="1:66" ht="15.75" customHeight="1">
      <c r="A68" s="8"/>
      <c r="B68" s="2" t="s">
        <v>13</v>
      </c>
      <c r="C68" s="10" t="s">
        <v>101</v>
      </c>
      <c r="D68" s="11" t="s">
        <v>147</v>
      </c>
      <c r="E68" s="9">
        <v>0</v>
      </c>
      <c r="F68" s="10">
        <v>0</v>
      </c>
      <c r="G68" s="9">
        <v>0</v>
      </c>
      <c r="H68" s="10">
        <v>0</v>
      </c>
      <c r="I68" s="9">
        <v>0</v>
      </c>
      <c r="J68" s="10">
        <v>0</v>
      </c>
      <c r="K68" s="9">
        <v>0</v>
      </c>
      <c r="L68" s="10">
        <v>0</v>
      </c>
      <c r="M68" s="9">
        <v>0</v>
      </c>
      <c r="N68" s="10">
        <v>0</v>
      </c>
      <c r="O68" s="9">
        <v>0</v>
      </c>
      <c r="P68" s="10">
        <v>0</v>
      </c>
      <c r="Q68" s="9">
        <v>0</v>
      </c>
      <c r="R68" s="10">
        <v>0</v>
      </c>
      <c r="S68" s="9">
        <v>0</v>
      </c>
      <c r="T68" s="10">
        <v>0</v>
      </c>
      <c r="U68" s="9">
        <v>0</v>
      </c>
      <c r="V68" s="10">
        <v>0</v>
      </c>
      <c r="W68" s="9">
        <v>0</v>
      </c>
      <c r="X68" s="10">
        <v>0</v>
      </c>
      <c r="Y68" s="9">
        <v>0</v>
      </c>
      <c r="Z68" s="10">
        <v>0</v>
      </c>
      <c r="AA68" s="9">
        <v>0</v>
      </c>
      <c r="AB68" s="10">
        <v>0</v>
      </c>
      <c r="AC68" s="9">
        <v>0</v>
      </c>
      <c r="AD68" s="10">
        <v>0</v>
      </c>
      <c r="AE68" s="9">
        <v>0</v>
      </c>
      <c r="AF68" s="10">
        <v>0</v>
      </c>
      <c r="AG68" s="9">
        <v>0</v>
      </c>
      <c r="AH68" s="10">
        <v>0</v>
      </c>
      <c r="AI68" s="9">
        <v>0</v>
      </c>
      <c r="AJ68" s="10">
        <v>0</v>
      </c>
      <c r="AK68" s="9">
        <v>0</v>
      </c>
      <c r="AL68" s="10">
        <v>0</v>
      </c>
      <c r="AM68" s="9">
        <v>479</v>
      </c>
      <c r="AN68" s="10">
        <v>1</v>
      </c>
      <c r="AO68" s="9">
        <v>0</v>
      </c>
      <c r="AP68" s="10">
        <v>0</v>
      </c>
      <c r="AQ68" s="9">
        <v>0</v>
      </c>
      <c r="AR68" s="10">
        <v>0</v>
      </c>
      <c r="AS68" s="9">
        <v>0</v>
      </c>
      <c r="AT68" s="10">
        <v>0</v>
      </c>
      <c r="AU68" s="9">
        <v>0</v>
      </c>
      <c r="AV68" s="10">
        <v>0</v>
      </c>
      <c r="AW68" s="9">
        <v>0</v>
      </c>
      <c r="AX68" s="10">
        <v>0</v>
      </c>
      <c r="AY68" s="9">
        <v>0</v>
      </c>
      <c r="AZ68" s="10">
        <v>0</v>
      </c>
      <c r="BA68" s="9">
        <v>0</v>
      </c>
      <c r="BB68" s="10">
        <v>0</v>
      </c>
      <c r="BC68" s="9">
        <v>0</v>
      </c>
      <c r="BD68" s="10">
        <v>0</v>
      </c>
      <c r="BE68" s="9">
        <v>0</v>
      </c>
      <c r="BF68" s="10">
        <v>0</v>
      </c>
      <c r="BG68" s="9">
        <v>0</v>
      </c>
      <c r="BH68" s="10">
        <v>0</v>
      </c>
      <c r="BI68" s="9">
        <v>0</v>
      </c>
      <c r="BJ68" s="10">
        <v>0</v>
      </c>
      <c r="BK68" s="9">
        <v>0</v>
      </c>
      <c r="BL68" s="10">
        <v>0</v>
      </c>
      <c r="BM68" s="9">
        <v>0</v>
      </c>
      <c r="BN68" s="10">
        <v>0</v>
      </c>
    </row>
    <row r="69" spans="1:66" ht="15.75" customHeight="1">
      <c r="A69" s="8"/>
      <c r="B69" s="2" t="s">
        <v>27</v>
      </c>
      <c r="C69" s="10" t="s">
        <v>103</v>
      </c>
      <c r="D69" s="11" t="s">
        <v>145</v>
      </c>
      <c r="E69" s="9">
        <v>877</v>
      </c>
      <c r="F69" s="10">
        <v>3</v>
      </c>
      <c r="G69" s="9">
        <v>767</v>
      </c>
      <c r="H69" s="10">
        <v>3</v>
      </c>
      <c r="I69" s="9">
        <v>1196</v>
      </c>
      <c r="J69" s="10">
        <v>4</v>
      </c>
      <c r="K69" s="9">
        <v>837</v>
      </c>
      <c r="L69" s="10">
        <v>3</v>
      </c>
      <c r="M69" s="9">
        <v>877</v>
      </c>
      <c r="N69" s="10">
        <v>3</v>
      </c>
      <c r="O69" s="9">
        <v>957</v>
      </c>
      <c r="P69" s="10">
        <v>3</v>
      </c>
      <c r="Q69" s="9">
        <v>1156</v>
      </c>
      <c r="R69" s="10">
        <v>4</v>
      </c>
      <c r="S69" s="9">
        <v>1196</v>
      </c>
      <c r="T69" s="10">
        <v>4</v>
      </c>
      <c r="U69" s="9">
        <v>3348</v>
      </c>
      <c r="V69" s="10">
        <v>12</v>
      </c>
      <c r="W69" s="9">
        <v>279</v>
      </c>
      <c r="X69" s="10">
        <v>1</v>
      </c>
      <c r="Y69" s="9">
        <v>558</v>
      </c>
      <c r="Z69" s="10">
        <v>2</v>
      </c>
      <c r="AA69" s="9">
        <v>837</v>
      </c>
      <c r="AB69" s="10">
        <v>3</v>
      </c>
      <c r="AC69" s="9">
        <v>2073</v>
      </c>
      <c r="AD69" s="10">
        <v>7</v>
      </c>
      <c r="AE69" s="9">
        <v>558</v>
      </c>
      <c r="AF69" s="10">
        <v>2</v>
      </c>
      <c r="AG69" s="9">
        <v>1714</v>
      </c>
      <c r="AH69" s="10">
        <v>6</v>
      </c>
      <c r="AI69" s="9">
        <v>1395</v>
      </c>
      <c r="AJ69" s="10">
        <v>5</v>
      </c>
      <c r="AK69" s="9">
        <v>1116</v>
      </c>
      <c r="AL69" s="10">
        <v>4</v>
      </c>
      <c r="AM69" s="9">
        <v>279</v>
      </c>
      <c r="AN69" s="10">
        <v>1</v>
      </c>
      <c r="AO69" s="9">
        <v>279</v>
      </c>
      <c r="AP69" s="10">
        <v>1</v>
      </c>
      <c r="AQ69" s="9">
        <v>279</v>
      </c>
      <c r="AR69" s="10">
        <v>1</v>
      </c>
      <c r="AS69" s="9">
        <v>1668</v>
      </c>
      <c r="AT69" s="10">
        <v>8</v>
      </c>
      <c r="AU69" s="9">
        <v>185</v>
      </c>
      <c r="AV69" s="10">
        <v>1</v>
      </c>
      <c r="AW69" s="9">
        <v>764</v>
      </c>
      <c r="AX69" s="10">
        <v>4</v>
      </c>
      <c r="AY69" s="9">
        <v>804</v>
      </c>
      <c r="AZ69" s="10">
        <v>4</v>
      </c>
      <c r="BA69" s="9">
        <v>613</v>
      </c>
      <c r="BB69" s="10">
        <v>3</v>
      </c>
      <c r="BC69" s="9">
        <v>1560</v>
      </c>
      <c r="BD69" s="10">
        <v>8</v>
      </c>
      <c r="BE69" s="9">
        <v>925</v>
      </c>
      <c r="BF69" s="10">
        <v>5</v>
      </c>
      <c r="BG69" s="9">
        <v>1110</v>
      </c>
      <c r="BH69" s="10">
        <v>6</v>
      </c>
      <c r="BI69" s="9">
        <v>1375</v>
      </c>
      <c r="BJ69" s="10">
        <v>7</v>
      </c>
      <c r="BK69" s="9">
        <v>1190</v>
      </c>
      <c r="BL69" s="10">
        <v>6</v>
      </c>
      <c r="BM69" s="9">
        <v>764</v>
      </c>
      <c r="BN69" s="10">
        <v>4</v>
      </c>
    </row>
    <row r="70" spans="1:66" ht="15.75" customHeight="1">
      <c r="A70" s="8"/>
      <c r="B70" s="2" t="s">
        <v>67</v>
      </c>
      <c r="C70" s="10" t="s">
        <v>104</v>
      </c>
      <c r="D70" s="11" t="s">
        <v>144</v>
      </c>
      <c r="E70" s="9">
        <v>10148</v>
      </c>
      <c r="F70" s="10">
        <v>12</v>
      </c>
      <c r="G70" s="9">
        <v>5228</v>
      </c>
      <c r="H70" s="10">
        <v>6</v>
      </c>
      <c r="I70" s="9">
        <v>6806</v>
      </c>
      <c r="J70" s="10">
        <v>8</v>
      </c>
      <c r="K70" s="9">
        <v>8548</v>
      </c>
      <c r="L70" s="10">
        <v>10</v>
      </c>
      <c r="M70" s="9">
        <v>15358</v>
      </c>
      <c r="N70" s="10">
        <v>18</v>
      </c>
      <c r="O70" s="9">
        <v>14441</v>
      </c>
      <c r="P70" s="10">
        <v>17</v>
      </c>
      <c r="Q70" s="9">
        <v>10126</v>
      </c>
      <c r="R70" s="10">
        <v>12</v>
      </c>
      <c r="S70" s="9">
        <v>16087</v>
      </c>
      <c r="T70" s="10">
        <v>19</v>
      </c>
      <c r="U70" s="9">
        <v>5118</v>
      </c>
      <c r="V70" s="10">
        <v>6</v>
      </c>
      <c r="W70" s="9">
        <v>10969</v>
      </c>
      <c r="X70" s="10">
        <v>13</v>
      </c>
      <c r="Y70" s="9">
        <v>14400</v>
      </c>
      <c r="Z70" s="10">
        <v>17</v>
      </c>
      <c r="AA70" s="9">
        <v>12823</v>
      </c>
      <c r="AB70" s="10">
        <v>15</v>
      </c>
      <c r="AC70" s="9">
        <v>10199</v>
      </c>
      <c r="AD70" s="10">
        <v>12</v>
      </c>
      <c r="AE70" s="9">
        <v>16253</v>
      </c>
      <c r="AF70" s="10">
        <v>19</v>
      </c>
      <c r="AG70" s="9">
        <v>9447</v>
      </c>
      <c r="AH70" s="10">
        <v>11</v>
      </c>
      <c r="AI70" s="9">
        <v>10291</v>
      </c>
      <c r="AJ70" s="10">
        <v>12</v>
      </c>
      <c r="AK70" s="9">
        <v>8548</v>
      </c>
      <c r="AL70" s="10">
        <v>10</v>
      </c>
      <c r="AM70" s="9">
        <v>7815</v>
      </c>
      <c r="AN70" s="10">
        <v>9</v>
      </c>
      <c r="AO70" s="9">
        <v>10166</v>
      </c>
      <c r="AP70" s="10">
        <v>12</v>
      </c>
      <c r="AQ70" s="9">
        <v>10996</v>
      </c>
      <c r="AR70" s="10">
        <v>13</v>
      </c>
      <c r="AS70" s="9">
        <v>12606</v>
      </c>
      <c r="AT70" s="10">
        <v>15</v>
      </c>
      <c r="AU70" s="9">
        <v>11059</v>
      </c>
      <c r="AV70" s="10">
        <v>13</v>
      </c>
      <c r="AW70" s="9">
        <v>7573</v>
      </c>
      <c r="AX70" s="10">
        <v>9</v>
      </c>
      <c r="AY70" s="9">
        <v>9307</v>
      </c>
      <c r="AZ70" s="10">
        <v>11</v>
      </c>
      <c r="BA70" s="9">
        <v>9053</v>
      </c>
      <c r="BB70" s="10">
        <v>11</v>
      </c>
      <c r="BC70" s="9">
        <v>12958</v>
      </c>
      <c r="BD70" s="10">
        <v>19</v>
      </c>
      <c r="BE70" s="9">
        <v>13147</v>
      </c>
      <c r="BF70" s="10">
        <v>19</v>
      </c>
      <c r="BG70" s="9">
        <v>19374</v>
      </c>
      <c r="BH70" s="10">
        <v>28</v>
      </c>
      <c r="BI70" s="9">
        <v>13147</v>
      </c>
      <c r="BJ70" s="10">
        <v>19</v>
      </c>
      <c r="BK70" s="9">
        <v>11071</v>
      </c>
      <c r="BL70" s="10">
        <v>16</v>
      </c>
      <c r="BM70" s="9">
        <v>7573</v>
      </c>
      <c r="BN70" s="10">
        <v>9</v>
      </c>
    </row>
    <row r="71" spans="1:66" ht="15.75" customHeight="1">
      <c r="A71" s="8"/>
      <c r="B71" s="2" t="s">
        <v>26</v>
      </c>
      <c r="C71" s="10" t="s">
        <v>102</v>
      </c>
      <c r="D71" s="11" t="s">
        <v>149</v>
      </c>
      <c r="E71" s="9">
        <v>10472</v>
      </c>
      <c r="F71" s="10">
        <v>17</v>
      </c>
      <c r="G71" s="9">
        <v>6776</v>
      </c>
      <c r="H71" s="10">
        <v>11</v>
      </c>
      <c r="I71" s="9">
        <v>7629</v>
      </c>
      <c r="J71" s="10">
        <v>12</v>
      </c>
      <c r="K71" s="9">
        <v>7392</v>
      </c>
      <c r="L71" s="10">
        <v>12</v>
      </c>
      <c r="M71" s="9">
        <v>8394</v>
      </c>
      <c r="N71" s="10">
        <v>16</v>
      </c>
      <c r="O71" s="9">
        <v>6120</v>
      </c>
      <c r="P71" s="10">
        <v>10</v>
      </c>
      <c r="Q71" s="9">
        <v>11767</v>
      </c>
      <c r="R71" s="10">
        <v>23</v>
      </c>
      <c r="S71" s="9">
        <v>8697</v>
      </c>
      <c r="T71" s="10">
        <v>17</v>
      </c>
      <c r="U71" s="9">
        <v>17394</v>
      </c>
      <c r="V71" s="10">
        <v>34</v>
      </c>
      <c r="W71" s="9">
        <v>9209</v>
      </c>
      <c r="X71" s="10">
        <v>18</v>
      </c>
      <c r="Y71" s="9">
        <v>9720</v>
      </c>
      <c r="Z71" s="10">
        <v>19</v>
      </c>
      <c r="AA71" s="9">
        <v>14730</v>
      </c>
      <c r="AB71" s="10">
        <v>29</v>
      </c>
      <c r="AC71" s="9">
        <v>7181</v>
      </c>
      <c r="AD71" s="10">
        <v>14</v>
      </c>
      <c r="AE71" s="9">
        <v>12600</v>
      </c>
      <c r="AF71" s="10">
        <v>25</v>
      </c>
      <c r="AG71" s="9">
        <v>11592</v>
      </c>
      <c r="AH71" s="10">
        <v>23</v>
      </c>
      <c r="AI71" s="9">
        <v>12883</v>
      </c>
      <c r="AJ71" s="10">
        <v>31</v>
      </c>
      <c r="AK71" s="9">
        <v>11152</v>
      </c>
      <c r="AL71" s="10">
        <v>31</v>
      </c>
      <c r="AM71" s="9">
        <v>10072</v>
      </c>
      <c r="AN71" s="10">
        <v>28</v>
      </c>
      <c r="AO71" s="9">
        <v>13310</v>
      </c>
      <c r="AP71" s="10">
        <v>37</v>
      </c>
      <c r="AQ71" s="9">
        <v>10792</v>
      </c>
      <c r="AR71" s="10">
        <v>30</v>
      </c>
      <c r="AS71" s="9">
        <v>11871</v>
      </c>
      <c r="AT71" s="10">
        <v>33</v>
      </c>
      <c r="AU71" s="9">
        <v>12950</v>
      </c>
      <c r="AV71" s="10">
        <v>36</v>
      </c>
      <c r="AW71" s="9">
        <v>17986</v>
      </c>
      <c r="AX71" s="10">
        <v>50</v>
      </c>
      <c r="AY71" s="9">
        <v>15109</v>
      </c>
      <c r="AZ71" s="10">
        <v>42</v>
      </c>
      <c r="BA71" s="9">
        <v>14749</v>
      </c>
      <c r="BB71" s="10">
        <v>41</v>
      </c>
      <c r="BC71" s="9">
        <v>15828</v>
      </c>
      <c r="BD71" s="10">
        <v>44</v>
      </c>
      <c r="BE71" s="9">
        <v>19785</v>
      </c>
      <c r="BF71" s="10">
        <v>55</v>
      </c>
      <c r="BG71" s="9">
        <v>14749</v>
      </c>
      <c r="BH71" s="10">
        <v>41</v>
      </c>
      <c r="BI71" s="9">
        <v>14749</v>
      </c>
      <c r="BJ71" s="10">
        <v>41</v>
      </c>
      <c r="BK71" s="9">
        <v>14389</v>
      </c>
      <c r="BL71" s="10">
        <v>40</v>
      </c>
      <c r="BM71" s="9">
        <v>17986</v>
      </c>
      <c r="BN71" s="10">
        <v>50</v>
      </c>
    </row>
    <row r="72" spans="1:66" ht="15.75" customHeight="1">
      <c r="A72" s="8"/>
      <c r="B72" s="2" t="s">
        <v>84</v>
      </c>
      <c r="C72" s="10" t="s">
        <v>104</v>
      </c>
      <c r="D72" s="11" t="s">
        <v>144</v>
      </c>
      <c r="E72" s="9">
        <v>0</v>
      </c>
      <c r="F72" s="10">
        <v>0</v>
      </c>
      <c r="G72" s="9">
        <v>632</v>
      </c>
      <c r="H72" s="10">
        <v>2</v>
      </c>
      <c r="I72" s="9">
        <v>0</v>
      </c>
      <c r="J72" s="10">
        <v>0</v>
      </c>
      <c r="K72" s="9">
        <v>0</v>
      </c>
      <c r="L72" s="10">
        <v>0</v>
      </c>
      <c r="M72" s="9">
        <v>316</v>
      </c>
      <c r="N72" s="10">
        <v>1</v>
      </c>
      <c r="O72" s="9">
        <v>632</v>
      </c>
      <c r="P72" s="10">
        <v>2</v>
      </c>
      <c r="Q72" s="9">
        <v>672</v>
      </c>
      <c r="R72" s="10">
        <v>2</v>
      </c>
      <c r="S72" s="9">
        <v>632</v>
      </c>
      <c r="T72" s="10">
        <v>2</v>
      </c>
      <c r="U72" s="9">
        <v>316</v>
      </c>
      <c r="V72" s="10">
        <v>1</v>
      </c>
      <c r="W72" s="9">
        <v>1304</v>
      </c>
      <c r="X72" s="10">
        <v>4</v>
      </c>
      <c r="Y72" s="9">
        <v>316</v>
      </c>
      <c r="Z72" s="10">
        <v>1</v>
      </c>
      <c r="AA72" s="9">
        <v>672</v>
      </c>
      <c r="AB72" s="10">
        <v>2</v>
      </c>
      <c r="AC72" s="9">
        <v>632</v>
      </c>
      <c r="AD72" s="10">
        <v>2</v>
      </c>
      <c r="AE72" s="9">
        <v>712</v>
      </c>
      <c r="AF72" s="10">
        <v>2</v>
      </c>
      <c r="AG72" s="9">
        <v>1620</v>
      </c>
      <c r="AH72" s="10">
        <v>5</v>
      </c>
      <c r="AI72" s="9">
        <v>672</v>
      </c>
      <c r="AJ72" s="10">
        <v>2</v>
      </c>
      <c r="AK72" s="9">
        <v>316</v>
      </c>
      <c r="AL72" s="10">
        <v>1</v>
      </c>
      <c r="AM72" s="9">
        <v>2252</v>
      </c>
      <c r="AN72" s="10">
        <v>7</v>
      </c>
      <c r="AO72" s="9">
        <v>632</v>
      </c>
      <c r="AP72" s="10">
        <v>2</v>
      </c>
      <c r="AQ72" s="9">
        <v>0</v>
      </c>
      <c r="AR72" s="10">
        <v>0</v>
      </c>
      <c r="AS72" s="9">
        <v>672</v>
      </c>
      <c r="AT72" s="10">
        <v>2</v>
      </c>
      <c r="AU72" s="9">
        <v>948</v>
      </c>
      <c r="AV72" s="10">
        <v>3</v>
      </c>
      <c r="AW72" s="9">
        <v>0</v>
      </c>
      <c r="AX72" s="10">
        <v>0</v>
      </c>
      <c r="AY72" s="9">
        <v>0</v>
      </c>
      <c r="AZ72" s="10">
        <v>0</v>
      </c>
      <c r="BA72" s="9">
        <v>0</v>
      </c>
      <c r="BB72" s="10">
        <v>0</v>
      </c>
      <c r="BC72" s="9">
        <v>1896</v>
      </c>
      <c r="BD72" s="10">
        <v>6</v>
      </c>
      <c r="BE72" s="9">
        <v>316</v>
      </c>
      <c r="BF72" s="10">
        <v>1</v>
      </c>
      <c r="BG72" s="9">
        <v>672</v>
      </c>
      <c r="BH72" s="10">
        <v>2</v>
      </c>
      <c r="BI72" s="9">
        <v>316</v>
      </c>
      <c r="BJ72" s="10">
        <v>1</v>
      </c>
      <c r="BK72" s="9">
        <v>1304</v>
      </c>
      <c r="BL72" s="10">
        <v>4</v>
      </c>
      <c r="BM72" s="9">
        <v>0</v>
      </c>
      <c r="BN72" s="10">
        <v>0</v>
      </c>
    </row>
    <row r="73" spans="1:66" ht="15.75" customHeight="1">
      <c r="A73" s="8"/>
      <c r="B73" s="2" t="s">
        <v>25</v>
      </c>
      <c r="C73" s="10" t="s">
        <v>103</v>
      </c>
      <c r="D73" s="11" t="s">
        <v>146</v>
      </c>
      <c r="E73" s="9">
        <v>0</v>
      </c>
      <c r="F73" s="10">
        <v>0</v>
      </c>
      <c r="G73" s="9">
        <v>0</v>
      </c>
      <c r="H73" s="10">
        <v>0</v>
      </c>
      <c r="I73" s="9">
        <v>0</v>
      </c>
      <c r="J73" s="10">
        <v>0</v>
      </c>
      <c r="K73" s="9">
        <v>538</v>
      </c>
      <c r="L73" s="10">
        <v>2</v>
      </c>
      <c r="M73" s="9">
        <v>0</v>
      </c>
      <c r="N73" s="10">
        <v>0</v>
      </c>
      <c r="O73" s="9">
        <v>0</v>
      </c>
      <c r="P73" s="10">
        <v>0</v>
      </c>
      <c r="Q73" s="9">
        <v>309</v>
      </c>
      <c r="R73" s="10">
        <v>1</v>
      </c>
      <c r="S73" s="9">
        <v>0</v>
      </c>
      <c r="T73" s="10">
        <v>0</v>
      </c>
      <c r="U73" s="9">
        <v>0</v>
      </c>
      <c r="V73" s="10">
        <v>0</v>
      </c>
      <c r="W73" s="9">
        <v>0</v>
      </c>
      <c r="X73" s="10">
        <v>0</v>
      </c>
      <c r="Y73" s="9">
        <v>269</v>
      </c>
      <c r="Z73" s="10">
        <v>1</v>
      </c>
      <c r="AA73" s="9">
        <v>0</v>
      </c>
      <c r="AB73" s="10">
        <v>0</v>
      </c>
      <c r="AC73" s="9">
        <v>269</v>
      </c>
      <c r="AD73" s="10">
        <v>1</v>
      </c>
      <c r="AE73" s="9">
        <v>0</v>
      </c>
      <c r="AF73" s="10">
        <v>0</v>
      </c>
      <c r="AG73" s="9">
        <v>0</v>
      </c>
      <c r="AH73" s="10">
        <v>0</v>
      </c>
      <c r="AI73" s="9">
        <v>0</v>
      </c>
      <c r="AJ73" s="10">
        <v>0</v>
      </c>
      <c r="AK73" s="9">
        <v>0</v>
      </c>
      <c r="AL73" s="10">
        <v>0</v>
      </c>
      <c r="AM73" s="9">
        <v>0</v>
      </c>
      <c r="AN73" s="10">
        <v>0</v>
      </c>
      <c r="AO73" s="9">
        <v>1216</v>
      </c>
      <c r="AP73" s="10">
        <v>4</v>
      </c>
      <c r="AQ73" s="9">
        <v>0</v>
      </c>
      <c r="AR73" s="10">
        <v>0</v>
      </c>
      <c r="AS73" s="9">
        <v>309</v>
      </c>
      <c r="AT73" s="10">
        <v>1</v>
      </c>
      <c r="AU73" s="9">
        <v>0</v>
      </c>
      <c r="AV73" s="10">
        <v>0</v>
      </c>
      <c r="AW73" s="9">
        <v>269</v>
      </c>
      <c r="AX73" s="10">
        <v>1</v>
      </c>
      <c r="AY73" s="9">
        <v>269</v>
      </c>
      <c r="AZ73" s="10">
        <v>1</v>
      </c>
      <c r="BA73" s="9">
        <v>0</v>
      </c>
      <c r="BB73" s="10">
        <v>0</v>
      </c>
      <c r="BC73" s="9">
        <v>0</v>
      </c>
      <c r="BD73" s="10">
        <v>0</v>
      </c>
      <c r="BE73" s="9">
        <v>269</v>
      </c>
      <c r="BF73" s="10">
        <v>1</v>
      </c>
      <c r="BG73" s="9">
        <v>0</v>
      </c>
      <c r="BH73" s="10">
        <v>0</v>
      </c>
      <c r="BI73" s="9">
        <v>0</v>
      </c>
      <c r="BJ73" s="10">
        <v>0</v>
      </c>
      <c r="BK73" s="9">
        <v>-267</v>
      </c>
      <c r="BL73" s="10">
        <v>-1</v>
      </c>
      <c r="BM73" s="9">
        <v>269</v>
      </c>
      <c r="BN73" s="10">
        <v>1</v>
      </c>
    </row>
    <row r="74" spans="1:66" ht="15.75" customHeight="1">
      <c r="A74" s="8"/>
      <c r="B74" s="2" t="s">
        <v>48</v>
      </c>
      <c r="C74" s="10" t="s">
        <v>101</v>
      </c>
      <c r="D74" s="11" t="s">
        <v>147</v>
      </c>
      <c r="E74" s="9">
        <v>0</v>
      </c>
      <c r="F74" s="10">
        <v>0</v>
      </c>
      <c r="G74" s="9">
        <v>244</v>
      </c>
      <c r="H74" s="10">
        <v>1</v>
      </c>
      <c r="I74" s="9">
        <v>488</v>
      </c>
      <c r="J74" s="10">
        <v>2</v>
      </c>
      <c r="K74" s="9">
        <v>244</v>
      </c>
      <c r="L74" s="10">
        <v>1</v>
      </c>
      <c r="M74" s="9">
        <v>0</v>
      </c>
      <c r="N74" s="10">
        <v>0</v>
      </c>
      <c r="O74" s="9">
        <v>488</v>
      </c>
      <c r="P74" s="10">
        <v>2</v>
      </c>
      <c r="Q74" s="9">
        <v>244</v>
      </c>
      <c r="R74" s="10">
        <v>1</v>
      </c>
      <c r="S74" s="9">
        <v>0</v>
      </c>
      <c r="T74" s="10">
        <v>0</v>
      </c>
      <c r="U74" s="9">
        <v>812</v>
      </c>
      <c r="V74" s="10">
        <v>3</v>
      </c>
      <c r="W74" s="9">
        <v>772</v>
      </c>
      <c r="X74" s="10">
        <v>3</v>
      </c>
      <c r="Y74" s="9">
        <v>0</v>
      </c>
      <c r="Z74" s="10">
        <v>0</v>
      </c>
      <c r="AA74" s="9">
        <v>488</v>
      </c>
      <c r="AB74" s="10">
        <v>2</v>
      </c>
      <c r="AC74" s="9">
        <v>0</v>
      </c>
      <c r="AD74" s="10">
        <v>0</v>
      </c>
      <c r="AE74" s="9">
        <v>0</v>
      </c>
      <c r="AF74" s="10">
        <v>0</v>
      </c>
      <c r="AG74" s="9">
        <v>244</v>
      </c>
      <c r="AH74" s="10">
        <v>1</v>
      </c>
      <c r="AI74" s="9">
        <v>0</v>
      </c>
      <c r="AJ74" s="10">
        <v>0</v>
      </c>
      <c r="AK74" s="9">
        <v>0</v>
      </c>
      <c r="AL74" s="10">
        <v>0</v>
      </c>
      <c r="AM74" s="9">
        <v>0</v>
      </c>
      <c r="AN74" s="10">
        <v>0</v>
      </c>
      <c r="AO74" s="9">
        <v>244</v>
      </c>
      <c r="AP74" s="10">
        <v>1</v>
      </c>
      <c r="AQ74" s="9">
        <v>244</v>
      </c>
      <c r="AR74" s="10">
        <v>1</v>
      </c>
      <c r="AS74" s="9">
        <v>732</v>
      </c>
      <c r="AT74" s="10">
        <v>3</v>
      </c>
      <c r="AU74" s="9">
        <v>0</v>
      </c>
      <c r="AV74" s="10">
        <v>0</v>
      </c>
      <c r="AW74" s="9">
        <v>0</v>
      </c>
      <c r="AX74" s="10">
        <v>0</v>
      </c>
      <c r="AY74" s="9">
        <v>0</v>
      </c>
      <c r="AZ74" s="10">
        <v>0</v>
      </c>
      <c r="BA74" s="9">
        <v>0</v>
      </c>
      <c r="BB74" s="10">
        <v>0</v>
      </c>
      <c r="BC74" s="9">
        <v>732</v>
      </c>
      <c r="BD74" s="10">
        <v>3</v>
      </c>
      <c r="BE74" s="9">
        <v>732</v>
      </c>
      <c r="BF74" s="10">
        <v>3</v>
      </c>
      <c r="BG74" s="9">
        <v>732</v>
      </c>
      <c r="BH74" s="10">
        <v>3</v>
      </c>
      <c r="BI74" s="9">
        <v>732</v>
      </c>
      <c r="BJ74" s="10">
        <v>3</v>
      </c>
      <c r="BK74" s="9">
        <v>0</v>
      </c>
      <c r="BL74" s="10">
        <v>0</v>
      </c>
      <c r="BM74" s="9">
        <v>0</v>
      </c>
      <c r="BN74" s="10">
        <v>0</v>
      </c>
    </row>
    <row r="75" spans="1:66" ht="15.75" customHeight="1">
      <c r="A75" s="8"/>
      <c r="B75" s="2" t="s">
        <v>33</v>
      </c>
      <c r="C75" s="10" t="s">
        <v>102</v>
      </c>
      <c r="D75" s="11" t="s">
        <v>149</v>
      </c>
      <c r="E75" s="9">
        <v>2716</v>
      </c>
      <c r="F75" s="10">
        <v>4</v>
      </c>
      <c r="G75" s="9">
        <v>3395</v>
      </c>
      <c r="H75" s="10">
        <v>5</v>
      </c>
      <c r="I75" s="9">
        <v>2037</v>
      </c>
      <c r="J75" s="10">
        <v>3</v>
      </c>
      <c r="K75" s="9">
        <v>2037</v>
      </c>
      <c r="L75" s="10">
        <v>3</v>
      </c>
      <c r="M75" s="9">
        <v>2037</v>
      </c>
      <c r="N75" s="10">
        <v>3</v>
      </c>
      <c r="O75" s="9">
        <v>4753</v>
      </c>
      <c r="P75" s="10">
        <v>7</v>
      </c>
      <c r="Q75" s="9">
        <v>4074</v>
      </c>
      <c r="R75" s="10">
        <v>6</v>
      </c>
      <c r="S75" s="9">
        <v>4074</v>
      </c>
      <c r="T75" s="10">
        <v>6</v>
      </c>
      <c r="U75" s="9">
        <v>1358</v>
      </c>
      <c r="V75" s="10">
        <v>2</v>
      </c>
      <c r="W75" s="9">
        <v>2037</v>
      </c>
      <c r="X75" s="10">
        <v>3</v>
      </c>
      <c r="Y75" s="9">
        <v>2716</v>
      </c>
      <c r="Z75" s="10">
        <v>4</v>
      </c>
      <c r="AA75" s="9">
        <v>3395</v>
      </c>
      <c r="AB75" s="10">
        <v>5</v>
      </c>
      <c r="AC75" s="9">
        <v>2007</v>
      </c>
      <c r="AD75" s="10">
        <v>3</v>
      </c>
      <c r="AE75" s="9">
        <v>4543</v>
      </c>
      <c r="AF75" s="10">
        <v>7</v>
      </c>
      <c r="AG75" s="9">
        <v>7788</v>
      </c>
      <c r="AH75" s="10">
        <v>12</v>
      </c>
      <c r="AI75" s="9">
        <v>3245</v>
      </c>
      <c r="AJ75" s="10">
        <v>5</v>
      </c>
      <c r="AK75" s="9">
        <v>5841</v>
      </c>
      <c r="AL75" s="10">
        <v>9</v>
      </c>
      <c r="AM75" s="9">
        <v>2596</v>
      </c>
      <c r="AN75" s="10">
        <v>4</v>
      </c>
      <c r="AO75" s="9">
        <v>5192</v>
      </c>
      <c r="AP75" s="10">
        <v>8</v>
      </c>
      <c r="AQ75" s="9">
        <v>5192</v>
      </c>
      <c r="AR75" s="10">
        <v>8</v>
      </c>
      <c r="AS75" s="9">
        <v>3894</v>
      </c>
      <c r="AT75" s="10">
        <v>6</v>
      </c>
      <c r="AU75" s="9">
        <v>6490</v>
      </c>
      <c r="AV75" s="10">
        <v>10</v>
      </c>
      <c r="AW75" s="9">
        <v>9735</v>
      </c>
      <c r="AX75" s="10">
        <v>15</v>
      </c>
      <c r="AY75" s="9">
        <v>12331</v>
      </c>
      <c r="AZ75" s="10">
        <v>19</v>
      </c>
      <c r="BA75" s="9">
        <v>5192</v>
      </c>
      <c r="BB75" s="10">
        <v>8</v>
      </c>
      <c r="BC75" s="9">
        <v>9086</v>
      </c>
      <c r="BD75" s="10">
        <v>14</v>
      </c>
      <c r="BE75" s="9">
        <v>5192</v>
      </c>
      <c r="BF75" s="10">
        <v>8</v>
      </c>
      <c r="BG75" s="9">
        <v>8985</v>
      </c>
      <c r="BH75" s="10">
        <v>15</v>
      </c>
      <c r="BI75" s="9">
        <v>11381</v>
      </c>
      <c r="BJ75" s="10">
        <v>19</v>
      </c>
      <c r="BK75" s="9">
        <v>7787</v>
      </c>
      <c r="BL75" s="10">
        <v>13</v>
      </c>
      <c r="BM75" s="9">
        <v>9735</v>
      </c>
      <c r="BN75" s="10">
        <v>15</v>
      </c>
    </row>
    <row r="76" spans="1:66" ht="15.75" customHeight="1">
      <c r="A76" s="8"/>
      <c r="B76" s="2" t="s">
        <v>79</v>
      </c>
      <c r="C76" s="10" t="s">
        <v>102</v>
      </c>
      <c r="D76" s="11" t="s">
        <v>150</v>
      </c>
      <c r="E76" s="9">
        <v>487</v>
      </c>
      <c r="F76" s="10">
        <v>3</v>
      </c>
      <c r="G76" s="9">
        <v>1163</v>
      </c>
      <c r="H76" s="10">
        <v>7</v>
      </c>
      <c r="I76" s="9">
        <v>1083</v>
      </c>
      <c r="J76" s="10">
        <v>7</v>
      </c>
      <c r="K76" s="9">
        <v>487</v>
      </c>
      <c r="L76" s="10">
        <v>3</v>
      </c>
      <c r="M76" s="9">
        <v>716</v>
      </c>
      <c r="N76" s="10">
        <v>4</v>
      </c>
      <c r="O76" s="9">
        <v>447</v>
      </c>
      <c r="P76" s="10">
        <v>3</v>
      </c>
      <c r="Q76" s="9">
        <v>984</v>
      </c>
      <c r="R76" s="10">
        <v>6</v>
      </c>
      <c r="S76" s="9">
        <v>785</v>
      </c>
      <c r="T76" s="10">
        <v>5</v>
      </c>
      <c r="U76" s="9">
        <v>865</v>
      </c>
      <c r="V76" s="10">
        <v>5</v>
      </c>
      <c r="W76" s="9">
        <v>636</v>
      </c>
      <c r="X76" s="10">
        <v>4</v>
      </c>
      <c r="Y76" s="9">
        <v>596</v>
      </c>
      <c r="Z76" s="10">
        <v>4</v>
      </c>
      <c r="AA76" s="9">
        <v>1014</v>
      </c>
      <c r="AB76" s="10">
        <v>6</v>
      </c>
      <c r="AC76" s="9">
        <v>447</v>
      </c>
      <c r="AD76" s="10">
        <v>3</v>
      </c>
      <c r="AE76" s="9">
        <v>487</v>
      </c>
      <c r="AF76" s="10">
        <v>3</v>
      </c>
      <c r="AG76" s="9">
        <v>447</v>
      </c>
      <c r="AH76" s="10">
        <v>3</v>
      </c>
      <c r="AI76" s="9">
        <v>905</v>
      </c>
      <c r="AJ76" s="10">
        <v>5</v>
      </c>
      <c r="AK76" s="9">
        <v>865</v>
      </c>
      <c r="AL76" s="10">
        <v>5</v>
      </c>
      <c r="AM76" s="9">
        <v>189</v>
      </c>
      <c r="AN76" s="10">
        <v>1</v>
      </c>
      <c r="AO76" s="9">
        <v>785</v>
      </c>
      <c r="AP76" s="10">
        <v>5</v>
      </c>
      <c r="AQ76" s="9">
        <v>338</v>
      </c>
      <c r="AR76" s="10">
        <v>2</v>
      </c>
      <c r="AS76" s="9">
        <v>1075</v>
      </c>
      <c r="AT76" s="10">
        <v>5</v>
      </c>
      <c r="AU76" s="9">
        <v>1314</v>
      </c>
      <c r="AV76" s="10">
        <v>6</v>
      </c>
      <c r="AW76" s="9">
        <v>1632</v>
      </c>
      <c r="AX76" s="10">
        <v>8</v>
      </c>
      <c r="AY76" s="9">
        <v>1075</v>
      </c>
      <c r="AZ76" s="10">
        <v>5</v>
      </c>
      <c r="BA76" s="9">
        <v>2349</v>
      </c>
      <c r="BB76" s="10">
        <v>11</v>
      </c>
      <c r="BC76" s="9">
        <v>677</v>
      </c>
      <c r="BD76" s="10">
        <v>3</v>
      </c>
      <c r="BE76" s="9">
        <v>1234</v>
      </c>
      <c r="BF76" s="10">
        <v>6</v>
      </c>
      <c r="BG76" s="9">
        <v>1632</v>
      </c>
      <c r="BH76" s="10">
        <v>8</v>
      </c>
      <c r="BI76" s="9">
        <v>1115</v>
      </c>
      <c r="BJ76" s="10">
        <v>5</v>
      </c>
      <c r="BK76" s="9">
        <v>1075</v>
      </c>
      <c r="BL76" s="10">
        <v>5</v>
      </c>
      <c r="BM76" s="9">
        <v>1632</v>
      </c>
      <c r="BN76" s="10">
        <v>8</v>
      </c>
    </row>
    <row r="77" spans="1:66" ht="15.75" customHeight="1">
      <c r="A77" s="8"/>
      <c r="B77" s="2" t="s">
        <v>95</v>
      </c>
      <c r="C77" s="10" t="s">
        <v>104</v>
      </c>
      <c r="D77" s="11" t="s">
        <v>142</v>
      </c>
      <c r="E77" s="9">
        <v>2739</v>
      </c>
      <c r="F77" s="10">
        <v>11</v>
      </c>
      <c r="G77" s="9">
        <v>2530</v>
      </c>
      <c r="H77" s="10">
        <v>10</v>
      </c>
      <c r="I77" s="9">
        <v>1823</v>
      </c>
      <c r="J77" s="10">
        <v>7</v>
      </c>
      <c r="K77" s="9">
        <v>1743</v>
      </c>
      <c r="L77" s="10">
        <v>7</v>
      </c>
      <c r="M77" s="9">
        <v>3526</v>
      </c>
      <c r="N77" s="10">
        <v>14</v>
      </c>
      <c r="O77" s="9">
        <v>3068</v>
      </c>
      <c r="P77" s="10">
        <v>12</v>
      </c>
      <c r="Q77" s="9">
        <v>4353</v>
      </c>
      <c r="R77" s="10">
        <v>17</v>
      </c>
      <c r="S77" s="9">
        <v>1245</v>
      </c>
      <c r="T77" s="10">
        <v>5</v>
      </c>
      <c r="U77" s="9">
        <v>3028</v>
      </c>
      <c r="V77" s="10">
        <v>12</v>
      </c>
      <c r="W77" s="9">
        <v>1823</v>
      </c>
      <c r="X77" s="10">
        <v>7</v>
      </c>
      <c r="Y77" s="9">
        <v>1534</v>
      </c>
      <c r="Z77" s="10">
        <v>6</v>
      </c>
      <c r="AA77" s="9">
        <v>2241</v>
      </c>
      <c r="AB77" s="10">
        <v>9</v>
      </c>
      <c r="AC77" s="9">
        <v>1992</v>
      </c>
      <c r="AD77" s="10">
        <v>8</v>
      </c>
      <c r="AE77" s="9">
        <v>2321</v>
      </c>
      <c r="AF77" s="10">
        <v>9</v>
      </c>
      <c r="AG77" s="9">
        <v>2032</v>
      </c>
      <c r="AH77" s="10">
        <v>8</v>
      </c>
      <c r="AI77" s="9">
        <v>2281</v>
      </c>
      <c r="AJ77" s="10">
        <v>9</v>
      </c>
      <c r="AK77" s="9">
        <v>498</v>
      </c>
      <c r="AL77" s="10">
        <v>2</v>
      </c>
      <c r="AM77" s="9">
        <v>1534</v>
      </c>
      <c r="AN77" s="10">
        <v>6</v>
      </c>
      <c r="AO77" s="9">
        <v>2072</v>
      </c>
      <c r="AP77" s="10">
        <v>8</v>
      </c>
      <c r="AQ77" s="9">
        <v>1036</v>
      </c>
      <c r="AR77" s="10">
        <v>4</v>
      </c>
      <c r="AS77" s="9">
        <v>1343</v>
      </c>
      <c r="AT77" s="10">
        <v>3</v>
      </c>
      <c r="AU77" s="9">
        <v>0</v>
      </c>
      <c r="AV77" s="10">
        <v>0</v>
      </c>
      <c r="AW77" s="9">
        <v>0</v>
      </c>
      <c r="AX77" s="10">
        <v>0</v>
      </c>
      <c r="AY77" s="9">
        <v>0</v>
      </c>
      <c r="AZ77" s="10">
        <v>0</v>
      </c>
      <c r="BA77" s="9">
        <v>0</v>
      </c>
      <c r="BB77" s="10">
        <v>0</v>
      </c>
      <c r="BC77" s="9">
        <v>527</v>
      </c>
      <c r="BD77" s="10">
        <v>1</v>
      </c>
      <c r="BE77" s="9">
        <v>1054</v>
      </c>
      <c r="BF77" s="10">
        <v>2</v>
      </c>
      <c r="BG77" s="9">
        <v>0</v>
      </c>
      <c r="BH77" s="10">
        <v>0</v>
      </c>
      <c r="BI77" s="9">
        <v>0</v>
      </c>
      <c r="BJ77" s="10">
        <v>0</v>
      </c>
      <c r="BK77" s="9">
        <v>0</v>
      </c>
      <c r="BL77" s="10">
        <v>0</v>
      </c>
      <c r="BM77" s="9">
        <v>0</v>
      </c>
      <c r="BN77" s="10">
        <v>0</v>
      </c>
    </row>
    <row r="78" spans="1:66" ht="15.75" customHeight="1">
      <c r="A78" s="8"/>
      <c r="B78" s="2" t="s">
        <v>3</v>
      </c>
      <c r="C78" s="10" t="s">
        <v>101</v>
      </c>
      <c r="D78" s="11" t="s">
        <v>148</v>
      </c>
      <c r="E78" s="9">
        <v>1693</v>
      </c>
      <c r="F78" s="10">
        <v>2</v>
      </c>
      <c r="G78" s="9">
        <v>7596</v>
      </c>
      <c r="H78" s="10">
        <v>9</v>
      </c>
      <c r="I78" s="9">
        <v>844</v>
      </c>
      <c r="J78" s="10">
        <v>1</v>
      </c>
      <c r="K78" s="9">
        <v>8436</v>
      </c>
      <c r="L78" s="10">
        <v>10</v>
      </c>
      <c r="M78" s="9">
        <v>2533</v>
      </c>
      <c r="N78" s="10">
        <v>3</v>
      </c>
      <c r="O78" s="9">
        <v>7819</v>
      </c>
      <c r="P78" s="10">
        <v>9</v>
      </c>
      <c r="Q78" s="9">
        <v>7594</v>
      </c>
      <c r="R78" s="10">
        <v>9</v>
      </c>
      <c r="S78" s="9">
        <v>5063</v>
      </c>
      <c r="T78" s="10">
        <v>6</v>
      </c>
      <c r="U78" s="9">
        <v>3375</v>
      </c>
      <c r="V78" s="10">
        <v>4</v>
      </c>
      <c r="W78" s="9">
        <v>3375</v>
      </c>
      <c r="X78" s="10">
        <v>4</v>
      </c>
      <c r="Y78" s="9">
        <v>5907</v>
      </c>
      <c r="Z78" s="10">
        <v>7</v>
      </c>
      <c r="AA78" s="9">
        <v>7594</v>
      </c>
      <c r="AB78" s="10">
        <v>9</v>
      </c>
      <c r="AC78" s="9">
        <v>2531</v>
      </c>
      <c r="AD78" s="10">
        <v>3</v>
      </c>
      <c r="AE78" s="9">
        <v>8438</v>
      </c>
      <c r="AF78" s="10">
        <v>10</v>
      </c>
      <c r="AG78" s="9">
        <v>4219</v>
      </c>
      <c r="AH78" s="10">
        <v>5</v>
      </c>
      <c r="AI78" s="9">
        <v>4219</v>
      </c>
      <c r="AJ78" s="10">
        <v>5</v>
      </c>
      <c r="AK78" s="9">
        <v>4219</v>
      </c>
      <c r="AL78" s="10">
        <v>5</v>
      </c>
      <c r="AM78" s="9">
        <v>5907</v>
      </c>
      <c r="AN78" s="10">
        <v>7</v>
      </c>
      <c r="AO78" s="9">
        <v>3375</v>
      </c>
      <c r="AP78" s="10">
        <v>4</v>
      </c>
      <c r="AQ78" s="9">
        <v>1672</v>
      </c>
      <c r="AR78" s="10">
        <v>2</v>
      </c>
      <c r="AS78" s="9">
        <v>8362</v>
      </c>
      <c r="AT78" s="10">
        <v>10</v>
      </c>
      <c r="AU78" s="9">
        <v>3345</v>
      </c>
      <c r="AV78" s="10">
        <v>4</v>
      </c>
      <c r="AW78" s="9">
        <v>4172</v>
      </c>
      <c r="AX78" s="10">
        <v>5</v>
      </c>
      <c r="AY78" s="9">
        <v>7509</v>
      </c>
      <c r="AZ78" s="10">
        <v>9</v>
      </c>
      <c r="BA78" s="9">
        <v>8969</v>
      </c>
      <c r="BB78" s="10">
        <v>11</v>
      </c>
      <c r="BC78" s="9">
        <v>6569</v>
      </c>
      <c r="BD78" s="10">
        <v>9</v>
      </c>
      <c r="BE78" s="9">
        <v>5109</v>
      </c>
      <c r="BF78" s="10">
        <v>7</v>
      </c>
      <c r="BG78" s="9">
        <v>11678</v>
      </c>
      <c r="BH78" s="10">
        <v>16</v>
      </c>
      <c r="BI78" s="9">
        <v>5109</v>
      </c>
      <c r="BJ78" s="10">
        <v>7</v>
      </c>
      <c r="BK78" s="9">
        <v>5109</v>
      </c>
      <c r="BL78" s="10">
        <v>7</v>
      </c>
      <c r="BM78" s="9">
        <v>4172</v>
      </c>
      <c r="BN78" s="10">
        <v>5</v>
      </c>
    </row>
    <row r="79" spans="1:66" ht="15.75" customHeight="1">
      <c r="A79" s="8"/>
      <c r="B79" s="2" t="s">
        <v>44</v>
      </c>
      <c r="C79" s="10" t="s">
        <v>103</v>
      </c>
      <c r="D79" s="11" t="s">
        <v>146</v>
      </c>
      <c r="E79" s="9">
        <v>3335</v>
      </c>
      <c r="F79" s="10">
        <v>23</v>
      </c>
      <c r="G79" s="9">
        <v>2320</v>
      </c>
      <c r="H79" s="10">
        <v>16</v>
      </c>
      <c r="I79" s="9">
        <v>1305</v>
      </c>
      <c r="J79" s="10">
        <v>9</v>
      </c>
      <c r="K79" s="9">
        <v>2030</v>
      </c>
      <c r="L79" s="10">
        <v>14</v>
      </c>
      <c r="M79" s="9">
        <v>1015</v>
      </c>
      <c r="N79" s="10">
        <v>7</v>
      </c>
      <c r="O79" s="9">
        <v>1305</v>
      </c>
      <c r="P79" s="10">
        <v>9</v>
      </c>
      <c r="Q79" s="9">
        <v>3335</v>
      </c>
      <c r="R79" s="10">
        <v>23</v>
      </c>
      <c r="S79" s="9">
        <v>2030</v>
      </c>
      <c r="T79" s="10">
        <v>14</v>
      </c>
      <c r="U79" s="9">
        <v>2465</v>
      </c>
      <c r="V79" s="10">
        <v>17</v>
      </c>
      <c r="W79" s="9">
        <v>3335</v>
      </c>
      <c r="X79" s="10">
        <v>23</v>
      </c>
      <c r="Y79" s="9">
        <v>3625</v>
      </c>
      <c r="Z79" s="10">
        <v>25</v>
      </c>
      <c r="AA79" s="9">
        <v>1015</v>
      </c>
      <c r="AB79" s="10">
        <v>7</v>
      </c>
      <c r="AC79" s="9">
        <v>2320</v>
      </c>
      <c r="AD79" s="10">
        <v>16</v>
      </c>
      <c r="AE79" s="9">
        <v>1740</v>
      </c>
      <c r="AF79" s="10">
        <v>12</v>
      </c>
      <c r="AG79" s="9">
        <v>1740</v>
      </c>
      <c r="AH79" s="10">
        <v>12</v>
      </c>
      <c r="AI79" s="9">
        <v>2900</v>
      </c>
      <c r="AJ79" s="10">
        <v>20</v>
      </c>
      <c r="AK79" s="9">
        <v>1740</v>
      </c>
      <c r="AL79" s="10">
        <v>12</v>
      </c>
      <c r="AM79" s="9">
        <v>3625</v>
      </c>
      <c r="AN79" s="10">
        <v>25</v>
      </c>
      <c r="AO79" s="9">
        <v>2175</v>
      </c>
      <c r="AP79" s="10">
        <v>15</v>
      </c>
      <c r="AQ79" s="9">
        <v>1885</v>
      </c>
      <c r="AR79" s="10">
        <v>13</v>
      </c>
      <c r="AS79" s="9">
        <v>1450</v>
      </c>
      <c r="AT79" s="10">
        <v>10</v>
      </c>
      <c r="AU79" s="9">
        <v>2465</v>
      </c>
      <c r="AV79" s="10">
        <v>17</v>
      </c>
      <c r="AW79" s="9">
        <v>2900</v>
      </c>
      <c r="AX79" s="10">
        <v>20</v>
      </c>
      <c r="AY79" s="9">
        <v>5220</v>
      </c>
      <c r="AZ79" s="10">
        <v>36</v>
      </c>
      <c r="BA79" s="9">
        <v>2175</v>
      </c>
      <c r="BB79" s="10">
        <v>15</v>
      </c>
      <c r="BC79" s="9">
        <v>2175</v>
      </c>
      <c r="BD79" s="10">
        <v>15</v>
      </c>
      <c r="BE79" s="9">
        <v>1885</v>
      </c>
      <c r="BF79" s="10">
        <v>13</v>
      </c>
      <c r="BG79" s="9">
        <v>2160</v>
      </c>
      <c r="BH79" s="10">
        <v>16</v>
      </c>
      <c r="BI79" s="9">
        <v>2430</v>
      </c>
      <c r="BJ79" s="10">
        <v>18</v>
      </c>
      <c r="BK79" s="9">
        <v>2835</v>
      </c>
      <c r="BL79" s="10">
        <v>21</v>
      </c>
      <c r="BM79" s="9">
        <v>2900</v>
      </c>
      <c r="BN79" s="10">
        <v>20</v>
      </c>
    </row>
    <row r="80" spans="1:66" ht="15.75" customHeight="1">
      <c r="A80" s="8"/>
      <c r="B80" s="2" t="s">
        <v>61</v>
      </c>
      <c r="C80" s="10" t="s">
        <v>101</v>
      </c>
      <c r="D80" s="11" t="s">
        <v>147</v>
      </c>
      <c r="E80" s="9">
        <v>2368</v>
      </c>
      <c r="F80" s="10">
        <v>5</v>
      </c>
      <c r="G80" s="9">
        <v>3249</v>
      </c>
      <c r="H80" s="10">
        <v>7</v>
      </c>
      <c r="I80" s="9">
        <v>928</v>
      </c>
      <c r="J80" s="10">
        <v>2</v>
      </c>
      <c r="K80" s="9">
        <v>464</v>
      </c>
      <c r="L80" s="10">
        <v>1</v>
      </c>
      <c r="M80" s="9">
        <v>928</v>
      </c>
      <c r="N80" s="10">
        <v>2</v>
      </c>
      <c r="O80" s="9">
        <v>928</v>
      </c>
      <c r="P80" s="10">
        <v>2</v>
      </c>
      <c r="Q80" s="9">
        <v>928</v>
      </c>
      <c r="R80" s="10">
        <v>2</v>
      </c>
      <c r="S80" s="9">
        <v>1392</v>
      </c>
      <c r="T80" s="10">
        <v>3</v>
      </c>
      <c r="U80" s="9">
        <v>928</v>
      </c>
      <c r="V80" s="10">
        <v>2</v>
      </c>
      <c r="W80" s="9">
        <v>2321</v>
      </c>
      <c r="X80" s="10">
        <v>5</v>
      </c>
      <c r="Y80" s="9">
        <v>464</v>
      </c>
      <c r="Z80" s="10">
        <v>1</v>
      </c>
      <c r="AA80" s="9">
        <v>464</v>
      </c>
      <c r="AB80" s="10">
        <v>1</v>
      </c>
      <c r="AC80" s="9">
        <v>0</v>
      </c>
      <c r="AD80" s="10">
        <v>0</v>
      </c>
      <c r="AE80" s="9">
        <v>0</v>
      </c>
      <c r="AF80" s="10">
        <v>0</v>
      </c>
      <c r="AG80" s="9">
        <v>3249</v>
      </c>
      <c r="AH80" s="10">
        <v>7</v>
      </c>
      <c r="AI80" s="9">
        <v>464</v>
      </c>
      <c r="AJ80" s="10">
        <v>1</v>
      </c>
      <c r="AK80" s="9">
        <v>928</v>
      </c>
      <c r="AL80" s="10">
        <v>2</v>
      </c>
      <c r="AM80" s="9">
        <v>1392</v>
      </c>
      <c r="AN80" s="10">
        <v>3</v>
      </c>
      <c r="AO80" s="9">
        <v>2785</v>
      </c>
      <c r="AP80" s="10">
        <v>6</v>
      </c>
      <c r="AQ80" s="9">
        <v>1392</v>
      </c>
      <c r="AR80" s="10">
        <v>3</v>
      </c>
      <c r="AS80" s="9">
        <v>464</v>
      </c>
      <c r="AT80" s="10">
        <v>1</v>
      </c>
      <c r="AU80" s="9">
        <v>1402</v>
      </c>
      <c r="AV80" s="10">
        <v>3</v>
      </c>
      <c r="AW80" s="9">
        <v>0</v>
      </c>
      <c r="AX80" s="10">
        <v>0</v>
      </c>
      <c r="AY80" s="9">
        <v>455</v>
      </c>
      <c r="AZ80" s="10">
        <v>1</v>
      </c>
      <c r="BA80" s="9">
        <v>0</v>
      </c>
      <c r="BB80" s="10">
        <v>0</v>
      </c>
      <c r="BC80" s="9">
        <v>0</v>
      </c>
      <c r="BD80" s="10">
        <v>0</v>
      </c>
      <c r="BE80" s="9">
        <v>0</v>
      </c>
      <c r="BF80" s="10">
        <v>0</v>
      </c>
      <c r="BG80" s="9">
        <v>0</v>
      </c>
      <c r="BH80" s="10">
        <v>0</v>
      </c>
      <c r="BI80" s="9">
        <v>2083</v>
      </c>
      <c r="BJ80" s="10">
        <v>5</v>
      </c>
      <c r="BK80" s="9">
        <v>1667</v>
      </c>
      <c r="BL80" s="10">
        <v>4</v>
      </c>
      <c r="BM80" s="9">
        <v>0</v>
      </c>
      <c r="BN80" s="10">
        <v>0</v>
      </c>
    </row>
    <row r="81" spans="1:66" ht="15.75" customHeight="1">
      <c r="A81" s="8"/>
      <c r="B81" s="2" t="s">
        <v>70</v>
      </c>
      <c r="C81" s="10" t="s">
        <v>102</v>
      </c>
      <c r="D81" s="11" t="s">
        <v>149</v>
      </c>
      <c r="E81" s="9">
        <v>501</v>
      </c>
      <c r="F81" s="10">
        <v>3</v>
      </c>
      <c r="G81" s="9">
        <v>1877</v>
      </c>
      <c r="H81" s="10">
        <v>11</v>
      </c>
      <c r="I81" s="9">
        <v>1583</v>
      </c>
      <c r="J81" s="10">
        <v>9</v>
      </c>
      <c r="K81" s="9">
        <v>1209</v>
      </c>
      <c r="L81" s="10">
        <v>7</v>
      </c>
      <c r="M81" s="9">
        <v>1416</v>
      </c>
      <c r="N81" s="10">
        <v>8</v>
      </c>
      <c r="O81" s="9">
        <v>1837</v>
      </c>
      <c r="P81" s="10">
        <v>11</v>
      </c>
      <c r="Q81" s="9">
        <v>1543</v>
      </c>
      <c r="R81" s="10">
        <v>9</v>
      </c>
      <c r="S81" s="9">
        <v>1002</v>
      </c>
      <c r="T81" s="10">
        <v>6</v>
      </c>
      <c r="U81" s="9">
        <v>132</v>
      </c>
      <c r="V81" s="10">
        <v>1</v>
      </c>
      <c r="W81" s="9">
        <v>668</v>
      </c>
      <c r="X81" s="10">
        <v>4</v>
      </c>
      <c r="Y81" s="9">
        <v>334</v>
      </c>
      <c r="Z81" s="10">
        <v>2</v>
      </c>
      <c r="AA81" s="9">
        <v>1042</v>
      </c>
      <c r="AB81" s="10">
        <v>6</v>
      </c>
      <c r="AC81" s="9">
        <v>2545</v>
      </c>
      <c r="AD81" s="10">
        <v>15</v>
      </c>
      <c r="AE81" s="9">
        <v>1381</v>
      </c>
      <c r="AF81" s="10">
        <v>8</v>
      </c>
      <c r="AG81" s="9">
        <v>501</v>
      </c>
      <c r="AH81" s="10">
        <v>3</v>
      </c>
      <c r="AI81" s="9">
        <v>2124</v>
      </c>
      <c r="AJ81" s="10">
        <v>12</v>
      </c>
      <c r="AK81" s="9">
        <v>668</v>
      </c>
      <c r="AL81" s="10">
        <v>4</v>
      </c>
      <c r="AM81" s="9">
        <v>2164</v>
      </c>
      <c r="AN81" s="10">
        <v>12</v>
      </c>
      <c r="AO81" s="9">
        <v>1209</v>
      </c>
      <c r="AP81" s="10">
        <v>7</v>
      </c>
      <c r="AQ81" s="9">
        <v>2004</v>
      </c>
      <c r="AR81" s="10">
        <v>12</v>
      </c>
      <c r="AS81" s="9">
        <v>1543</v>
      </c>
      <c r="AT81" s="10">
        <v>9</v>
      </c>
      <c r="AU81" s="9">
        <v>1427</v>
      </c>
      <c r="AV81" s="10">
        <v>8</v>
      </c>
      <c r="AW81" s="9">
        <v>1682</v>
      </c>
      <c r="AX81" s="10">
        <v>9</v>
      </c>
      <c r="AY81" s="9">
        <v>1464</v>
      </c>
      <c r="AZ81" s="10">
        <v>8</v>
      </c>
      <c r="BA81" s="9">
        <v>2394</v>
      </c>
      <c r="BB81" s="10">
        <v>13</v>
      </c>
      <c r="BC81" s="9">
        <v>2354</v>
      </c>
      <c r="BD81" s="10">
        <v>13</v>
      </c>
      <c r="BE81" s="9">
        <v>2038</v>
      </c>
      <c r="BF81" s="10">
        <v>11</v>
      </c>
      <c r="BG81" s="9">
        <v>3146</v>
      </c>
      <c r="BH81" s="10">
        <v>17</v>
      </c>
      <c r="BI81" s="9">
        <v>2354</v>
      </c>
      <c r="BJ81" s="10">
        <v>13</v>
      </c>
      <c r="BK81" s="9">
        <v>1820</v>
      </c>
      <c r="BL81" s="10">
        <v>10</v>
      </c>
      <c r="BM81" s="9">
        <v>1682</v>
      </c>
      <c r="BN81" s="10">
        <v>9</v>
      </c>
    </row>
    <row r="82" spans="1:66" ht="15.75" customHeight="1">
      <c r="A82" s="8"/>
      <c r="B82" s="2" t="s">
        <v>47</v>
      </c>
      <c r="C82" s="10" t="s">
        <v>103</v>
      </c>
      <c r="D82" s="11" t="s">
        <v>145</v>
      </c>
      <c r="E82" s="9">
        <v>0</v>
      </c>
      <c r="F82" s="10">
        <v>0</v>
      </c>
      <c r="G82" s="9">
        <v>0</v>
      </c>
      <c r="H82" s="10">
        <v>0</v>
      </c>
      <c r="I82" s="9">
        <v>2197</v>
      </c>
      <c r="J82" s="10">
        <v>3</v>
      </c>
      <c r="K82" s="9">
        <v>1596</v>
      </c>
      <c r="L82" s="10">
        <v>4</v>
      </c>
      <c r="M82" s="9">
        <v>2394</v>
      </c>
      <c r="N82" s="10">
        <v>6</v>
      </c>
      <c r="O82" s="9">
        <v>1995</v>
      </c>
      <c r="P82" s="10">
        <v>5</v>
      </c>
      <c r="Q82" s="9">
        <v>3192</v>
      </c>
      <c r="R82" s="10">
        <v>8</v>
      </c>
      <c r="S82" s="9">
        <v>1596</v>
      </c>
      <c r="T82" s="10">
        <v>4</v>
      </c>
      <c r="U82" s="9">
        <v>1995</v>
      </c>
      <c r="V82" s="10">
        <v>5</v>
      </c>
      <c r="W82" s="9">
        <v>2495</v>
      </c>
      <c r="X82" s="10">
        <v>5</v>
      </c>
      <c r="Y82" s="9">
        <v>3591</v>
      </c>
      <c r="Z82" s="10">
        <v>9</v>
      </c>
      <c r="AA82" s="9">
        <v>3990</v>
      </c>
      <c r="AB82" s="10">
        <v>10</v>
      </c>
      <c r="AC82" s="9">
        <v>1995</v>
      </c>
      <c r="AD82" s="10">
        <v>5</v>
      </c>
      <c r="AE82" s="9">
        <v>2394</v>
      </c>
      <c r="AF82" s="10">
        <v>6</v>
      </c>
      <c r="AG82" s="9">
        <v>2793</v>
      </c>
      <c r="AH82" s="10">
        <v>7</v>
      </c>
      <c r="AI82" s="9">
        <v>2394</v>
      </c>
      <c r="AJ82" s="10">
        <v>6</v>
      </c>
      <c r="AK82" s="9">
        <v>3990</v>
      </c>
      <c r="AL82" s="10">
        <v>10</v>
      </c>
      <c r="AM82" s="9">
        <v>2394</v>
      </c>
      <c r="AN82" s="10">
        <v>6</v>
      </c>
      <c r="AO82" s="9">
        <v>1596</v>
      </c>
      <c r="AP82" s="10">
        <v>4</v>
      </c>
      <c r="AQ82" s="9">
        <v>2793</v>
      </c>
      <c r="AR82" s="10">
        <v>7</v>
      </c>
      <c r="AS82" s="9">
        <v>1995</v>
      </c>
      <c r="AT82" s="10">
        <v>5</v>
      </c>
      <c r="AU82" s="9">
        <v>1995</v>
      </c>
      <c r="AV82" s="10">
        <v>5</v>
      </c>
      <c r="AW82" s="9">
        <v>1596</v>
      </c>
      <c r="AX82" s="10">
        <v>4</v>
      </c>
      <c r="AY82" s="9">
        <v>4389</v>
      </c>
      <c r="AZ82" s="10">
        <v>11</v>
      </c>
      <c r="BA82" s="9">
        <v>1197</v>
      </c>
      <c r="BB82" s="10">
        <v>3</v>
      </c>
      <c r="BC82" s="9">
        <v>0</v>
      </c>
      <c r="BD82" s="10">
        <v>0</v>
      </c>
      <c r="BE82" s="9">
        <v>3596</v>
      </c>
      <c r="BF82" s="10">
        <v>4</v>
      </c>
      <c r="BG82" s="9">
        <v>399</v>
      </c>
      <c r="BH82" s="10">
        <v>1</v>
      </c>
      <c r="BI82" s="9">
        <v>798</v>
      </c>
      <c r="BJ82" s="10">
        <v>2</v>
      </c>
      <c r="BK82" s="9">
        <v>859</v>
      </c>
      <c r="BL82" s="10">
        <v>1</v>
      </c>
      <c r="BM82" s="9">
        <v>1596</v>
      </c>
      <c r="BN82" s="10">
        <v>4</v>
      </c>
    </row>
    <row r="83" spans="1:66" ht="15.75" customHeight="1">
      <c r="A83" s="8"/>
      <c r="B83" s="2" t="s">
        <v>88</v>
      </c>
      <c r="C83" s="10" t="s">
        <v>101</v>
      </c>
      <c r="D83" s="11" t="s">
        <v>148</v>
      </c>
      <c r="E83" s="9">
        <v>891</v>
      </c>
      <c r="F83" s="10">
        <v>1</v>
      </c>
      <c r="G83" s="9">
        <v>1860</v>
      </c>
      <c r="H83" s="10">
        <v>2</v>
      </c>
      <c r="I83" s="9">
        <v>1783</v>
      </c>
      <c r="J83" s="10">
        <v>2</v>
      </c>
      <c r="K83" s="9">
        <v>1783</v>
      </c>
      <c r="L83" s="10">
        <v>2</v>
      </c>
      <c r="M83" s="9">
        <v>2674</v>
      </c>
      <c r="N83" s="10">
        <v>3</v>
      </c>
      <c r="O83" s="9">
        <v>912</v>
      </c>
      <c r="P83" s="10">
        <v>1</v>
      </c>
      <c r="Q83" s="9">
        <v>891</v>
      </c>
      <c r="R83" s="10">
        <v>1</v>
      </c>
      <c r="S83" s="9">
        <v>891</v>
      </c>
      <c r="T83" s="10">
        <v>1</v>
      </c>
      <c r="U83" s="9">
        <v>1783</v>
      </c>
      <c r="V83" s="10">
        <v>2</v>
      </c>
      <c r="W83" s="9">
        <v>1783</v>
      </c>
      <c r="X83" s="10">
        <v>2</v>
      </c>
      <c r="Y83" s="9">
        <v>891</v>
      </c>
      <c r="Z83" s="10">
        <v>1</v>
      </c>
      <c r="AA83" s="9">
        <v>2537</v>
      </c>
      <c r="AB83" s="10">
        <v>3</v>
      </c>
      <c r="AC83" s="9">
        <v>846</v>
      </c>
      <c r="AD83" s="10">
        <v>1</v>
      </c>
      <c r="AE83" s="9">
        <v>1691</v>
      </c>
      <c r="AF83" s="10">
        <v>2</v>
      </c>
      <c r="AG83" s="9">
        <v>0</v>
      </c>
      <c r="AH83" s="10">
        <v>0</v>
      </c>
      <c r="AI83" s="9">
        <v>846</v>
      </c>
      <c r="AJ83" s="10">
        <v>1</v>
      </c>
      <c r="AK83" s="9">
        <v>1691</v>
      </c>
      <c r="AL83" s="10">
        <v>2</v>
      </c>
      <c r="AM83" s="9">
        <v>1691</v>
      </c>
      <c r="AN83" s="10">
        <v>2</v>
      </c>
      <c r="AO83" s="9">
        <v>846</v>
      </c>
      <c r="AP83" s="10">
        <v>1</v>
      </c>
      <c r="AQ83" s="9">
        <v>1672</v>
      </c>
      <c r="AR83" s="10">
        <v>2</v>
      </c>
      <c r="AS83" s="9">
        <v>0</v>
      </c>
      <c r="AT83" s="10">
        <v>0</v>
      </c>
      <c r="AU83" s="9">
        <v>836</v>
      </c>
      <c r="AV83" s="10">
        <v>1</v>
      </c>
      <c r="AW83" s="9">
        <v>901</v>
      </c>
      <c r="AX83" s="10">
        <v>1</v>
      </c>
      <c r="AY83" s="9">
        <v>1801</v>
      </c>
      <c r="AZ83" s="10">
        <v>2</v>
      </c>
      <c r="BA83" s="9">
        <v>901</v>
      </c>
      <c r="BB83" s="10">
        <v>1</v>
      </c>
      <c r="BC83" s="9">
        <v>1889</v>
      </c>
      <c r="BD83" s="10">
        <v>2</v>
      </c>
      <c r="BE83" s="9">
        <v>944</v>
      </c>
      <c r="BF83" s="10">
        <v>1</v>
      </c>
      <c r="BG83" s="9">
        <v>910</v>
      </c>
      <c r="BH83" s="10">
        <v>1</v>
      </c>
      <c r="BI83" s="9">
        <v>910</v>
      </c>
      <c r="BJ83" s="10">
        <v>1</v>
      </c>
      <c r="BK83" s="9">
        <v>910</v>
      </c>
      <c r="BL83" s="10">
        <v>1</v>
      </c>
      <c r="BM83" s="9">
        <v>901</v>
      </c>
      <c r="BN83" s="10">
        <v>1</v>
      </c>
    </row>
    <row r="84" spans="1:66" ht="15.75" customHeight="1">
      <c r="A84" s="8"/>
      <c r="B84" s="2" t="s">
        <v>22</v>
      </c>
      <c r="C84" s="10" t="s">
        <v>101</v>
      </c>
      <c r="D84" s="11" t="s">
        <v>147</v>
      </c>
      <c r="E84" s="9">
        <v>0</v>
      </c>
      <c r="F84" s="10">
        <v>0</v>
      </c>
      <c r="G84" s="9">
        <v>1798</v>
      </c>
      <c r="H84" s="10">
        <v>2</v>
      </c>
      <c r="I84" s="9">
        <v>2697</v>
      </c>
      <c r="J84" s="10">
        <v>3</v>
      </c>
      <c r="K84" s="9">
        <v>2697</v>
      </c>
      <c r="L84" s="10">
        <v>3</v>
      </c>
      <c r="M84" s="9">
        <v>1798</v>
      </c>
      <c r="N84" s="10">
        <v>2</v>
      </c>
      <c r="O84" s="9">
        <v>0</v>
      </c>
      <c r="P84" s="10">
        <v>0</v>
      </c>
      <c r="Q84" s="9">
        <v>0</v>
      </c>
      <c r="R84" s="10">
        <v>0</v>
      </c>
      <c r="S84" s="9">
        <v>0</v>
      </c>
      <c r="T84" s="10">
        <v>0</v>
      </c>
      <c r="U84" s="9">
        <v>844</v>
      </c>
      <c r="V84" s="10">
        <v>1</v>
      </c>
      <c r="W84" s="9">
        <v>5907</v>
      </c>
      <c r="X84" s="10">
        <v>7</v>
      </c>
      <c r="Y84" s="9">
        <v>3375</v>
      </c>
      <c r="Z84" s="10">
        <v>4</v>
      </c>
      <c r="AA84" s="9">
        <v>3375</v>
      </c>
      <c r="AB84" s="10">
        <v>4</v>
      </c>
      <c r="AC84" s="9">
        <v>2531</v>
      </c>
      <c r="AD84" s="10">
        <v>3</v>
      </c>
      <c r="AE84" s="9">
        <v>4219</v>
      </c>
      <c r="AF84" s="10">
        <v>5</v>
      </c>
      <c r="AG84" s="9">
        <v>1688</v>
      </c>
      <c r="AH84" s="10">
        <v>2</v>
      </c>
      <c r="AI84" s="9">
        <v>1688</v>
      </c>
      <c r="AJ84" s="10">
        <v>2</v>
      </c>
      <c r="AK84" s="9">
        <v>2531</v>
      </c>
      <c r="AL84" s="10">
        <v>3</v>
      </c>
      <c r="AM84" s="9">
        <v>1688</v>
      </c>
      <c r="AN84" s="10">
        <v>2</v>
      </c>
      <c r="AO84" s="9">
        <v>1672</v>
      </c>
      <c r="AP84" s="10">
        <v>2</v>
      </c>
      <c r="AQ84" s="9">
        <v>836</v>
      </c>
      <c r="AR84" s="10">
        <v>1</v>
      </c>
      <c r="AS84" s="9">
        <v>1680</v>
      </c>
      <c r="AT84" s="10">
        <v>2</v>
      </c>
      <c r="AU84" s="9">
        <v>853</v>
      </c>
      <c r="AV84" s="10">
        <v>1</v>
      </c>
      <c r="AW84" s="9">
        <v>10846</v>
      </c>
      <c r="AX84" s="10">
        <v>13</v>
      </c>
      <c r="AY84" s="9">
        <v>5840</v>
      </c>
      <c r="AZ84" s="10">
        <v>7</v>
      </c>
      <c r="BA84" s="9">
        <v>5840</v>
      </c>
      <c r="BB84" s="10">
        <v>7</v>
      </c>
      <c r="BC84" s="9">
        <v>4172</v>
      </c>
      <c r="BD84" s="10">
        <v>5</v>
      </c>
      <c r="BE84" s="9">
        <v>5840</v>
      </c>
      <c r="BF84" s="10">
        <v>7</v>
      </c>
      <c r="BG84" s="9">
        <v>4882</v>
      </c>
      <c r="BH84" s="10">
        <v>6</v>
      </c>
      <c r="BI84" s="9">
        <v>8864</v>
      </c>
      <c r="BJ84" s="10">
        <v>11</v>
      </c>
      <c r="BK84" s="9">
        <v>5641</v>
      </c>
      <c r="BL84" s="10">
        <v>7</v>
      </c>
      <c r="BM84" s="9">
        <v>10846</v>
      </c>
      <c r="BN84" s="10">
        <v>13</v>
      </c>
    </row>
    <row r="85" spans="1:66" ht="15.75" customHeight="1">
      <c r="A85" s="8"/>
      <c r="B85" s="2" t="s">
        <v>23</v>
      </c>
      <c r="C85" s="10" t="s">
        <v>102</v>
      </c>
      <c r="D85" s="11" t="s">
        <v>150</v>
      </c>
      <c r="E85" s="9">
        <v>8058</v>
      </c>
      <c r="F85" s="10">
        <v>42</v>
      </c>
      <c r="G85" s="9">
        <v>8138</v>
      </c>
      <c r="H85" s="10">
        <v>42</v>
      </c>
      <c r="I85" s="9">
        <v>5870</v>
      </c>
      <c r="J85" s="10">
        <v>30</v>
      </c>
      <c r="K85" s="9">
        <v>8625</v>
      </c>
      <c r="L85" s="10">
        <v>45</v>
      </c>
      <c r="M85" s="9">
        <v>7531</v>
      </c>
      <c r="N85" s="10">
        <v>39</v>
      </c>
      <c r="O85" s="9">
        <v>7044</v>
      </c>
      <c r="P85" s="10">
        <v>36</v>
      </c>
      <c r="Q85" s="9">
        <v>4885</v>
      </c>
      <c r="R85" s="10">
        <v>25</v>
      </c>
      <c r="S85" s="9">
        <v>9506</v>
      </c>
      <c r="T85" s="10">
        <v>50</v>
      </c>
      <c r="U85" s="9">
        <v>7995</v>
      </c>
      <c r="V85" s="10">
        <v>41</v>
      </c>
      <c r="W85" s="9">
        <v>6248</v>
      </c>
      <c r="X85" s="10">
        <v>32</v>
      </c>
      <c r="Y85" s="9">
        <v>8367</v>
      </c>
      <c r="Z85" s="10">
        <v>43</v>
      </c>
      <c r="AA85" s="9">
        <v>7374</v>
      </c>
      <c r="AB85" s="10">
        <v>38</v>
      </c>
      <c r="AC85" s="9">
        <v>7576</v>
      </c>
      <c r="AD85" s="10">
        <v>40</v>
      </c>
      <c r="AE85" s="9">
        <v>8790</v>
      </c>
      <c r="AF85" s="10">
        <v>46</v>
      </c>
      <c r="AG85" s="9">
        <v>10106</v>
      </c>
      <c r="AH85" s="10">
        <v>52</v>
      </c>
      <c r="AI85" s="9">
        <v>8506</v>
      </c>
      <c r="AJ85" s="10">
        <v>44</v>
      </c>
      <c r="AK85" s="9">
        <v>8665</v>
      </c>
      <c r="AL85" s="10">
        <v>45</v>
      </c>
      <c r="AM85" s="9">
        <v>8436</v>
      </c>
      <c r="AN85" s="10">
        <v>44</v>
      </c>
      <c r="AO85" s="9">
        <v>6687</v>
      </c>
      <c r="AP85" s="10">
        <v>35</v>
      </c>
      <c r="AQ85" s="9">
        <v>7831</v>
      </c>
      <c r="AR85" s="10">
        <v>39</v>
      </c>
      <c r="AS85" s="9">
        <v>8138</v>
      </c>
      <c r="AT85" s="10">
        <v>42</v>
      </c>
      <c r="AU85" s="9">
        <v>7740</v>
      </c>
      <c r="AV85" s="10">
        <v>40</v>
      </c>
      <c r="AW85" s="9">
        <v>2170</v>
      </c>
      <c r="AX85" s="10">
        <v>10</v>
      </c>
      <c r="AY85" s="9">
        <v>5385</v>
      </c>
      <c r="AZ85" s="10">
        <v>25</v>
      </c>
      <c r="BA85" s="9">
        <v>3215</v>
      </c>
      <c r="BB85" s="10">
        <v>15</v>
      </c>
      <c r="BC85" s="9">
        <v>3344</v>
      </c>
      <c r="BD85" s="10">
        <v>16</v>
      </c>
      <c r="BE85" s="9">
        <v>3633</v>
      </c>
      <c r="BF85" s="10">
        <v>17</v>
      </c>
      <c r="BG85" s="9">
        <v>2966</v>
      </c>
      <c r="BH85" s="10">
        <v>14</v>
      </c>
      <c r="BI85" s="9">
        <v>4011</v>
      </c>
      <c r="BJ85" s="10">
        <v>19</v>
      </c>
      <c r="BK85" s="9">
        <v>1712</v>
      </c>
      <c r="BL85" s="10">
        <v>8</v>
      </c>
      <c r="BM85" s="9">
        <v>2170</v>
      </c>
      <c r="BN85" s="10">
        <v>10</v>
      </c>
    </row>
    <row r="86" spans="1:66" ht="15.75" customHeight="1">
      <c r="A86" s="8"/>
      <c r="B86" s="2" t="s">
        <v>66</v>
      </c>
      <c r="C86" s="10" t="s">
        <v>104</v>
      </c>
      <c r="D86" s="11" t="s">
        <v>144</v>
      </c>
      <c r="E86" s="9">
        <v>3365</v>
      </c>
      <c r="F86" s="10">
        <v>11</v>
      </c>
      <c r="G86" s="9">
        <v>2360</v>
      </c>
      <c r="H86" s="10">
        <v>8</v>
      </c>
      <c r="I86" s="9">
        <v>4505</v>
      </c>
      <c r="J86" s="10">
        <v>15</v>
      </c>
      <c r="K86" s="9">
        <v>2775</v>
      </c>
      <c r="L86" s="10">
        <v>9</v>
      </c>
      <c r="M86" s="9">
        <v>3620</v>
      </c>
      <c r="N86" s="10">
        <v>12</v>
      </c>
      <c r="O86" s="9">
        <v>2735</v>
      </c>
      <c r="P86" s="10">
        <v>9</v>
      </c>
      <c r="Q86" s="9">
        <v>2145</v>
      </c>
      <c r="R86" s="10">
        <v>7</v>
      </c>
      <c r="S86" s="9">
        <v>4465</v>
      </c>
      <c r="T86" s="10">
        <v>15</v>
      </c>
      <c r="U86" s="9">
        <v>2735</v>
      </c>
      <c r="V86" s="10">
        <v>9</v>
      </c>
      <c r="W86" s="9">
        <v>2065</v>
      </c>
      <c r="X86" s="10">
        <v>7</v>
      </c>
      <c r="Y86" s="9">
        <v>4130</v>
      </c>
      <c r="Z86" s="10">
        <v>14</v>
      </c>
      <c r="AA86" s="9">
        <v>3660</v>
      </c>
      <c r="AB86" s="10">
        <v>12</v>
      </c>
      <c r="AC86" s="9">
        <v>3580</v>
      </c>
      <c r="AD86" s="10">
        <v>12</v>
      </c>
      <c r="AE86" s="9">
        <v>1810</v>
      </c>
      <c r="AF86" s="10">
        <v>6</v>
      </c>
      <c r="AG86" s="9">
        <v>4290</v>
      </c>
      <c r="AH86" s="10">
        <v>14</v>
      </c>
      <c r="AI86" s="9">
        <v>2520</v>
      </c>
      <c r="AJ86" s="10">
        <v>8</v>
      </c>
      <c r="AK86" s="9">
        <v>3995</v>
      </c>
      <c r="AL86" s="10">
        <v>13</v>
      </c>
      <c r="AM86" s="9">
        <v>3190</v>
      </c>
      <c r="AN86" s="10">
        <v>10</v>
      </c>
      <c r="AO86" s="9">
        <v>3245</v>
      </c>
      <c r="AP86" s="10">
        <v>11</v>
      </c>
      <c r="AQ86" s="9">
        <v>2440</v>
      </c>
      <c r="AR86" s="10">
        <v>8</v>
      </c>
      <c r="AS86" s="9">
        <v>1730</v>
      </c>
      <c r="AT86" s="10">
        <v>6</v>
      </c>
      <c r="AU86" s="9">
        <v>1435</v>
      </c>
      <c r="AV86" s="10">
        <v>5</v>
      </c>
      <c r="AW86" s="9">
        <v>0</v>
      </c>
      <c r="AX86" s="10">
        <v>0</v>
      </c>
      <c r="AY86" s="9">
        <v>0</v>
      </c>
      <c r="AZ86" s="10">
        <v>0</v>
      </c>
      <c r="BA86" s="9">
        <v>598</v>
      </c>
      <c r="BB86" s="10">
        <v>2</v>
      </c>
      <c r="BC86" s="9">
        <v>6657</v>
      </c>
      <c r="BD86" s="10">
        <v>23</v>
      </c>
      <c r="BE86" s="9">
        <v>4783</v>
      </c>
      <c r="BF86" s="10">
        <v>17</v>
      </c>
      <c r="BG86" s="9">
        <v>5152</v>
      </c>
      <c r="BH86" s="10">
        <v>18</v>
      </c>
      <c r="BI86" s="9">
        <v>7075</v>
      </c>
      <c r="BJ86" s="10">
        <v>25</v>
      </c>
      <c r="BK86" s="9">
        <v>5830</v>
      </c>
      <c r="BL86" s="10">
        <v>20</v>
      </c>
      <c r="BM86" s="9">
        <v>0</v>
      </c>
      <c r="BN86" s="10">
        <v>0</v>
      </c>
    </row>
    <row r="87" spans="1:66" ht="15.75" customHeight="1">
      <c r="A87" s="8"/>
      <c r="B87" s="2" t="s">
        <v>85</v>
      </c>
      <c r="C87" s="10" t="s">
        <v>104</v>
      </c>
      <c r="D87" s="11" t="s">
        <v>142</v>
      </c>
      <c r="E87" s="9">
        <v>0</v>
      </c>
      <c r="F87" s="10">
        <v>0</v>
      </c>
      <c r="G87" s="9">
        <v>0</v>
      </c>
      <c r="H87" s="10">
        <v>0</v>
      </c>
      <c r="I87" s="9">
        <v>0</v>
      </c>
      <c r="J87" s="10">
        <v>0</v>
      </c>
      <c r="K87" s="9">
        <v>0</v>
      </c>
      <c r="L87" s="10">
        <v>0</v>
      </c>
      <c r="M87" s="9">
        <v>0</v>
      </c>
      <c r="N87" s="10">
        <v>0</v>
      </c>
      <c r="O87" s="9">
        <v>0</v>
      </c>
      <c r="P87" s="10">
        <v>0</v>
      </c>
      <c r="Q87" s="9">
        <v>0</v>
      </c>
      <c r="R87" s="10">
        <v>0</v>
      </c>
      <c r="S87" s="9">
        <v>0</v>
      </c>
      <c r="T87" s="10">
        <v>0</v>
      </c>
      <c r="U87" s="9">
        <v>0</v>
      </c>
      <c r="V87" s="10">
        <v>0</v>
      </c>
      <c r="W87" s="9">
        <v>0</v>
      </c>
      <c r="X87" s="10">
        <v>0</v>
      </c>
      <c r="Y87" s="9">
        <v>0</v>
      </c>
      <c r="Z87" s="10">
        <v>0</v>
      </c>
      <c r="AA87" s="9">
        <v>0</v>
      </c>
      <c r="AB87" s="10">
        <v>0</v>
      </c>
      <c r="AC87" s="9">
        <v>0</v>
      </c>
      <c r="AD87" s="10">
        <v>0</v>
      </c>
      <c r="AE87" s="9">
        <v>0</v>
      </c>
      <c r="AF87" s="10">
        <v>0</v>
      </c>
      <c r="AG87" s="9">
        <v>0</v>
      </c>
      <c r="AH87" s="10">
        <v>0</v>
      </c>
      <c r="AI87" s="9">
        <v>0</v>
      </c>
      <c r="AJ87" s="10">
        <v>0</v>
      </c>
      <c r="AK87" s="9">
        <v>0</v>
      </c>
      <c r="AL87" s="10">
        <v>0</v>
      </c>
      <c r="AM87" s="9">
        <v>0</v>
      </c>
      <c r="AN87" s="10">
        <v>0</v>
      </c>
      <c r="AO87" s="9">
        <v>359</v>
      </c>
      <c r="AP87" s="10">
        <v>1</v>
      </c>
      <c r="AQ87" s="9">
        <v>0</v>
      </c>
      <c r="AR87" s="10">
        <v>0</v>
      </c>
      <c r="AS87" s="9">
        <v>0</v>
      </c>
      <c r="AT87" s="10">
        <v>0</v>
      </c>
      <c r="AU87" s="9">
        <v>0</v>
      </c>
      <c r="AV87" s="10">
        <v>0</v>
      </c>
      <c r="AW87" s="9">
        <v>0</v>
      </c>
      <c r="AX87" s="10">
        <v>0</v>
      </c>
      <c r="AY87" s="9">
        <v>0</v>
      </c>
      <c r="AZ87" s="10">
        <v>0</v>
      </c>
      <c r="BA87" s="9">
        <v>0</v>
      </c>
      <c r="BB87" s="10">
        <v>0</v>
      </c>
      <c r="BC87" s="9">
        <v>0</v>
      </c>
      <c r="BD87" s="10">
        <v>0</v>
      </c>
      <c r="BE87" s="9">
        <v>758</v>
      </c>
      <c r="BF87" s="10">
        <v>2</v>
      </c>
      <c r="BG87" s="9">
        <v>359</v>
      </c>
      <c r="BH87" s="10">
        <v>1</v>
      </c>
      <c r="BI87" s="9">
        <v>0</v>
      </c>
      <c r="BJ87" s="10">
        <v>0</v>
      </c>
      <c r="BK87" s="9">
        <v>0</v>
      </c>
      <c r="BL87" s="10">
        <v>0</v>
      </c>
      <c r="BM87" s="9">
        <v>0</v>
      </c>
      <c r="BN87" s="10">
        <v>0</v>
      </c>
    </row>
    <row r="88" spans="1:66" ht="15.75" customHeight="1">
      <c r="A88" s="8"/>
      <c r="B88" s="2" t="s">
        <v>28</v>
      </c>
      <c r="C88" s="10" t="s">
        <v>102</v>
      </c>
      <c r="D88" s="11" t="s">
        <v>149</v>
      </c>
      <c r="E88" s="9">
        <v>16450</v>
      </c>
      <c r="F88" s="10">
        <v>33</v>
      </c>
      <c r="G88" s="9">
        <v>15769</v>
      </c>
      <c r="H88" s="10">
        <v>32</v>
      </c>
      <c r="I88" s="9">
        <v>19212</v>
      </c>
      <c r="J88" s="10">
        <v>39</v>
      </c>
      <c r="K88" s="9">
        <v>24138</v>
      </c>
      <c r="L88" s="10">
        <v>49</v>
      </c>
      <c r="M88" s="9">
        <v>21245</v>
      </c>
      <c r="N88" s="10">
        <v>43</v>
      </c>
      <c r="O88" s="9">
        <v>22283</v>
      </c>
      <c r="P88" s="10">
        <v>45</v>
      </c>
      <c r="Q88" s="9">
        <v>20197</v>
      </c>
      <c r="R88" s="10">
        <v>41</v>
      </c>
      <c r="S88" s="9">
        <v>17734</v>
      </c>
      <c r="T88" s="10">
        <v>36</v>
      </c>
      <c r="U88" s="9">
        <v>20197</v>
      </c>
      <c r="V88" s="10">
        <v>41</v>
      </c>
      <c r="W88" s="9">
        <v>24138</v>
      </c>
      <c r="X88" s="10">
        <v>49</v>
      </c>
      <c r="Y88" s="9">
        <v>24631</v>
      </c>
      <c r="Z88" s="10">
        <v>50</v>
      </c>
      <c r="AA88" s="9">
        <v>13793</v>
      </c>
      <c r="AB88" s="10">
        <v>28</v>
      </c>
      <c r="AC88" s="9">
        <v>17242</v>
      </c>
      <c r="AD88" s="10">
        <v>35</v>
      </c>
      <c r="AE88" s="9">
        <v>14778</v>
      </c>
      <c r="AF88" s="10">
        <v>30</v>
      </c>
      <c r="AG88" s="9">
        <v>17734</v>
      </c>
      <c r="AH88" s="10">
        <v>36</v>
      </c>
      <c r="AI88" s="9">
        <v>15271</v>
      </c>
      <c r="AJ88" s="10">
        <v>31</v>
      </c>
      <c r="AK88" s="9">
        <v>24631</v>
      </c>
      <c r="AL88" s="10">
        <v>50</v>
      </c>
      <c r="AM88" s="9">
        <v>22660</v>
      </c>
      <c r="AN88" s="10">
        <v>46</v>
      </c>
      <c r="AO88" s="9">
        <v>23645</v>
      </c>
      <c r="AP88" s="10">
        <v>48</v>
      </c>
      <c r="AQ88" s="9">
        <v>23153</v>
      </c>
      <c r="AR88" s="10">
        <v>47</v>
      </c>
      <c r="AS88" s="9">
        <v>27094</v>
      </c>
      <c r="AT88" s="10">
        <v>55</v>
      </c>
      <c r="AU88" s="9">
        <v>38441</v>
      </c>
      <c r="AV88" s="10">
        <v>78</v>
      </c>
      <c r="AW88" s="9">
        <v>43964</v>
      </c>
      <c r="AX88" s="10">
        <v>91</v>
      </c>
      <c r="AY88" s="9">
        <v>50245</v>
      </c>
      <c r="AZ88" s="10">
        <v>104</v>
      </c>
      <c r="BA88" s="9">
        <v>31403</v>
      </c>
      <c r="BB88" s="10">
        <v>65</v>
      </c>
      <c r="BC88" s="9">
        <v>30437</v>
      </c>
      <c r="BD88" s="10">
        <v>63</v>
      </c>
      <c r="BE88" s="9">
        <v>34785</v>
      </c>
      <c r="BF88" s="10">
        <v>72</v>
      </c>
      <c r="BG88" s="9">
        <v>29631</v>
      </c>
      <c r="BH88" s="10">
        <v>60</v>
      </c>
      <c r="BI88" s="9">
        <v>27586</v>
      </c>
      <c r="BJ88" s="10">
        <v>56</v>
      </c>
      <c r="BK88" s="9">
        <v>21182</v>
      </c>
      <c r="BL88" s="10">
        <v>43</v>
      </c>
      <c r="BM88" s="9">
        <v>43964</v>
      </c>
      <c r="BN88" s="10">
        <v>91</v>
      </c>
    </row>
    <row r="89" spans="1:66" ht="15.75" customHeight="1">
      <c r="A89" s="8"/>
      <c r="B89" s="2" t="s">
        <v>75</v>
      </c>
      <c r="C89" s="10" t="s">
        <v>102</v>
      </c>
      <c r="D89" s="11" t="s">
        <v>149</v>
      </c>
      <c r="E89" s="9">
        <v>10994</v>
      </c>
      <c r="F89" s="10">
        <v>13</v>
      </c>
      <c r="G89" s="9">
        <v>10291</v>
      </c>
      <c r="H89" s="10">
        <v>12</v>
      </c>
      <c r="I89" s="9">
        <v>11979</v>
      </c>
      <c r="J89" s="10">
        <v>14</v>
      </c>
      <c r="K89" s="9">
        <v>9447</v>
      </c>
      <c r="L89" s="10">
        <v>11</v>
      </c>
      <c r="M89" s="9">
        <v>4221</v>
      </c>
      <c r="N89" s="10">
        <v>5</v>
      </c>
      <c r="O89" s="9">
        <v>2477</v>
      </c>
      <c r="P89" s="10">
        <v>3</v>
      </c>
      <c r="Q89" s="9">
        <v>12878</v>
      </c>
      <c r="R89" s="10">
        <v>15</v>
      </c>
      <c r="S89" s="9">
        <v>11190</v>
      </c>
      <c r="T89" s="10">
        <v>13</v>
      </c>
      <c r="U89" s="9">
        <v>7649</v>
      </c>
      <c r="V89" s="10">
        <v>9</v>
      </c>
      <c r="W89" s="9">
        <v>6916</v>
      </c>
      <c r="X89" s="10">
        <v>8</v>
      </c>
      <c r="Y89" s="9">
        <v>12878</v>
      </c>
      <c r="Z89" s="10">
        <v>15</v>
      </c>
      <c r="AA89" s="9">
        <v>9282</v>
      </c>
      <c r="AB89" s="10">
        <v>11</v>
      </c>
      <c r="AC89" s="9">
        <v>11868</v>
      </c>
      <c r="AD89" s="10">
        <v>14</v>
      </c>
      <c r="AE89" s="9">
        <v>13666</v>
      </c>
      <c r="AF89" s="10">
        <v>16</v>
      </c>
      <c r="AG89" s="9">
        <v>10181</v>
      </c>
      <c r="AH89" s="10">
        <v>12</v>
      </c>
      <c r="AI89" s="9">
        <v>8438</v>
      </c>
      <c r="AJ89" s="10">
        <v>10</v>
      </c>
      <c r="AK89" s="9">
        <v>5907</v>
      </c>
      <c r="AL89" s="10">
        <v>7</v>
      </c>
      <c r="AM89" s="9">
        <v>5063</v>
      </c>
      <c r="AN89" s="10">
        <v>6</v>
      </c>
      <c r="AO89" s="9">
        <v>5876</v>
      </c>
      <c r="AP89" s="10">
        <v>7</v>
      </c>
      <c r="AQ89" s="9">
        <v>5853</v>
      </c>
      <c r="AR89" s="10">
        <v>7</v>
      </c>
      <c r="AS89" s="9">
        <v>7526</v>
      </c>
      <c r="AT89" s="10">
        <v>9</v>
      </c>
      <c r="AU89" s="9">
        <v>6690</v>
      </c>
      <c r="AV89" s="10">
        <v>8</v>
      </c>
      <c r="AW89" s="9">
        <v>5840</v>
      </c>
      <c r="AX89" s="10">
        <v>7</v>
      </c>
      <c r="AY89" s="9">
        <v>6674</v>
      </c>
      <c r="AZ89" s="10">
        <v>8</v>
      </c>
      <c r="BA89" s="9">
        <v>5006</v>
      </c>
      <c r="BB89" s="10">
        <v>6</v>
      </c>
      <c r="BC89" s="9">
        <v>10846</v>
      </c>
      <c r="BD89" s="10">
        <v>13</v>
      </c>
      <c r="BE89" s="9">
        <v>5840</v>
      </c>
      <c r="BF89" s="10">
        <v>7</v>
      </c>
      <c r="BG89" s="9">
        <v>6769</v>
      </c>
      <c r="BH89" s="10">
        <v>8</v>
      </c>
      <c r="BI89" s="9">
        <v>10969</v>
      </c>
      <c r="BJ89" s="10">
        <v>13</v>
      </c>
      <c r="BK89" s="9">
        <v>5907</v>
      </c>
      <c r="BL89" s="10">
        <v>7</v>
      </c>
      <c r="BM89" s="9">
        <v>5840</v>
      </c>
      <c r="BN89" s="10">
        <v>7</v>
      </c>
    </row>
    <row r="90" spans="1:66" ht="15.75" customHeight="1">
      <c r="A90" s="8"/>
      <c r="B90" s="2" t="s">
        <v>19</v>
      </c>
      <c r="C90" s="10" t="s">
        <v>104</v>
      </c>
      <c r="D90" s="11" t="s">
        <v>143</v>
      </c>
      <c r="E90" s="9">
        <v>9087</v>
      </c>
      <c r="F90" s="10">
        <v>13</v>
      </c>
      <c r="G90" s="9">
        <v>6291</v>
      </c>
      <c r="H90" s="10">
        <v>9</v>
      </c>
      <c r="I90" s="9">
        <v>6990</v>
      </c>
      <c r="J90" s="10">
        <v>10</v>
      </c>
      <c r="K90" s="9">
        <v>8388</v>
      </c>
      <c r="L90" s="10">
        <v>12</v>
      </c>
      <c r="M90" s="9">
        <v>7689</v>
      </c>
      <c r="N90" s="10">
        <v>11</v>
      </c>
      <c r="O90" s="9">
        <v>7689</v>
      </c>
      <c r="P90" s="10">
        <v>11</v>
      </c>
      <c r="Q90" s="9">
        <v>9087</v>
      </c>
      <c r="R90" s="10">
        <v>13</v>
      </c>
      <c r="S90" s="9">
        <v>11184</v>
      </c>
      <c r="T90" s="10">
        <v>16</v>
      </c>
      <c r="U90" s="9">
        <v>11883</v>
      </c>
      <c r="V90" s="10">
        <v>17</v>
      </c>
      <c r="W90" s="9">
        <v>12582</v>
      </c>
      <c r="X90" s="10">
        <v>18</v>
      </c>
      <c r="Y90" s="9">
        <v>11883</v>
      </c>
      <c r="Z90" s="10">
        <v>17</v>
      </c>
      <c r="AA90" s="9">
        <v>11883</v>
      </c>
      <c r="AB90" s="10">
        <v>17</v>
      </c>
      <c r="AC90" s="9">
        <v>10784</v>
      </c>
      <c r="AD90" s="10">
        <v>16</v>
      </c>
      <c r="AE90" s="9">
        <v>16874</v>
      </c>
      <c r="AF90" s="10">
        <v>26</v>
      </c>
      <c r="AG90" s="9">
        <v>12980</v>
      </c>
      <c r="AH90" s="10">
        <v>20</v>
      </c>
      <c r="AI90" s="9">
        <v>15856</v>
      </c>
      <c r="AJ90" s="10">
        <v>24</v>
      </c>
      <c r="AK90" s="9">
        <v>15576</v>
      </c>
      <c r="AL90" s="10">
        <v>24</v>
      </c>
      <c r="AM90" s="9">
        <v>13629</v>
      </c>
      <c r="AN90" s="10">
        <v>21</v>
      </c>
      <c r="AO90" s="9">
        <v>15576</v>
      </c>
      <c r="AP90" s="10">
        <v>24</v>
      </c>
      <c r="AQ90" s="9">
        <v>18172</v>
      </c>
      <c r="AR90" s="10">
        <v>28</v>
      </c>
      <c r="AS90" s="9">
        <v>11033</v>
      </c>
      <c r="AT90" s="10">
        <v>17</v>
      </c>
      <c r="AU90" s="9">
        <v>17523</v>
      </c>
      <c r="AV90" s="10">
        <v>27</v>
      </c>
      <c r="AW90" s="9">
        <v>22066</v>
      </c>
      <c r="AX90" s="10">
        <v>34</v>
      </c>
      <c r="AY90" s="9">
        <v>16225</v>
      </c>
      <c r="AZ90" s="10">
        <v>25</v>
      </c>
      <c r="BA90" s="9">
        <v>14927</v>
      </c>
      <c r="BB90" s="10">
        <v>23</v>
      </c>
      <c r="BC90" s="9">
        <v>18172</v>
      </c>
      <c r="BD90" s="10">
        <v>28</v>
      </c>
      <c r="BE90" s="9">
        <v>20119</v>
      </c>
      <c r="BF90" s="10">
        <v>31</v>
      </c>
      <c r="BG90" s="9">
        <v>23750</v>
      </c>
      <c r="BH90" s="10">
        <v>38</v>
      </c>
      <c r="BI90" s="9">
        <v>20000</v>
      </c>
      <c r="BJ90" s="10">
        <v>32</v>
      </c>
      <c r="BK90" s="9">
        <v>13750</v>
      </c>
      <c r="BL90" s="10">
        <v>22</v>
      </c>
      <c r="BM90" s="9">
        <v>22066</v>
      </c>
      <c r="BN90" s="10">
        <v>34</v>
      </c>
    </row>
    <row r="91" spans="1:66" ht="15.75" customHeight="1">
      <c r="A91" s="8"/>
      <c r="B91" s="2" t="s">
        <v>52</v>
      </c>
      <c r="C91" s="10" t="s">
        <v>101</v>
      </c>
      <c r="D91" s="11" t="s">
        <v>148</v>
      </c>
      <c r="E91" s="9">
        <v>17132</v>
      </c>
      <c r="F91" s="10">
        <v>41</v>
      </c>
      <c r="G91" s="9">
        <v>23400</v>
      </c>
      <c r="H91" s="10">
        <v>56</v>
      </c>
      <c r="I91" s="9">
        <v>30086</v>
      </c>
      <c r="J91" s="10">
        <v>72</v>
      </c>
      <c r="K91" s="9">
        <v>17132</v>
      </c>
      <c r="L91" s="10">
        <v>41</v>
      </c>
      <c r="M91" s="9">
        <v>18804</v>
      </c>
      <c r="N91" s="10">
        <v>45</v>
      </c>
      <c r="O91" s="9">
        <v>16714</v>
      </c>
      <c r="P91" s="10">
        <v>40</v>
      </c>
      <c r="Q91" s="9">
        <v>12536</v>
      </c>
      <c r="R91" s="10">
        <v>30</v>
      </c>
      <c r="S91" s="9">
        <v>20475</v>
      </c>
      <c r="T91" s="10">
        <v>49</v>
      </c>
      <c r="U91" s="9">
        <v>21729</v>
      </c>
      <c r="V91" s="10">
        <v>52</v>
      </c>
      <c r="W91" s="9">
        <v>24236</v>
      </c>
      <c r="X91" s="10">
        <v>58</v>
      </c>
      <c r="Y91" s="9">
        <v>21311</v>
      </c>
      <c r="Z91" s="10">
        <v>51</v>
      </c>
      <c r="AA91" s="9">
        <v>19222</v>
      </c>
      <c r="AB91" s="10">
        <v>46</v>
      </c>
      <c r="AC91" s="9">
        <v>15880</v>
      </c>
      <c r="AD91" s="10">
        <v>38</v>
      </c>
      <c r="AE91" s="9">
        <v>11282</v>
      </c>
      <c r="AF91" s="10">
        <v>27</v>
      </c>
      <c r="AG91" s="9">
        <v>18804</v>
      </c>
      <c r="AH91" s="10">
        <v>45</v>
      </c>
      <c r="AI91" s="9">
        <v>13372</v>
      </c>
      <c r="AJ91" s="10">
        <v>32</v>
      </c>
      <c r="AK91" s="9">
        <v>11282</v>
      </c>
      <c r="AL91" s="10">
        <v>27</v>
      </c>
      <c r="AM91" s="9">
        <v>13789</v>
      </c>
      <c r="AN91" s="10">
        <v>33</v>
      </c>
      <c r="AO91" s="9">
        <v>13372</v>
      </c>
      <c r="AP91" s="10">
        <v>32</v>
      </c>
      <c r="AQ91" s="9">
        <v>11700</v>
      </c>
      <c r="AR91" s="10">
        <v>28</v>
      </c>
      <c r="AS91" s="9">
        <v>15461</v>
      </c>
      <c r="AT91" s="10">
        <v>37</v>
      </c>
      <c r="AU91" s="9">
        <v>15879</v>
      </c>
      <c r="AV91" s="10">
        <v>38</v>
      </c>
      <c r="AW91" s="9">
        <v>14625</v>
      </c>
      <c r="AX91" s="10">
        <v>35</v>
      </c>
      <c r="AY91" s="9">
        <v>16297</v>
      </c>
      <c r="AZ91" s="10">
        <v>39</v>
      </c>
      <c r="BA91" s="9">
        <v>16714</v>
      </c>
      <c r="BB91" s="10">
        <v>40</v>
      </c>
      <c r="BC91" s="9">
        <v>17132</v>
      </c>
      <c r="BD91" s="10">
        <v>41</v>
      </c>
      <c r="BE91" s="9">
        <v>10447</v>
      </c>
      <c r="BF91" s="10">
        <v>25</v>
      </c>
      <c r="BG91" s="9">
        <v>8775</v>
      </c>
      <c r="BH91" s="10">
        <v>21</v>
      </c>
      <c r="BI91" s="9">
        <v>9193</v>
      </c>
      <c r="BJ91" s="10">
        <v>22</v>
      </c>
      <c r="BK91" s="9">
        <v>11282</v>
      </c>
      <c r="BL91" s="10">
        <v>27</v>
      </c>
      <c r="BM91" s="9">
        <v>14625</v>
      </c>
      <c r="BN91" s="10">
        <v>35</v>
      </c>
    </row>
    <row r="92" spans="1:66" ht="15.75" customHeight="1">
      <c r="A92" s="8"/>
      <c r="B92" s="2" t="s">
        <v>73</v>
      </c>
      <c r="C92" s="10" t="s">
        <v>104</v>
      </c>
      <c r="D92" s="11" t="s">
        <v>143</v>
      </c>
      <c r="E92" s="9">
        <v>227</v>
      </c>
      <c r="F92" s="10">
        <v>1</v>
      </c>
      <c r="G92" s="9">
        <v>0</v>
      </c>
      <c r="H92" s="10">
        <v>0</v>
      </c>
      <c r="I92" s="9">
        <v>359</v>
      </c>
      <c r="J92" s="10">
        <v>2</v>
      </c>
      <c r="K92" s="9">
        <v>0</v>
      </c>
      <c r="L92" s="10">
        <v>0</v>
      </c>
      <c r="M92" s="9">
        <v>0</v>
      </c>
      <c r="N92" s="10">
        <v>0</v>
      </c>
      <c r="O92" s="9">
        <v>362</v>
      </c>
      <c r="P92" s="10">
        <v>2</v>
      </c>
      <c r="Q92" s="9">
        <v>0</v>
      </c>
      <c r="R92" s="10">
        <v>0</v>
      </c>
      <c r="S92" s="9">
        <v>179</v>
      </c>
      <c r="T92" s="10">
        <v>1</v>
      </c>
      <c r="U92" s="9">
        <v>179</v>
      </c>
      <c r="V92" s="10">
        <v>1</v>
      </c>
      <c r="W92" s="9">
        <v>179</v>
      </c>
      <c r="X92" s="10">
        <v>1</v>
      </c>
      <c r="Y92" s="9">
        <v>0</v>
      </c>
      <c r="Z92" s="10">
        <v>0</v>
      </c>
      <c r="AA92" s="9">
        <v>179</v>
      </c>
      <c r="AB92" s="10">
        <v>1</v>
      </c>
      <c r="AC92" s="9">
        <v>179</v>
      </c>
      <c r="AD92" s="10">
        <v>1</v>
      </c>
      <c r="AE92" s="9">
        <v>0</v>
      </c>
      <c r="AF92" s="10">
        <v>0</v>
      </c>
      <c r="AG92" s="9">
        <v>0</v>
      </c>
      <c r="AH92" s="10">
        <v>0</v>
      </c>
      <c r="AI92" s="9">
        <v>179</v>
      </c>
      <c r="AJ92" s="10">
        <v>1</v>
      </c>
      <c r="AK92" s="9">
        <v>0</v>
      </c>
      <c r="AL92" s="10">
        <v>0</v>
      </c>
      <c r="AM92" s="9">
        <v>538</v>
      </c>
      <c r="AN92" s="10">
        <v>3</v>
      </c>
      <c r="AO92" s="9">
        <v>179</v>
      </c>
      <c r="AP92" s="10">
        <v>1</v>
      </c>
      <c r="AQ92" s="9">
        <v>172</v>
      </c>
      <c r="AR92" s="10">
        <v>1</v>
      </c>
      <c r="AS92" s="9">
        <v>0</v>
      </c>
      <c r="AT92" s="10">
        <v>0</v>
      </c>
      <c r="AU92" s="9">
        <v>172</v>
      </c>
      <c r="AV92" s="10">
        <v>1</v>
      </c>
      <c r="AW92" s="9">
        <v>170</v>
      </c>
      <c r="AX92" s="10">
        <v>1</v>
      </c>
      <c r="AY92" s="9">
        <v>170</v>
      </c>
      <c r="AZ92" s="10">
        <v>1</v>
      </c>
      <c r="BA92" s="9">
        <v>340</v>
      </c>
      <c r="BB92" s="10">
        <v>2</v>
      </c>
      <c r="BC92" s="9">
        <v>0</v>
      </c>
      <c r="BD92" s="10">
        <v>0</v>
      </c>
      <c r="BE92" s="9">
        <v>0</v>
      </c>
      <c r="BF92" s="10">
        <v>0</v>
      </c>
      <c r="BG92" s="9">
        <v>402</v>
      </c>
      <c r="BH92" s="10">
        <v>2</v>
      </c>
      <c r="BI92" s="9">
        <v>0</v>
      </c>
      <c r="BJ92" s="10">
        <v>0</v>
      </c>
      <c r="BK92" s="9">
        <v>170</v>
      </c>
      <c r="BL92" s="10">
        <v>1</v>
      </c>
      <c r="BM92" s="9">
        <v>170</v>
      </c>
      <c r="BN92" s="10">
        <v>1</v>
      </c>
    </row>
    <row r="93" spans="1:66" ht="15.75" customHeight="1">
      <c r="A93" s="8"/>
      <c r="B93" s="2" t="s">
        <v>34</v>
      </c>
      <c r="C93" s="10" t="s">
        <v>103</v>
      </c>
      <c r="D93" s="11" t="s">
        <v>145</v>
      </c>
      <c r="E93" s="9">
        <v>21600</v>
      </c>
      <c r="F93" s="10">
        <v>160</v>
      </c>
      <c r="G93" s="9">
        <v>19035</v>
      </c>
      <c r="H93" s="10">
        <v>141</v>
      </c>
      <c r="I93" s="9">
        <v>18495</v>
      </c>
      <c r="J93" s="10">
        <v>137</v>
      </c>
      <c r="K93" s="9">
        <v>19170</v>
      </c>
      <c r="L93" s="10">
        <v>142</v>
      </c>
      <c r="M93" s="9">
        <v>15930</v>
      </c>
      <c r="N93" s="10">
        <v>118</v>
      </c>
      <c r="O93" s="9">
        <v>19049</v>
      </c>
      <c r="P93" s="10">
        <v>141</v>
      </c>
      <c r="Q93" s="9">
        <v>20250</v>
      </c>
      <c r="R93" s="10">
        <v>150</v>
      </c>
      <c r="S93" s="9">
        <v>20115</v>
      </c>
      <c r="T93" s="10">
        <v>149</v>
      </c>
      <c r="U93" s="9">
        <v>17955</v>
      </c>
      <c r="V93" s="10">
        <v>133</v>
      </c>
      <c r="W93" s="9">
        <v>20115</v>
      </c>
      <c r="X93" s="10">
        <v>149</v>
      </c>
      <c r="Y93" s="9">
        <v>9720</v>
      </c>
      <c r="Z93" s="10">
        <v>72</v>
      </c>
      <c r="AA93" s="9">
        <v>675</v>
      </c>
      <c r="AB93" s="10">
        <v>5</v>
      </c>
      <c r="AC93" s="9">
        <v>2295</v>
      </c>
      <c r="AD93" s="10">
        <v>17</v>
      </c>
      <c r="AE93" s="9">
        <v>945</v>
      </c>
      <c r="AF93" s="10">
        <v>7</v>
      </c>
      <c r="AG93" s="9">
        <v>24030</v>
      </c>
      <c r="AH93" s="10">
        <v>178</v>
      </c>
      <c r="AI93" s="9">
        <v>29685</v>
      </c>
      <c r="AJ93" s="10">
        <v>216</v>
      </c>
      <c r="AK93" s="9">
        <v>34830</v>
      </c>
      <c r="AL93" s="10">
        <v>258</v>
      </c>
      <c r="AM93" s="9">
        <v>27540</v>
      </c>
      <c r="AN93" s="10">
        <v>204</v>
      </c>
      <c r="AO93" s="9">
        <v>26190</v>
      </c>
      <c r="AP93" s="10">
        <v>194</v>
      </c>
      <c r="AQ93" s="9">
        <v>27270</v>
      </c>
      <c r="AR93" s="10">
        <v>202</v>
      </c>
      <c r="AS93" s="9">
        <v>23909</v>
      </c>
      <c r="AT93" s="10">
        <v>177</v>
      </c>
      <c r="AU93" s="9">
        <v>32940</v>
      </c>
      <c r="AV93" s="10">
        <v>244</v>
      </c>
      <c r="AW93" s="9">
        <v>32265</v>
      </c>
      <c r="AX93" s="10">
        <v>239</v>
      </c>
      <c r="AY93" s="9">
        <v>25785</v>
      </c>
      <c r="AZ93" s="10">
        <v>191</v>
      </c>
      <c r="BA93" s="9">
        <v>20250</v>
      </c>
      <c r="BB93" s="10">
        <v>150</v>
      </c>
      <c r="BC93" s="9">
        <v>10530</v>
      </c>
      <c r="BD93" s="10">
        <v>78</v>
      </c>
      <c r="BE93" s="9">
        <v>8259</v>
      </c>
      <c r="BF93" s="10">
        <v>61</v>
      </c>
      <c r="BG93" s="9">
        <v>27369</v>
      </c>
      <c r="BH93" s="10">
        <v>212</v>
      </c>
      <c r="BI93" s="9">
        <v>30187</v>
      </c>
      <c r="BJ93" s="10">
        <v>234</v>
      </c>
      <c r="BK93" s="9">
        <v>27994</v>
      </c>
      <c r="BL93" s="10">
        <v>217</v>
      </c>
      <c r="BM93" s="9">
        <v>32265</v>
      </c>
      <c r="BN93" s="10">
        <v>239</v>
      </c>
    </row>
    <row r="94" spans="1:66" ht="15.75" customHeight="1">
      <c r="A94" s="8"/>
      <c r="B94" s="2" t="s">
        <v>46</v>
      </c>
      <c r="C94" s="10" t="s">
        <v>102</v>
      </c>
      <c r="D94" s="11" t="s">
        <v>154</v>
      </c>
      <c r="E94" s="9">
        <v>0</v>
      </c>
      <c r="F94" s="10">
        <v>0</v>
      </c>
      <c r="G94" s="9">
        <v>0</v>
      </c>
      <c r="H94" s="10">
        <v>0</v>
      </c>
      <c r="I94" s="9">
        <v>0</v>
      </c>
      <c r="J94" s="10">
        <v>0</v>
      </c>
      <c r="K94" s="9">
        <v>0</v>
      </c>
      <c r="L94" s="10">
        <v>0</v>
      </c>
      <c r="M94" s="9">
        <v>0</v>
      </c>
      <c r="N94" s="10">
        <v>0</v>
      </c>
      <c r="O94" s="9">
        <v>0</v>
      </c>
      <c r="P94" s="10">
        <v>0</v>
      </c>
      <c r="Q94" s="9">
        <v>0</v>
      </c>
      <c r="R94" s="10">
        <v>0</v>
      </c>
      <c r="S94" s="9">
        <v>0</v>
      </c>
      <c r="T94" s="10">
        <v>0</v>
      </c>
      <c r="U94" s="9">
        <v>0</v>
      </c>
      <c r="V94" s="10">
        <v>0</v>
      </c>
      <c r="W94" s="9">
        <v>0</v>
      </c>
      <c r="X94" s="10">
        <v>0</v>
      </c>
      <c r="Y94" s="9">
        <v>0</v>
      </c>
      <c r="Z94" s="10">
        <v>0</v>
      </c>
      <c r="AA94" s="9">
        <v>0</v>
      </c>
      <c r="AB94" s="10">
        <v>0</v>
      </c>
      <c r="AC94" s="9">
        <v>0</v>
      </c>
      <c r="AD94" s="10">
        <v>0</v>
      </c>
      <c r="AE94" s="9">
        <v>0</v>
      </c>
      <c r="AF94" s="10">
        <v>0</v>
      </c>
      <c r="AG94" s="9">
        <v>0</v>
      </c>
      <c r="AH94" s="10">
        <v>0</v>
      </c>
      <c r="AI94" s="9">
        <v>0</v>
      </c>
      <c r="AJ94" s="10">
        <v>0</v>
      </c>
      <c r="AK94" s="9">
        <v>0</v>
      </c>
      <c r="AL94" s="10">
        <v>0</v>
      </c>
      <c r="AM94" s="9">
        <v>0</v>
      </c>
      <c r="AN94" s="10">
        <v>0</v>
      </c>
      <c r="AO94" s="9">
        <v>0</v>
      </c>
      <c r="AP94" s="10">
        <v>0</v>
      </c>
      <c r="AQ94" s="9">
        <v>0</v>
      </c>
      <c r="AR94" s="10">
        <v>0</v>
      </c>
      <c r="AS94" s="9">
        <v>0</v>
      </c>
      <c r="AT94" s="10">
        <v>0</v>
      </c>
      <c r="AU94" s="9">
        <v>0</v>
      </c>
      <c r="AV94" s="10">
        <v>0</v>
      </c>
      <c r="AW94" s="9">
        <v>0</v>
      </c>
      <c r="AX94" s="10">
        <v>0</v>
      </c>
      <c r="AY94" s="9">
        <v>0</v>
      </c>
      <c r="AZ94" s="10">
        <v>0</v>
      </c>
      <c r="BA94" s="9">
        <v>0</v>
      </c>
      <c r="BB94" s="10">
        <v>0</v>
      </c>
      <c r="BC94" s="9">
        <v>0</v>
      </c>
      <c r="BD94" s="10">
        <v>0</v>
      </c>
      <c r="BE94" s="9">
        <v>0</v>
      </c>
      <c r="BF94" s="10">
        <v>0</v>
      </c>
      <c r="BG94" s="9">
        <v>0</v>
      </c>
      <c r="BH94" s="10">
        <v>0</v>
      </c>
      <c r="BI94" s="9">
        <v>0</v>
      </c>
      <c r="BJ94" s="10">
        <v>0</v>
      </c>
      <c r="BK94" s="9">
        <v>0</v>
      </c>
      <c r="BL94" s="10">
        <v>0</v>
      </c>
      <c r="BM94" s="9">
        <v>0</v>
      </c>
      <c r="BN94" s="10">
        <v>0</v>
      </c>
    </row>
    <row r="95" spans="1:66" ht="15.75" customHeight="1">
      <c r="A95" s="8"/>
      <c r="B95" s="2" t="s">
        <v>49</v>
      </c>
      <c r="C95" s="10" t="s">
        <v>104</v>
      </c>
      <c r="D95" s="11" t="s">
        <v>142</v>
      </c>
      <c r="E95" s="9">
        <v>0</v>
      </c>
      <c r="F95" s="10">
        <v>0</v>
      </c>
      <c r="G95" s="9">
        <v>0</v>
      </c>
      <c r="H95" s="10">
        <v>0</v>
      </c>
      <c r="I95" s="9">
        <v>0</v>
      </c>
      <c r="J95" s="10">
        <v>0</v>
      </c>
      <c r="K95" s="9">
        <v>0</v>
      </c>
      <c r="L95" s="10">
        <v>0</v>
      </c>
      <c r="M95" s="9">
        <v>0</v>
      </c>
      <c r="N95" s="10">
        <v>0</v>
      </c>
      <c r="O95" s="9">
        <v>0</v>
      </c>
      <c r="P95" s="10">
        <v>0</v>
      </c>
      <c r="Q95" s="9">
        <v>0</v>
      </c>
      <c r="R95" s="10">
        <v>0</v>
      </c>
      <c r="S95" s="9">
        <v>0</v>
      </c>
      <c r="T95" s="10">
        <v>0</v>
      </c>
      <c r="U95" s="9">
        <v>0</v>
      </c>
      <c r="V95" s="10">
        <v>0</v>
      </c>
      <c r="W95" s="9">
        <v>0</v>
      </c>
      <c r="X95" s="10">
        <v>0</v>
      </c>
      <c r="Y95" s="9">
        <v>0</v>
      </c>
      <c r="Z95" s="10">
        <v>0</v>
      </c>
      <c r="AA95" s="9">
        <v>0</v>
      </c>
      <c r="AB95" s="10">
        <v>0</v>
      </c>
      <c r="AC95" s="9">
        <v>0</v>
      </c>
      <c r="AD95" s="10">
        <v>0</v>
      </c>
      <c r="AE95" s="9">
        <v>0</v>
      </c>
      <c r="AF95" s="10">
        <v>0</v>
      </c>
      <c r="AG95" s="9">
        <v>0</v>
      </c>
      <c r="AH95" s="10">
        <v>0</v>
      </c>
      <c r="AI95" s="9">
        <v>0</v>
      </c>
      <c r="AJ95" s="10">
        <v>0</v>
      </c>
      <c r="AK95" s="9">
        <v>0</v>
      </c>
      <c r="AL95" s="10">
        <v>0</v>
      </c>
      <c r="AM95" s="9">
        <v>479</v>
      </c>
      <c r="AN95" s="10">
        <v>1</v>
      </c>
      <c r="AO95" s="9">
        <v>0</v>
      </c>
      <c r="AP95" s="10">
        <v>0</v>
      </c>
      <c r="AQ95" s="9">
        <v>0</v>
      </c>
      <c r="AR95" s="10">
        <v>0</v>
      </c>
      <c r="AS95" s="9">
        <v>0</v>
      </c>
      <c r="AT95" s="10">
        <v>0</v>
      </c>
      <c r="AU95" s="9">
        <v>0</v>
      </c>
      <c r="AV95" s="10">
        <v>0</v>
      </c>
      <c r="AW95" s="9">
        <v>0</v>
      </c>
      <c r="AX95" s="10">
        <v>0</v>
      </c>
      <c r="AY95" s="9">
        <v>0</v>
      </c>
      <c r="AZ95" s="10">
        <v>0</v>
      </c>
      <c r="BA95" s="9">
        <v>0</v>
      </c>
      <c r="BB95" s="10">
        <v>0</v>
      </c>
      <c r="BC95" s="9">
        <v>0</v>
      </c>
      <c r="BD95" s="10">
        <v>0</v>
      </c>
      <c r="BE95" s="9">
        <v>0</v>
      </c>
      <c r="BF95" s="10">
        <v>0</v>
      </c>
      <c r="BG95" s="9">
        <v>0</v>
      </c>
      <c r="BH95" s="10">
        <v>0</v>
      </c>
      <c r="BI95" s="9">
        <v>0</v>
      </c>
      <c r="BJ95" s="10">
        <v>0</v>
      </c>
      <c r="BK95" s="9">
        <v>0</v>
      </c>
      <c r="BL95" s="10">
        <v>0</v>
      </c>
      <c r="BM95" s="9">
        <v>0</v>
      </c>
      <c r="BN95" s="10">
        <v>0</v>
      </c>
    </row>
    <row r="96" spans="1:66" ht="15.75" customHeight="1">
      <c r="A96" s="8"/>
      <c r="B96" s="2" t="s">
        <v>71</v>
      </c>
      <c r="C96" s="10" t="s">
        <v>103</v>
      </c>
      <c r="D96" s="11" t="s">
        <v>145</v>
      </c>
      <c r="E96" s="9">
        <v>877</v>
      </c>
      <c r="F96" s="10">
        <v>3</v>
      </c>
      <c r="G96" s="9">
        <v>767</v>
      </c>
      <c r="H96" s="10">
        <v>3</v>
      </c>
      <c r="I96" s="9">
        <v>1196</v>
      </c>
      <c r="J96" s="10">
        <v>4</v>
      </c>
      <c r="K96" s="9">
        <v>837</v>
      </c>
      <c r="L96" s="10">
        <v>3</v>
      </c>
      <c r="M96" s="9">
        <v>877</v>
      </c>
      <c r="N96" s="10">
        <v>3</v>
      </c>
      <c r="O96" s="9">
        <v>957</v>
      </c>
      <c r="P96" s="10">
        <v>3</v>
      </c>
      <c r="Q96" s="9">
        <v>1156</v>
      </c>
      <c r="R96" s="10">
        <v>4</v>
      </c>
      <c r="S96" s="9">
        <v>1196</v>
      </c>
      <c r="T96" s="10">
        <v>4</v>
      </c>
      <c r="U96" s="9">
        <v>3348</v>
      </c>
      <c r="V96" s="10">
        <v>12</v>
      </c>
      <c r="W96" s="9">
        <v>279</v>
      </c>
      <c r="X96" s="10">
        <v>1</v>
      </c>
      <c r="Y96" s="9">
        <v>558</v>
      </c>
      <c r="Z96" s="10">
        <v>2</v>
      </c>
      <c r="AA96" s="9">
        <v>837</v>
      </c>
      <c r="AB96" s="10">
        <v>3</v>
      </c>
      <c r="AC96" s="9">
        <v>2073</v>
      </c>
      <c r="AD96" s="10">
        <v>7</v>
      </c>
      <c r="AE96" s="9">
        <v>558</v>
      </c>
      <c r="AF96" s="10">
        <v>2</v>
      </c>
      <c r="AG96" s="9">
        <v>1714</v>
      </c>
      <c r="AH96" s="10">
        <v>6</v>
      </c>
      <c r="AI96" s="9">
        <v>1395</v>
      </c>
      <c r="AJ96" s="10">
        <v>5</v>
      </c>
      <c r="AK96" s="9">
        <v>1116</v>
      </c>
      <c r="AL96" s="10">
        <v>4</v>
      </c>
      <c r="AM96" s="9">
        <v>279</v>
      </c>
      <c r="AN96" s="10">
        <v>1</v>
      </c>
      <c r="AO96" s="9">
        <v>279</v>
      </c>
      <c r="AP96" s="10">
        <v>1</v>
      </c>
      <c r="AQ96" s="9">
        <v>279</v>
      </c>
      <c r="AR96" s="10">
        <v>1</v>
      </c>
      <c r="AS96" s="9">
        <v>1668</v>
      </c>
      <c r="AT96" s="10">
        <v>8</v>
      </c>
      <c r="AU96" s="9">
        <v>185</v>
      </c>
      <c r="AV96" s="10">
        <v>1</v>
      </c>
      <c r="AW96" s="9">
        <v>764</v>
      </c>
      <c r="AX96" s="10">
        <v>4</v>
      </c>
      <c r="AY96" s="9">
        <v>804</v>
      </c>
      <c r="AZ96" s="10">
        <v>4</v>
      </c>
      <c r="BA96" s="9">
        <v>613</v>
      </c>
      <c r="BB96" s="10">
        <v>3</v>
      </c>
      <c r="BC96" s="9">
        <v>1560</v>
      </c>
      <c r="BD96" s="10">
        <v>8</v>
      </c>
      <c r="BE96" s="9">
        <v>925</v>
      </c>
      <c r="BF96" s="10">
        <v>5</v>
      </c>
      <c r="BG96" s="9">
        <v>1110</v>
      </c>
      <c r="BH96" s="10">
        <v>6</v>
      </c>
      <c r="BI96" s="9">
        <v>1375</v>
      </c>
      <c r="BJ96" s="10">
        <v>7</v>
      </c>
      <c r="BK96" s="9">
        <v>1190</v>
      </c>
      <c r="BL96" s="10">
        <v>6</v>
      </c>
      <c r="BM96" s="9">
        <v>764</v>
      </c>
      <c r="BN96" s="10">
        <v>4</v>
      </c>
    </row>
    <row r="97" spans="1:66" ht="15.75" customHeight="1">
      <c r="A97" s="8"/>
      <c r="B97" s="2" t="s">
        <v>80</v>
      </c>
      <c r="C97" s="10" t="s">
        <v>103</v>
      </c>
      <c r="D97" s="11" t="s">
        <v>151</v>
      </c>
      <c r="E97" s="9">
        <v>10148</v>
      </c>
      <c r="F97" s="10">
        <v>12</v>
      </c>
      <c r="G97" s="9">
        <v>5228</v>
      </c>
      <c r="H97" s="10">
        <v>6</v>
      </c>
      <c r="I97" s="9">
        <v>6806</v>
      </c>
      <c r="J97" s="10">
        <v>8</v>
      </c>
      <c r="K97" s="9">
        <v>8548</v>
      </c>
      <c r="L97" s="10">
        <v>10</v>
      </c>
      <c r="M97" s="9">
        <v>15358</v>
      </c>
      <c r="N97" s="10">
        <v>18</v>
      </c>
      <c r="O97" s="9">
        <v>14441</v>
      </c>
      <c r="P97" s="10">
        <v>17</v>
      </c>
      <c r="Q97" s="9">
        <v>10126</v>
      </c>
      <c r="R97" s="10">
        <v>12</v>
      </c>
      <c r="S97" s="9">
        <v>16087</v>
      </c>
      <c r="T97" s="10">
        <v>19</v>
      </c>
      <c r="U97" s="9">
        <v>5118</v>
      </c>
      <c r="V97" s="10">
        <v>6</v>
      </c>
      <c r="W97" s="9">
        <v>10969</v>
      </c>
      <c r="X97" s="10">
        <v>13</v>
      </c>
      <c r="Y97" s="9">
        <v>14400</v>
      </c>
      <c r="Z97" s="10">
        <v>17</v>
      </c>
      <c r="AA97" s="9">
        <v>12823</v>
      </c>
      <c r="AB97" s="10">
        <v>15</v>
      </c>
      <c r="AC97" s="9">
        <v>10199</v>
      </c>
      <c r="AD97" s="10">
        <v>12</v>
      </c>
      <c r="AE97" s="9">
        <v>16253</v>
      </c>
      <c r="AF97" s="10">
        <v>19</v>
      </c>
      <c r="AG97" s="9">
        <v>9447</v>
      </c>
      <c r="AH97" s="10">
        <v>11</v>
      </c>
      <c r="AI97" s="9">
        <v>10291</v>
      </c>
      <c r="AJ97" s="10">
        <v>12</v>
      </c>
      <c r="AK97" s="9">
        <v>8548</v>
      </c>
      <c r="AL97" s="10">
        <v>10</v>
      </c>
      <c r="AM97" s="9">
        <v>7815</v>
      </c>
      <c r="AN97" s="10">
        <v>9</v>
      </c>
      <c r="AO97" s="9">
        <v>10166</v>
      </c>
      <c r="AP97" s="10">
        <v>12</v>
      </c>
      <c r="AQ97" s="9">
        <v>10996</v>
      </c>
      <c r="AR97" s="10">
        <v>13</v>
      </c>
      <c r="AS97" s="9">
        <v>12606</v>
      </c>
      <c r="AT97" s="10">
        <v>15</v>
      </c>
      <c r="AU97" s="9">
        <v>11059</v>
      </c>
      <c r="AV97" s="10">
        <v>13</v>
      </c>
      <c r="AW97" s="9">
        <v>7573</v>
      </c>
      <c r="AX97" s="10">
        <v>9</v>
      </c>
      <c r="AY97" s="9">
        <v>9307</v>
      </c>
      <c r="AZ97" s="10">
        <v>11</v>
      </c>
      <c r="BA97" s="9">
        <v>9053</v>
      </c>
      <c r="BB97" s="10">
        <v>11</v>
      </c>
      <c r="BC97" s="9">
        <v>12958</v>
      </c>
      <c r="BD97" s="10">
        <v>19</v>
      </c>
      <c r="BE97" s="9">
        <v>13147</v>
      </c>
      <c r="BF97" s="10">
        <v>19</v>
      </c>
      <c r="BG97" s="9">
        <v>19374</v>
      </c>
      <c r="BH97" s="10">
        <v>28</v>
      </c>
      <c r="BI97" s="9">
        <v>13147</v>
      </c>
      <c r="BJ97" s="10">
        <v>19</v>
      </c>
      <c r="BK97" s="9">
        <v>11071</v>
      </c>
      <c r="BL97" s="10">
        <v>16</v>
      </c>
      <c r="BM97" s="9">
        <v>7573</v>
      </c>
      <c r="BN97" s="10">
        <v>9</v>
      </c>
    </row>
    <row r="98" spans="1:66" ht="15.75" customHeight="1">
      <c r="A98" s="8"/>
      <c r="B98" s="2" t="s">
        <v>30</v>
      </c>
      <c r="C98" s="10" t="s">
        <v>104</v>
      </c>
      <c r="D98" s="11" t="s">
        <v>143</v>
      </c>
      <c r="E98" s="9">
        <v>10472</v>
      </c>
      <c r="F98" s="10">
        <v>17</v>
      </c>
      <c r="G98" s="9">
        <v>6776</v>
      </c>
      <c r="H98" s="10">
        <v>11</v>
      </c>
      <c r="I98" s="9">
        <v>7629</v>
      </c>
      <c r="J98" s="10">
        <v>12</v>
      </c>
      <c r="K98" s="9">
        <v>7392</v>
      </c>
      <c r="L98" s="10">
        <v>12</v>
      </c>
      <c r="M98" s="9">
        <v>8394</v>
      </c>
      <c r="N98" s="10">
        <v>16</v>
      </c>
      <c r="O98" s="9">
        <v>6120</v>
      </c>
      <c r="P98" s="10">
        <v>10</v>
      </c>
      <c r="Q98" s="9">
        <v>11767</v>
      </c>
      <c r="R98" s="10">
        <v>23</v>
      </c>
      <c r="S98" s="9">
        <v>8697</v>
      </c>
      <c r="T98" s="10">
        <v>17</v>
      </c>
      <c r="U98" s="9">
        <v>17394</v>
      </c>
      <c r="V98" s="10">
        <v>34</v>
      </c>
      <c r="W98" s="9">
        <v>9209</v>
      </c>
      <c r="X98" s="10">
        <v>18</v>
      </c>
      <c r="Y98" s="9">
        <v>9720</v>
      </c>
      <c r="Z98" s="10">
        <v>19</v>
      </c>
      <c r="AA98" s="9">
        <v>14730</v>
      </c>
      <c r="AB98" s="10">
        <v>29</v>
      </c>
      <c r="AC98" s="9">
        <v>7181</v>
      </c>
      <c r="AD98" s="10">
        <v>14</v>
      </c>
      <c r="AE98" s="9">
        <v>12600</v>
      </c>
      <c r="AF98" s="10">
        <v>25</v>
      </c>
      <c r="AG98" s="9">
        <v>11592</v>
      </c>
      <c r="AH98" s="10">
        <v>23</v>
      </c>
      <c r="AI98" s="9">
        <v>12883</v>
      </c>
      <c r="AJ98" s="10">
        <v>31</v>
      </c>
      <c r="AK98" s="9">
        <v>11152</v>
      </c>
      <c r="AL98" s="10">
        <v>31</v>
      </c>
      <c r="AM98" s="9">
        <v>10072</v>
      </c>
      <c r="AN98" s="10">
        <v>28</v>
      </c>
      <c r="AO98" s="9">
        <v>13310</v>
      </c>
      <c r="AP98" s="10">
        <v>37</v>
      </c>
      <c r="AQ98" s="9">
        <v>10792</v>
      </c>
      <c r="AR98" s="10">
        <v>30</v>
      </c>
      <c r="AS98" s="9">
        <v>11871</v>
      </c>
      <c r="AT98" s="10">
        <v>33</v>
      </c>
      <c r="AU98" s="9">
        <v>12950</v>
      </c>
      <c r="AV98" s="10">
        <v>36</v>
      </c>
      <c r="AW98" s="9">
        <v>17986</v>
      </c>
      <c r="AX98" s="10">
        <v>50</v>
      </c>
      <c r="AY98" s="9">
        <v>15109</v>
      </c>
      <c r="AZ98" s="10">
        <v>42</v>
      </c>
      <c r="BA98" s="9">
        <v>14749</v>
      </c>
      <c r="BB98" s="10">
        <v>41</v>
      </c>
      <c r="BC98" s="9">
        <v>15828</v>
      </c>
      <c r="BD98" s="10">
        <v>44</v>
      </c>
      <c r="BE98" s="9">
        <v>19785</v>
      </c>
      <c r="BF98" s="10">
        <v>55</v>
      </c>
      <c r="BG98" s="9">
        <v>14749</v>
      </c>
      <c r="BH98" s="10">
        <v>41</v>
      </c>
      <c r="BI98" s="9">
        <v>14749</v>
      </c>
      <c r="BJ98" s="10">
        <v>41</v>
      </c>
      <c r="BK98" s="9">
        <v>14389</v>
      </c>
      <c r="BL98" s="10">
        <v>40</v>
      </c>
      <c r="BM98" s="9">
        <v>17986</v>
      </c>
      <c r="BN98" s="10">
        <v>50</v>
      </c>
    </row>
    <row r="99" spans="1:66" ht="15.75" customHeight="1">
      <c r="A99" s="8"/>
      <c r="B99" s="2" t="s">
        <v>57</v>
      </c>
      <c r="C99" s="10" t="s">
        <v>104</v>
      </c>
      <c r="D99" s="11" t="s">
        <v>144</v>
      </c>
      <c r="E99" s="9">
        <v>0</v>
      </c>
      <c r="F99" s="10">
        <v>0</v>
      </c>
      <c r="G99" s="9">
        <v>632</v>
      </c>
      <c r="H99" s="10">
        <v>2</v>
      </c>
      <c r="I99" s="9">
        <v>0</v>
      </c>
      <c r="J99" s="10">
        <v>0</v>
      </c>
      <c r="K99" s="9">
        <v>0</v>
      </c>
      <c r="L99" s="10">
        <v>0</v>
      </c>
      <c r="M99" s="9">
        <v>316</v>
      </c>
      <c r="N99" s="10">
        <v>1</v>
      </c>
      <c r="O99" s="9">
        <v>632</v>
      </c>
      <c r="P99" s="10">
        <v>2</v>
      </c>
      <c r="Q99" s="9">
        <v>672</v>
      </c>
      <c r="R99" s="10">
        <v>2</v>
      </c>
      <c r="S99" s="9">
        <v>632</v>
      </c>
      <c r="T99" s="10">
        <v>2</v>
      </c>
      <c r="U99" s="9">
        <v>316</v>
      </c>
      <c r="V99" s="10">
        <v>1</v>
      </c>
      <c r="W99" s="9">
        <v>1304</v>
      </c>
      <c r="X99" s="10">
        <v>4</v>
      </c>
      <c r="Y99" s="9">
        <v>316</v>
      </c>
      <c r="Z99" s="10">
        <v>1</v>
      </c>
      <c r="AA99" s="9">
        <v>672</v>
      </c>
      <c r="AB99" s="10">
        <v>2</v>
      </c>
      <c r="AC99" s="9">
        <v>632</v>
      </c>
      <c r="AD99" s="10">
        <v>2</v>
      </c>
      <c r="AE99" s="9">
        <v>712</v>
      </c>
      <c r="AF99" s="10">
        <v>2</v>
      </c>
      <c r="AG99" s="9">
        <v>1620</v>
      </c>
      <c r="AH99" s="10">
        <v>5</v>
      </c>
      <c r="AI99" s="9">
        <v>672</v>
      </c>
      <c r="AJ99" s="10">
        <v>2</v>
      </c>
      <c r="AK99" s="9">
        <v>316</v>
      </c>
      <c r="AL99" s="10">
        <v>1</v>
      </c>
      <c r="AM99" s="9">
        <v>2252</v>
      </c>
      <c r="AN99" s="10">
        <v>7</v>
      </c>
      <c r="AO99" s="9">
        <v>632</v>
      </c>
      <c r="AP99" s="10">
        <v>2</v>
      </c>
      <c r="AQ99" s="9">
        <v>0</v>
      </c>
      <c r="AR99" s="10">
        <v>0</v>
      </c>
      <c r="AS99" s="9">
        <v>672</v>
      </c>
      <c r="AT99" s="10">
        <v>2</v>
      </c>
      <c r="AU99" s="9">
        <v>948</v>
      </c>
      <c r="AV99" s="10">
        <v>3</v>
      </c>
      <c r="AW99" s="9">
        <v>0</v>
      </c>
      <c r="AX99" s="10">
        <v>0</v>
      </c>
      <c r="AY99" s="9">
        <v>0</v>
      </c>
      <c r="AZ99" s="10">
        <v>0</v>
      </c>
      <c r="BA99" s="9">
        <v>0</v>
      </c>
      <c r="BB99" s="10">
        <v>0</v>
      </c>
      <c r="BC99" s="9">
        <v>1896</v>
      </c>
      <c r="BD99" s="10">
        <v>6</v>
      </c>
      <c r="BE99" s="9">
        <v>316</v>
      </c>
      <c r="BF99" s="10">
        <v>1</v>
      </c>
      <c r="BG99" s="9">
        <v>672</v>
      </c>
      <c r="BH99" s="10">
        <v>2</v>
      </c>
      <c r="BI99" s="9">
        <v>316</v>
      </c>
      <c r="BJ99" s="10">
        <v>1</v>
      </c>
      <c r="BK99" s="9">
        <v>1304</v>
      </c>
      <c r="BL99" s="10">
        <v>4</v>
      </c>
      <c r="BM99" s="9">
        <v>0</v>
      </c>
      <c r="BN99" s="10">
        <v>0</v>
      </c>
    </row>
    <row r="100" spans="1:66" ht="15.75" customHeight="1">
      <c r="A100" s="8"/>
      <c r="B100" s="2" t="s">
        <v>77</v>
      </c>
      <c r="C100" s="10" t="s">
        <v>104</v>
      </c>
      <c r="D100" s="11" t="s">
        <v>143</v>
      </c>
      <c r="E100" s="9">
        <v>0</v>
      </c>
      <c r="F100" s="10">
        <v>0</v>
      </c>
      <c r="G100" s="9">
        <v>0</v>
      </c>
      <c r="H100" s="10">
        <v>0</v>
      </c>
      <c r="I100" s="9">
        <v>0</v>
      </c>
      <c r="J100" s="10">
        <v>0</v>
      </c>
      <c r="K100" s="9">
        <v>538</v>
      </c>
      <c r="L100" s="10">
        <v>2</v>
      </c>
      <c r="M100" s="9">
        <v>0</v>
      </c>
      <c r="N100" s="10">
        <v>0</v>
      </c>
      <c r="O100" s="9">
        <v>0</v>
      </c>
      <c r="P100" s="10">
        <v>0</v>
      </c>
      <c r="Q100" s="9">
        <v>309</v>
      </c>
      <c r="R100" s="10">
        <v>1</v>
      </c>
      <c r="S100" s="9">
        <v>0</v>
      </c>
      <c r="T100" s="10">
        <v>0</v>
      </c>
      <c r="U100" s="9">
        <v>0</v>
      </c>
      <c r="V100" s="10">
        <v>0</v>
      </c>
      <c r="W100" s="9">
        <v>0</v>
      </c>
      <c r="X100" s="10">
        <v>0</v>
      </c>
      <c r="Y100" s="9">
        <v>269</v>
      </c>
      <c r="Z100" s="10">
        <v>1</v>
      </c>
      <c r="AA100" s="9">
        <v>0</v>
      </c>
      <c r="AB100" s="10">
        <v>0</v>
      </c>
      <c r="AC100" s="9">
        <v>269</v>
      </c>
      <c r="AD100" s="10">
        <v>1</v>
      </c>
      <c r="AE100" s="9">
        <v>0</v>
      </c>
      <c r="AF100" s="10">
        <v>0</v>
      </c>
      <c r="AG100" s="9">
        <v>0</v>
      </c>
      <c r="AH100" s="10">
        <v>0</v>
      </c>
      <c r="AI100" s="9">
        <v>0</v>
      </c>
      <c r="AJ100" s="10">
        <v>0</v>
      </c>
      <c r="AK100" s="9">
        <v>0</v>
      </c>
      <c r="AL100" s="10">
        <v>0</v>
      </c>
      <c r="AM100" s="9">
        <v>0</v>
      </c>
      <c r="AN100" s="10">
        <v>0</v>
      </c>
      <c r="AO100" s="9">
        <v>1216</v>
      </c>
      <c r="AP100" s="10">
        <v>4</v>
      </c>
      <c r="AQ100" s="9">
        <v>0</v>
      </c>
      <c r="AR100" s="10">
        <v>0</v>
      </c>
      <c r="AS100" s="9">
        <v>309</v>
      </c>
      <c r="AT100" s="10">
        <v>1</v>
      </c>
      <c r="AU100" s="9">
        <v>0</v>
      </c>
      <c r="AV100" s="10">
        <v>0</v>
      </c>
      <c r="AW100" s="9">
        <v>269</v>
      </c>
      <c r="AX100" s="10">
        <v>1</v>
      </c>
      <c r="AY100" s="9">
        <v>269</v>
      </c>
      <c r="AZ100" s="10">
        <v>1</v>
      </c>
      <c r="BA100" s="9">
        <v>0</v>
      </c>
      <c r="BB100" s="10">
        <v>0</v>
      </c>
      <c r="BC100" s="9">
        <v>0</v>
      </c>
      <c r="BD100" s="10">
        <v>0</v>
      </c>
      <c r="BE100" s="9">
        <v>269</v>
      </c>
      <c r="BF100" s="10">
        <v>1</v>
      </c>
      <c r="BG100" s="9">
        <v>0</v>
      </c>
      <c r="BH100" s="10">
        <v>0</v>
      </c>
      <c r="BI100" s="9">
        <v>0</v>
      </c>
      <c r="BJ100" s="10">
        <v>0</v>
      </c>
      <c r="BK100" s="9">
        <v>-267</v>
      </c>
      <c r="BL100" s="10">
        <v>-1</v>
      </c>
      <c r="BM100" s="9">
        <v>269</v>
      </c>
      <c r="BN100" s="10">
        <v>1</v>
      </c>
    </row>
    <row r="101" spans="1:66" ht="15.75" customHeight="1">
      <c r="A101" s="8"/>
      <c r="B101" s="2" t="s">
        <v>97</v>
      </c>
      <c r="C101" s="10" t="s">
        <v>101</v>
      </c>
      <c r="D101" s="11" t="s">
        <v>148</v>
      </c>
      <c r="E101" s="9">
        <v>0</v>
      </c>
      <c r="F101" s="10">
        <v>0</v>
      </c>
      <c r="G101" s="9">
        <v>244</v>
      </c>
      <c r="H101" s="10">
        <v>1</v>
      </c>
      <c r="I101" s="9">
        <v>488</v>
      </c>
      <c r="J101" s="10">
        <v>2</v>
      </c>
      <c r="K101" s="9">
        <v>244</v>
      </c>
      <c r="L101" s="10">
        <v>1</v>
      </c>
      <c r="M101" s="9">
        <v>0</v>
      </c>
      <c r="N101" s="10">
        <v>0</v>
      </c>
      <c r="O101" s="9">
        <v>488</v>
      </c>
      <c r="P101" s="10">
        <v>2</v>
      </c>
      <c r="Q101" s="9">
        <v>244</v>
      </c>
      <c r="R101" s="10">
        <v>1</v>
      </c>
      <c r="S101" s="9">
        <v>0</v>
      </c>
      <c r="T101" s="10">
        <v>0</v>
      </c>
      <c r="U101" s="9">
        <v>812</v>
      </c>
      <c r="V101" s="10">
        <v>3</v>
      </c>
      <c r="W101" s="9">
        <v>772</v>
      </c>
      <c r="X101" s="10">
        <v>3</v>
      </c>
      <c r="Y101" s="9">
        <v>0</v>
      </c>
      <c r="Z101" s="10">
        <v>0</v>
      </c>
      <c r="AA101" s="9">
        <v>488</v>
      </c>
      <c r="AB101" s="10">
        <v>2</v>
      </c>
      <c r="AC101" s="9">
        <v>0</v>
      </c>
      <c r="AD101" s="10">
        <v>0</v>
      </c>
      <c r="AE101" s="9">
        <v>0</v>
      </c>
      <c r="AF101" s="10">
        <v>0</v>
      </c>
      <c r="AG101" s="9">
        <v>244</v>
      </c>
      <c r="AH101" s="10">
        <v>1</v>
      </c>
      <c r="AI101" s="9">
        <v>0</v>
      </c>
      <c r="AJ101" s="10">
        <v>0</v>
      </c>
      <c r="AK101" s="9">
        <v>0</v>
      </c>
      <c r="AL101" s="10">
        <v>0</v>
      </c>
      <c r="AM101" s="9">
        <v>0</v>
      </c>
      <c r="AN101" s="10">
        <v>0</v>
      </c>
      <c r="AO101" s="9">
        <v>244</v>
      </c>
      <c r="AP101" s="10">
        <v>1</v>
      </c>
      <c r="AQ101" s="9">
        <v>244</v>
      </c>
      <c r="AR101" s="10">
        <v>1</v>
      </c>
      <c r="AS101" s="9">
        <v>732</v>
      </c>
      <c r="AT101" s="10">
        <v>3</v>
      </c>
      <c r="AU101" s="9">
        <v>0</v>
      </c>
      <c r="AV101" s="10">
        <v>0</v>
      </c>
      <c r="AW101" s="9">
        <v>0</v>
      </c>
      <c r="AX101" s="10">
        <v>0</v>
      </c>
      <c r="AY101" s="9">
        <v>0</v>
      </c>
      <c r="AZ101" s="10">
        <v>0</v>
      </c>
      <c r="BA101" s="9">
        <v>0</v>
      </c>
      <c r="BB101" s="10">
        <v>0</v>
      </c>
      <c r="BC101" s="9">
        <v>732</v>
      </c>
      <c r="BD101" s="10">
        <v>3</v>
      </c>
      <c r="BE101" s="9">
        <v>732</v>
      </c>
      <c r="BF101" s="10">
        <v>3</v>
      </c>
      <c r="BG101" s="9">
        <v>732</v>
      </c>
      <c r="BH101" s="10">
        <v>3</v>
      </c>
      <c r="BI101" s="9">
        <v>732</v>
      </c>
      <c r="BJ101" s="10">
        <v>3</v>
      </c>
      <c r="BK101" s="9">
        <v>0</v>
      </c>
      <c r="BL101" s="10">
        <v>0</v>
      </c>
      <c r="BM101" s="9">
        <v>0</v>
      </c>
      <c r="BN101" s="10">
        <v>0</v>
      </c>
    </row>
    <row r="102" spans="1:66" ht="15.75" customHeight="1">
      <c r="A102" s="8"/>
      <c r="B102" s="2" t="s">
        <v>6</v>
      </c>
      <c r="C102" s="10" t="s">
        <v>103</v>
      </c>
      <c r="D102" s="11" t="s">
        <v>151</v>
      </c>
      <c r="E102" s="9">
        <v>2716</v>
      </c>
      <c r="F102" s="10">
        <v>4</v>
      </c>
      <c r="G102" s="9">
        <v>3395</v>
      </c>
      <c r="H102" s="10">
        <v>5</v>
      </c>
      <c r="I102" s="9">
        <v>2037</v>
      </c>
      <c r="J102" s="10">
        <v>3</v>
      </c>
      <c r="K102" s="9">
        <v>2037</v>
      </c>
      <c r="L102" s="10">
        <v>3</v>
      </c>
      <c r="M102" s="9">
        <v>2037</v>
      </c>
      <c r="N102" s="10">
        <v>3</v>
      </c>
      <c r="O102" s="9">
        <v>4753</v>
      </c>
      <c r="P102" s="10">
        <v>7</v>
      </c>
      <c r="Q102" s="9">
        <v>4074</v>
      </c>
      <c r="R102" s="10">
        <v>6</v>
      </c>
      <c r="S102" s="9">
        <v>4074</v>
      </c>
      <c r="T102" s="10">
        <v>6</v>
      </c>
      <c r="U102" s="9">
        <v>1358</v>
      </c>
      <c r="V102" s="10">
        <v>2</v>
      </c>
      <c r="W102" s="9">
        <v>2037</v>
      </c>
      <c r="X102" s="10">
        <v>3</v>
      </c>
      <c r="Y102" s="9">
        <v>2716</v>
      </c>
      <c r="Z102" s="10">
        <v>4</v>
      </c>
      <c r="AA102" s="9">
        <v>3395</v>
      </c>
      <c r="AB102" s="10">
        <v>5</v>
      </c>
      <c r="AC102" s="9">
        <v>2007</v>
      </c>
      <c r="AD102" s="10">
        <v>3</v>
      </c>
      <c r="AE102" s="9">
        <v>4543</v>
      </c>
      <c r="AF102" s="10">
        <v>7</v>
      </c>
      <c r="AG102" s="9">
        <v>7788</v>
      </c>
      <c r="AH102" s="10">
        <v>12</v>
      </c>
      <c r="AI102" s="9">
        <v>3245</v>
      </c>
      <c r="AJ102" s="10">
        <v>5</v>
      </c>
      <c r="AK102" s="9">
        <v>5841</v>
      </c>
      <c r="AL102" s="10">
        <v>9</v>
      </c>
      <c r="AM102" s="9">
        <v>2596</v>
      </c>
      <c r="AN102" s="10">
        <v>4</v>
      </c>
      <c r="AO102" s="9">
        <v>5192</v>
      </c>
      <c r="AP102" s="10">
        <v>8</v>
      </c>
      <c r="AQ102" s="9">
        <v>5192</v>
      </c>
      <c r="AR102" s="10">
        <v>8</v>
      </c>
      <c r="AS102" s="9">
        <v>3894</v>
      </c>
      <c r="AT102" s="10">
        <v>6</v>
      </c>
      <c r="AU102" s="9">
        <v>6490</v>
      </c>
      <c r="AV102" s="10">
        <v>10</v>
      </c>
      <c r="AW102" s="9">
        <v>9735</v>
      </c>
      <c r="AX102" s="10">
        <v>15</v>
      </c>
      <c r="AY102" s="9">
        <v>12331</v>
      </c>
      <c r="AZ102" s="10">
        <v>19</v>
      </c>
      <c r="BA102" s="9">
        <v>5192</v>
      </c>
      <c r="BB102" s="10">
        <v>8</v>
      </c>
      <c r="BC102" s="9">
        <v>9086</v>
      </c>
      <c r="BD102" s="10">
        <v>14</v>
      </c>
      <c r="BE102" s="9">
        <v>5192</v>
      </c>
      <c r="BF102" s="10">
        <v>8</v>
      </c>
      <c r="BG102" s="9">
        <v>8985</v>
      </c>
      <c r="BH102" s="10">
        <v>15</v>
      </c>
      <c r="BI102" s="9">
        <v>11381</v>
      </c>
      <c r="BJ102" s="10">
        <v>19</v>
      </c>
      <c r="BK102" s="9">
        <v>7787</v>
      </c>
      <c r="BL102" s="10">
        <v>13</v>
      </c>
      <c r="BM102" s="9">
        <v>9735</v>
      </c>
      <c r="BN102" s="10">
        <v>15</v>
      </c>
    </row>
    <row r="103" spans="1:66" ht="15.75" customHeight="1">
      <c r="E103" s="9"/>
      <c r="F103" s="10"/>
      <c r="G103" s="9"/>
      <c r="H103" s="10"/>
      <c r="I103" s="9"/>
      <c r="J103" s="10"/>
      <c r="K103" s="9"/>
      <c r="L103" s="10"/>
      <c r="M103" s="9"/>
      <c r="N103" s="10"/>
      <c r="O103" s="9"/>
      <c r="P103" s="10"/>
      <c r="Q103" s="9"/>
      <c r="R103" s="10"/>
      <c r="S103" s="9"/>
      <c r="T103" s="10"/>
      <c r="U103" s="9"/>
      <c r="V103" s="10"/>
      <c r="W103" s="9"/>
      <c r="X103" s="10"/>
      <c r="Y103" s="9"/>
      <c r="Z103" s="10"/>
      <c r="AA103" s="9"/>
      <c r="AB103" s="10"/>
      <c r="AC103" s="9"/>
      <c r="AD103" s="10"/>
      <c r="AE103" s="9"/>
      <c r="AF103" s="10"/>
      <c r="AG103" s="9"/>
      <c r="AH103" s="10"/>
      <c r="AI103" s="9"/>
      <c r="AJ103" s="10"/>
      <c r="AK103" s="9"/>
      <c r="AL103" s="10"/>
      <c r="AM103" s="9"/>
      <c r="AN103" s="10"/>
      <c r="AO103" s="9"/>
      <c r="AP103" s="10"/>
      <c r="AQ103" s="9"/>
      <c r="AR103" s="10"/>
      <c r="AS103" s="9"/>
      <c r="AT103" s="10"/>
      <c r="AU103" s="9"/>
      <c r="AV103" s="10"/>
      <c r="AW103" s="9"/>
      <c r="AX103" s="10"/>
      <c r="AY103" s="9"/>
      <c r="AZ103" s="10"/>
      <c r="BA103" s="9"/>
      <c r="BB103" s="10"/>
      <c r="BC103" s="9"/>
      <c r="BD103" s="10"/>
      <c r="BE103" s="9"/>
      <c r="BF103" s="10"/>
      <c r="BG103" s="9"/>
      <c r="BH103" s="10"/>
      <c r="BI103" s="9"/>
      <c r="BJ103" s="10"/>
      <c r="BK103" s="9"/>
      <c r="BL103" s="10"/>
      <c r="BM103" s="9"/>
      <c r="BN103" s="10"/>
    </row>
  </sheetData>
  <customSheetViews>
    <customSheetView guid="{7E302A77-6612-4525-8C85-9E3855AAECE3}" filter="1" showAutoFilter="1">
      <pageMargins left="0.7" right="0.7" top="0.75" bottom="0.75" header="0.3" footer="0.3"/>
      <autoFilter ref="O1:AN3385" xr:uid="{E35AEDED-E32F-404E-83FB-B37948BD2D04}"/>
    </customSheetView>
    <customSheetView guid="{01481C5D-5D0F-4C04-BD26-D68098B09128}" filter="1" showAutoFilter="1">
      <pageMargins left="0.7" right="0.7" top="0.75" bottom="0.75" header="0.3" footer="0.3"/>
      <autoFilter ref="B1:DB5139" xr:uid="{D5B33E24-763A-4BA9-ADED-1E872F6B4D5F}"/>
    </customSheetView>
    <customSheetView guid="{05FEC557-51C6-47D8-BF78-A3B430D054CA}" filter="1" showAutoFilter="1">
      <pageMargins left="0.7" right="0.7" top="0.75" bottom="0.75" header="0.3" footer="0.3"/>
      <autoFilter ref="A2:DB1809" xr:uid="{8870598D-859A-42F7-9F30-946257DC6A16}">
        <filterColumn colId="3">
          <filters>
            <filter val="BEC"/>
          </filters>
        </filterColumn>
      </autoFilter>
    </customSheetView>
    <customSheetView guid="{E59A2530-F6D5-4A42-8955-8AC7E6EA0B71}" filter="1" showAutoFilter="1">
      <pageMargins left="0.7" right="0.7" top="0.75" bottom="0.75" header="0.3" footer="0.3"/>
      <autoFilter ref="B1:DB5139" xr:uid="{F1FF1A9B-896A-49D0-A03F-9BE2F3C47A43}"/>
    </customSheetView>
    <customSheetView guid="{A9FAD067-E94B-4918-AB21-13AD52EED6B3}" filter="1" showAutoFilter="1">
      <pageMargins left="0.7" right="0.7" top="0.75" bottom="0.75" header="0.3" footer="0.3"/>
      <autoFilter ref="A2:DC2793" xr:uid="{26EB5A8D-28CF-40F3-90F5-D04D91CFD1D3}">
        <filterColumn colId="3">
          <filters>
            <filter val="KTS"/>
          </filters>
        </filterColumn>
      </autoFilter>
    </customSheetView>
    <customSheetView guid="{166FB914-6C96-4847-9DCB-9A24E9C2439F}" filter="1" showAutoFilter="1">
      <pageMargins left="0.7" right="0.7" top="0.75" bottom="0.75" header="0.3" footer="0.3"/>
      <autoFilter ref="B2:DB3199" xr:uid="{45D3FC5E-0A1A-45FF-80C0-BD95C5AC08F3}">
        <filterColumn colId="1">
          <filters blank="1">
            <filter val="#N/A"/>
            <filter val="0"/>
            <filter val="10"/>
            <filter val="100"/>
            <filter val="101"/>
            <filter val="102"/>
            <filter val="105"/>
            <filter val="1065"/>
            <filter val="1099"/>
            <filter val="11"/>
            <filter val="110"/>
            <filter val="1159"/>
            <filter val="1168"/>
            <filter val="117"/>
            <filter val="1174"/>
            <filter val="119"/>
            <filter val="12"/>
            <filter val="128"/>
            <filter val="134"/>
            <filter val="1345"/>
            <filter val="135"/>
            <filter val="137"/>
            <filter val="14"/>
            <filter val="1467"/>
            <filter val="148"/>
            <filter val="15"/>
            <filter val="16"/>
            <filter val="1643"/>
            <filter val="166"/>
            <filter val="17"/>
            <filter val="173"/>
            <filter val="1760"/>
            <filter val="187"/>
            <filter val="190"/>
            <filter val="196"/>
            <filter val="2"/>
            <filter val="21"/>
            <filter val="211"/>
            <filter val="215"/>
            <filter val="217"/>
            <filter val="228"/>
            <filter val="23"/>
            <filter val="231"/>
            <filter val="234"/>
            <filter val="24"/>
            <filter val="250"/>
            <filter val="262"/>
            <filter val="265"/>
            <filter val="2675"/>
            <filter val="27"/>
            <filter val="279"/>
            <filter val="28"/>
            <filter val="281"/>
            <filter val="291"/>
            <filter val="3"/>
            <filter val="315"/>
            <filter val="333"/>
            <filter val="335"/>
            <filter val="338"/>
            <filter val="34"/>
            <filter val="36"/>
            <filter val="37"/>
            <filter val="370"/>
            <filter val="375"/>
            <filter val="393"/>
            <filter val="4"/>
            <filter val="40"/>
            <filter val="41"/>
            <filter val="4203"/>
            <filter val="421"/>
            <filter val="425"/>
            <filter val="435"/>
            <filter val="45"/>
            <filter val="454"/>
            <filter val="4576"/>
            <filter val="462"/>
            <filter val="48"/>
            <filter val="49"/>
            <filter val="493"/>
            <filter val="4987"/>
            <filter val="499"/>
            <filter val="5009"/>
            <filter val="51"/>
            <filter val="510"/>
            <filter val="518"/>
            <filter val="52"/>
            <filter val="54"/>
            <filter val="56"/>
            <filter val="584"/>
            <filter val="59"/>
            <filter val="6"/>
            <filter val="61"/>
            <filter val="62"/>
            <filter val="624"/>
            <filter val="63"/>
            <filter val="64"/>
            <filter val="658"/>
            <filter val="67"/>
            <filter val="70"/>
            <filter val="71"/>
            <filter val="73"/>
            <filter val="737"/>
            <filter val="757"/>
            <filter val="78"/>
            <filter val="8"/>
            <filter val="80"/>
            <filter val="81"/>
            <filter val="82"/>
            <filter val="838"/>
            <filter val="84"/>
            <filter val="85"/>
            <filter val="862"/>
            <filter val="865"/>
            <filter val="87"/>
            <filter val="892"/>
            <filter val="9"/>
            <filter val="90"/>
            <filter val="903"/>
            <filter val="917"/>
            <filter val="930"/>
            <filter val="976"/>
            <filter val="994"/>
            <filter val="AUR_10C_GYM_HM-GY_PVC_18KG(2*4+2.5*4)"/>
            <filter val="AUR_1C_BAG_WAIST_POLY_MRN"/>
            <filter val="AUR_1C_BALL_BSKTBAL_RBR_ORG_SIZ-7"/>
            <filter val="AUR_1C_BALL_VLYBAL_PVC_BLU_SIZ-5"/>
            <filter val="AUR_1C_BOX_CHAIN_IRN_SLV"/>
            <filter val="AUR_1C_BOX_FCS-PD_PU-LTH_BLK-RED"/>
            <filter val="AUR_1C_BOX_PCH-BG_PU-LTH_BLK-GRN_FL-2FT"/>
            <filter val="AUR_1C_BOX_PCH-BG_SRF_BLK_FL-4FT"/>
            <filter val="AUR_1C_CLTH_TSHRT_POLY_PLN_BLK_LRG(42)"/>
            <filter val="AUR_1C_GYM_BLT_LTH_707_GRY_MED"/>
            <filter val="AUR_1C_GYM_BLT_LTH_707_GRY_SML"/>
            <filter val="AUR_1C_GYM_BLT_LTH_707_GRY_XL"/>
            <filter val="AUR_1C_GYM_BLT_LTH_707_OLV-GRN_MED"/>
            <filter val="AUR_1C_GYM_BLT_LTH_DIPP_BLK_FR-SZ"/>
            <filter val="AUR_1C_GYM_BLT_LTH_EXT-WD_BLK_MED"/>
            <filter val="AUR_1C_GYM_BLT_LTH_EXT-WD_BLK_XL"/>
            <filter val="AUR_1C_GYM_BLT_LTH_FULBLK_LRG"/>
            <filter val="AUR_1C_GYM_BLT_LTH_FULBLK_MED"/>
            <filter val="AUR_1C_GYM_BLT_LTH_FULBLK_SML"/>
            <filter val="AUR_1C_GYM_BLT_LTH_FULBLK_XL"/>
            <filter val="AUR_1C_GYM_BLT_LTH_GENUN_BLK_LRG"/>
            <filter val="AUR_1C_GYM_BLT_LTH_GENUN_BLK_MED"/>
            <filter val="AUR_1C_GYM_BLT_LTH_GENUN_BLK_SML"/>
            <filter val="AUR_1C_GYM_BLT_LTH_GENUN_BLK_XL"/>
            <filter val="AUR_1C_GYM_BLT_LTH_GENUN_TAN_LRG"/>
            <filter val="AUR_1C_GYM_BLT_LTH_GENUN_TAN_MED"/>
            <filter val="AUR_1C_GYM_BLT_LTH_GENUN_TAN_SML"/>
            <filter val="AUR_1C_GYM_BLT_LTH_GENUN_TAN_XL"/>
            <filter val="AUR_1C_GYM_BLT_LTH_GENUN-PRO_BLK_LRG"/>
            <filter val="AUR_1C_GYM_BLT_LTH_GENUN-PRO_BLK_MED"/>
            <filter val="AUR_1C_GYM_BLT_LTH_GENUN-PRO_BLK_SML"/>
            <filter val="AUR_1C_GYM_BLT_LTH_GENUN-PRO_BLK_XL"/>
            <filter val="AUR_1C_GYM_BLT_LTH_GENUN-PRO_BRN_LRG"/>
            <filter val="AUR_1C_GYM_BLT_LTH_GENUN-PRO_BRN_MED"/>
            <filter val="AUR_1C_GYM_BLT_LTH_GENUN-PRO_BRN_SML"/>
            <filter val="AUR_1C_GYM_BLT_LTH_GENUN-PRO_BRN_XL"/>
            <filter val="AUR_1C_GYM_BLT_LTH_GENUN-PRO_COFF_LRG"/>
            <filter val="AUR_1C_GYM_BLT_LTH_GENUN-PRO_COFF_MED"/>
            <filter val="AUR_1C_GYM_BLT_LTH_GENUN-PRO_COFF_SML"/>
            <filter val="AUR_1C_GYM_BLT_LTH_GENUN-PRO_COFF_XL"/>
            <filter val="AUR_1C_GYM_BLT_LTH_GENUN-PRO_GRY_LRG"/>
            <filter val="AUR_1C_GYM_BLT_LTH_GENUN-PRO_GRY_MED"/>
            <filter val="AUR_1C_GYM_BLT_LTH_GENUN-PRO_GRY_SML"/>
            <filter val="AUR_1C_GYM_BLT_LTH_GENUN-PRO_GRY_XL"/>
            <filter val="AUR_1C_GYM_BLT_LTH_GENUN-PRO_MRN-WHT_LRG"/>
            <filter val="AUR_1C_GYM_BLT_LTH_GENUN-PRO_MRN-WHT_MED"/>
            <filter val="AUR_1C_GYM_BLT_LTH_GENUN-PRO_MRN-WHT_SML"/>
            <filter val="AUR_1C_GYM_BLT_LTH_GENUN-PRO_MRN-WHT_XL"/>
            <filter val="AUR_1C_GYM_BLT_LTH_GENUN-PRO_OLV-GRN_LRG"/>
            <filter val="AUR_1C_GYM_BLT_LTH_GENUN-PRO_OLV-GRN_MED"/>
            <filter val="AUR_1C_GYM_BLT_LTH_GENUN-PRO_OLV-GRN_SML"/>
            <filter val="AUR_1C_GYM_BLT_LTH_GENUN-PRO_OLV-GRN_XL"/>
            <filter val="AUR_1C_GYM_BLT_LTH_GENUN-PRO_OLV-GRN_XXL"/>
            <filter val="AUR_1C_GYM_BLT_LTH_GENUN-PRO_TAN_LRG"/>
            <filter val="AUR_1C_GYM_BLT_LTH_GENUN-PRO_TAN_MED"/>
            <filter val="AUR_1C_GYM_BLT_LTH_GENUN-PRO_TAN_SML"/>
            <filter val="AUR_1C_GYM_BLT_LTH_GENUN-PRO_TAN_XL"/>
            <filter val="AUR_1C_GYM_BLT_LTH_PNTHR_BLK_LRG"/>
            <filter val="AUR_1C_GYM_BLT_LTH_PNTHR_BLK_SML"/>
            <filter val="AUR_1C_GYM_BLT_LTH_PNTHR_BLK_XL"/>
            <filter val="AUR_1C_GYM_BLT_LTH_PNTHR_BLK_XXL"/>
            <filter val="AUR_1C_GYM_BLT_LTH_PNTHR_LGT-BRN_LRG"/>
            <filter val="AUR_1C_GYM_BLT_LTH_PNTHR_LGT-BRN_XL"/>
            <filter val="AUR_1C_GYM_BLT_LTH_PNTHR_TAN_MED"/>
            <filter val="AUR_1C_GYM_BLT_LTH_SECTNL_BLK_LRG"/>
            <filter val="AUR_1C_GYM_BLT_LTH_SECTNL_BLU_LRG"/>
            <filter val="AUR_1C_GYM_BLT_LTH_SECTNL_BRN_MED"/>
            <filter val="AUR_1C_GYM_BLT_LTH_SECTNL_BRN_SML"/>
            <filter val="AUR_1C_GYM_BLT_LTH_SECTNL_TAN_LRG"/>
            <filter val="AUR_1C_GYM_BLT_LTH_SECTNL_TAN_XL"/>
            <filter val="AUR_1C_GYM_BLT_NEOPR_BLK_MED"/>
            <filter val="AUR_1C_GYM_BLT_NEOPR_DIPP_BLK_ONE-SZ"/>
            <filter val="AUR_1C_GYM_BLT_NEOPR_EVA_RED-BLK_LRG"/>
            <filter val="AUR_1C_GYM_BLT_NEOPR_EVA_RED-BLK_MED"/>
            <filter val="AUR_1C_GYM_BLT_NEOPR_EVA_RED-BLK_SML"/>
            <filter val="AUR_1C_GYM_BLT_NEOPR_EVA_RED-BLK_XL"/>
            <filter val="AUR_1C_GYM_BLT_NEOPR_OCTN_BLK_MED"/>
            <filter val="AUR_1C_GYM_BLT_NEOPR_OCTN_BLK_SML"/>
            <filter val="AUR_1C_GYM_BLT_NEOPR_PRO_RED-BLK_SML"/>
            <filter val="AUR_1C_GYM_BLT_NEOPR_RED_XL"/>
            <filter val="AUR_1C_GYM_BLT_PLYPRP_DIPP_BRGNDY_FR-SZ"/>
            <filter val="AUR_1C_GYM_BLT_POLY_CAM-BLK_SML"/>
            <filter val="AUR_1C_GYM_BLT_PU-LTH_BLK_LRG"/>
            <filter val="AUR_1C_GYM_BLT_PU-LTH_BLK_MED"/>
            <filter val="AUR_1C_GYM_BLT_PU-LTH_BLK_SML"/>
            <filter val="AUR_1C_GYM_BLT_PU-LTH_BLK_XL"/>
            <filter val="AUR_1C_GYM_BLT_PU-LTH_BLU_MED"/>
            <filter val="AUR_1C_GYM_BLT_PU-LTH_BLU_SML"/>
            <filter val="AUR_1C_GYM_BLT_PU-LTH_BRN_MED"/>
            <filter val="AUR_1C_GYM_BLT_PU-LTH_BRN_SML"/>
            <filter val="AUR_1C_GYM_BLT_PU-LTH_BRN_XL"/>
            <filter val="AUR_1C_GYM_BLT_PU-LTH_OLV-GRN_MED"/>
            <filter val="AUR_1C_GYM_BLT_PU-LTH_OLV-GRN_SML"/>
            <filter val="AUR_1C_GYM_BLT_PU-LTH_OLV-GRN_XL"/>
            <filter val="AUR_1C_GYM_BLT_PU-LTH_RED_MED"/>
            <filter val="AUR_1C_GYM_BLT_PU-LTH_RED_SML"/>
            <filter val="AUR_1C_GYM_BLT_PU-LTH_SECTNL_BLU_LRG"/>
            <filter val="AUR_1C_GYM_BLT_PU-LTH_SECTNL_BLU_SML"/>
            <filter val="AUR_1C_GYM_SK-RP_PVC_707_BLK-BLU"/>
            <filter val="AUR_21C_GYM_HM-GY+2BAR_STEEL_18KG"/>
            <filter val="AUR_2C_BOX_FCS-PD_PVC_YLW-BLK"/>
            <filter val="AUR_2C_BOX_GLV_PU-LTH_6565_GLD-WHT_12Oz"/>
            <filter val="AUR_2C_BOX_GLV_PU-LTH_BLU_14Oz"/>
            <filter val="AUR_2C_BOX_GLV_PU-LTH_BLU-BLK_10Oz"/>
            <filter val="AUR_2C_BOX_GLV_PU-LTH_LION_BLK-RED_12Oz"/>
            <filter val="AUR_2C_BOX_GLV_PU-LTH_LION_BLU-BLK_10OZ"/>
            <filter val="AUR_2C_BOX_GLV_PU-LTH_LION_BLU-BLK_16OZ"/>
            <filter val="AUR_2C_BOX_GLV_PU-LTH_PLN_BLU_16OZ"/>
            <filter val="AUR_2C_BOX_GLV_PU-LTH_PLN_RED_12OZ"/>
            <filter val="AUR_2C_BOX_HW_COT_RED_108&quot;"/>
            <filter val="AUR_2C_BOX_HW_COT_YLW_108&quot;"/>
            <filter val="AUR_2C_BOX_MMA-GLV_PU-LTH_BLU_S/M"/>
            <filter val="AUR_2C_BOX_PCH-BG+CHN_PU-LTH_CAM-BLK_UFL-5FT"/>
            <filter val="AUR_2C_GYM_WRSTWRAP_LTH_CAMO"/>
            <filter val="AUR_2C_WGHT_AN-WR_NEOPR_505_BLK_2.5KG*2"/>
            <filter val="AUR_2C_WGHT_AN-WR_NEOPR_ARMR_GRY_0.5KG*2"/>
            <filter val="AUR_2C_WGHT_DMBL_IRN+VNYL_BLU_4KG*2"/>
            <filter val="AUR_2C_WGHT_DMBL_IRN+VNYL_BLU_5KG*2"/>
            <filter val="AUR_2C_WGHT_DMBL_PVC_BLU-GRN_5KG*2"/>
            <filter val="AUR_3C_GYM_BLT_KNE-WRP_LTH+POLY_OLV-GRN_LRG"/>
            <filter val="AUR_3C_GYM_BLT_LTH+POLY_GENUN-PRO_OLV-GRN+BLK-GRN_MED"/>
            <filter val="AUR_3C_GYM_BLT_LTH+POLY_GENUN-PRO_OLV-GRN+BLK-GRN_XL"/>
            <filter val="AUR_3C_GYM_BLT_WRST-WRP_NEOPR_OCTN_BLK-RED_LRG"/>
            <filter val="AUR_4C_BOX_PCH-BG+HW+CHN_PU-LTH+IRN+COT-SPD_BLK-BLU_UFL-5FT"/>
            <filter val="AUR_4C_WGHT_PLAT_PVC_10KG(2.5*4)"/>
            <filter val="AUR_8C_WGHT_PLAT_PVC_16KG(1*4+3*4)"/>
            <filter val="B00KOKVR3K"/>
            <filter val="B00KOKVSBQ"/>
            <filter val="B00KOKW22U"/>
            <filter val="B00KOKWTPU"/>
            <filter val="B00KOKWZOK"/>
            <filter val="B00KOKX24M"/>
            <filter val="B00KOKXAF8"/>
            <filter val="B00KOKXQVQ"/>
            <filter val="B00KOKXTLS"/>
            <filter val="B00KOKXWOC"/>
            <filter val="B00KOKY38Q"/>
            <filter val="B00KOKY5UW"/>
            <filter val="B00KOKY6IS"/>
            <filter val="B00O9N5CAW"/>
            <filter val="B00RMYVHGI"/>
            <filter val="B00TPLK7O4"/>
            <filter val="B00TPLK9I8"/>
            <filter val="B00TYGTKT8"/>
            <filter val="B00TYGTS2M"/>
            <filter val="B00TYGTYF8"/>
            <filter val="B00TYGV460"/>
            <filter val="B00TYGVKJG"/>
            <filter val="B00TYGVW1M"/>
            <filter val="B010V9G6PM"/>
            <filter val="B010V9GFGC"/>
            <filter val="B01171ZMPS"/>
            <filter val="B013C7FMRI"/>
            <filter val="B013P54XJK"/>
            <filter val="B015T117K6"/>
            <filter val="B018XTTXKW"/>
            <filter val="B0193IPU2C"/>
            <filter val="B01BY8GHJ4"/>
            <filter val="B01D1GTPQO"/>
            <filter val="B01D1GTPWS"/>
            <filter val="B01D4S7EIU"/>
            <filter val="B01D4S835I"/>
            <filter val="B01D4S98QQ"/>
            <filter val="B01I31N8N8"/>
            <filter val="B01I7ZGSB4"/>
            <filter val="B01LXIV13R"/>
            <filter val="B01LYTIA15"/>
            <filter val="B01LYTO0OO"/>
            <filter val="B01MQU553J"/>
            <filter val="B01MRDB47O"/>
            <filter val="B01MRVJOLS"/>
            <filter val="B01MSX72HA"/>
            <filter val="B01MUCFUF6"/>
            <filter val="B01MXHZCIS"/>
            <filter val="B01N0U2COE"/>
            <filter val="B01N0U2D15"/>
            <filter val="B01N2S0G13"/>
            <filter val="B01N9KU9QN"/>
            <filter val="B01NAME9KS"/>
            <filter val="B06VYFGWQZ"/>
            <filter val="B06VYH267K"/>
            <filter val="B06WGLCKV3"/>
            <filter val="B06WPBHDQQ"/>
            <filter val="B06WV7DQW3"/>
            <filter val="B06X1G52W8"/>
            <filter val="B06X3S8G77"/>
            <filter val="B06X95TRCP"/>
            <filter val="B06X96K2BD"/>
            <filter val="B06Y1KDRLZ"/>
            <filter val="B06Y6C44L1"/>
            <filter val="B07117LT2F"/>
            <filter val="B071D6CW51"/>
            <filter val="B071FTHGLR"/>
            <filter val="B071X4NV4C"/>
            <filter val="B072C6HRGB"/>
            <filter val="B072KF2S9X"/>
            <filter val="B073P7NHKP"/>
            <filter val="B073YD4WBN"/>
            <filter val="B073YD9191"/>
            <filter val="B073YDRVPZ"/>
            <filter val="B073YDWYNK"/>
            <filter val="B076HR16Q6"/>
            <filter val="B0772J6VCF"/>
            <filter val="B077N65Y1G"/>
            <filter val="B077TY624Z"/>
            <filter val="B077YJC3MN"/>
            <filter val="B077YJT31P"/>
            <filter val="B0784S4JHQ"/>
            <filter val="B0784TGTKD"/>
            <filter val="B078GD314G"/>
            <filter val="B078GK757M"/>
            <filter val="B078KW2TX3"/>
            <filter val="B078NY57HJ"/>
            <filter val="B078NY8JXR"/>
            <filter val="B078RCLTK2"/>
            <filter val="B0791HH5JC"/>
            <filter val="B0791J3R2H"/>
            <filter val="B0798GPFTB"/>
            <filter val="B079XZ5JR4"/>
            <filter val="B07B5BF5SR"/>
            <filter val="B07C2W5D88"/>
            <filter val="B07C8H8XZ1"/>
            <filter val="B07CRLL2C8"/>
            <filter val="B07CRNJ4RQ"/>
            <filter val="B07D1ZZJSF"/>
            <filter val="B07D21R95L"/>
            <filter val="B07D5YPK9F"/>
            <filter val="B07D5Z4QK3"/>
            <filter val="B07D5Z67ZW"/>
            <filter val="B07D73Z45Y"/>
            <filter val="B07D76HZ3H"/>
            <filter val="B07D76M8J7"/>
            <filter val="B07D77BR1M"/>
            <filter val="B07D77FX1B"/>
            <filter val="B07D77VCR9"/>
            <filter val="B07D787752"/>
            <filter val="B07FR9TPPR"/>
            <filter val="B07FRMS8YH"/>
            <filter val="B07FRQR242"/>
            <filter val="B07G878PQZ"/>
            <filter val="B07GXS732F"/>
            <filter val="B07J1RN83J"/>
            <filter val="B07J58Y167"/>
            <filter val="B07KB1TS5Y"/>
            <filter val="B07KR4Q66N"/>
            <filter val="B07L5D5T95"/>
            <filter val="B07L5DTKVW"/>
            <filter val="B07L5V2CFC"/>
            <filter val="B07L5WM8HP"/>
            <filter val="B07L65S6MK"/>
            <filter val="B07L66CQC5"/>
            <filter val="B07L66H4J8"/>
            <filter val="B07MBG3RP4"/>
            <filter val="B07NJJK1TT"/>
            <filter val="B07PDWC6QZ"/>
            <filter val="B07TSTKM65"/>
            <filter val="B07V2B1YR4"/>
            <filter val="B07V35S4Y3"/>
            <filter val="B07V35WNZB"/>
            <filter val="B07V3FWLW9"/>
            <filter val="B07V42Q5ST"/>
            <filter val="B07WR5GTT7"/>
            <filter val="B07Z93847N"/>
            <filter val="B07Z949P87"/>
            <filter val="B07Z94ZTMY"/>
            <filter val="B07Z954YBH"/>
            <filter val="B07Z958CZ6"/>
            <filter val="B07ZX49S95"/>
            <filter val="B07ZX4JBCN"/>
            <filter val="B0824YY36T"/>
            <filter val="B0824Z35XX"/>
            <filter val="B08255KHJ6"/>
            <filter val="B08255VNW1"/>
            <filter val="B08256CRS6"/>
            <filter val="B08256JLF5"/>
            <filter val="B08256MMBP"/>
            <filter val="B08256MWBP"/>
            <filter val="B08256PB25"/>
            <filter val="B08256PTC8"/>
            <filter val="B08256Q2WQ"/>
            <filter val="B08256T255"/>
            <filter val="B08256ZFL5"/>
            <filter val="B082573RGF"/>
            <filter val="B08257CXL7"/>
            <filter val="B08257CY8M"/>
            <filter val="B08257NRDB"/>
            <filter val="B082L25V8T"/>
            <filter val="B082L2NWS1"/>
            <filter val="B082L2Q2ZR"/>
            <filter val="B082L361PY"/>
            <filter val="B082L38MJ7"/>
            <filter val="B082NTZGC5"/>
            <filter val="B083G3NCML"/>
            <filter val="B083JFXHF7"/>
            <filter val="B083JG12VW"/>
            <filter val="B083JG2RJV"/>
            <filter val="B084XP4RQP"/>
            <filter val="B085B3QH9R"/>
            <filter val="B086ZCXLGY"/>
            <filter val="B086ZCYJVK"/>
            <filter val="B086ZDGDTK"/>
            <filter val="B086ZDLQ4V"/>
            <filter val="B08DN11BMG"/>
            <filter val="B08DN2GVY1"/>
            <filter val="B08DN38WSK"/>
            <filter val="B08DNMNWJ9"/>
            <filter val="B08DNYHFJR"/>
            <filter val="B08DNZ7STV"/>
            <filter val="B08DNZJN94"/>
            <filter val="B08DP1C5TP"/>
            <filter val="B08DP1LYZY"/>
            <filter val="B08DP2QF3C"/>
            <filter val="B08GLD3GXX"/>
            <filter val="B08GYT7KLY"/>
            <filter val="B08GYV9J44"/>
            <filter val="B08HFR1RVX"/>
            <filter val="B08HGDRNWD"/>
            <filter val="B08HR4ZNTF"/>
            <filter val="B08HVQSLD8"/>
            <filter val="B08HVS2Q37"/>
            <filter val="B08HVSFWFV"/>
            <filter val="B08HVSGV85"/>
            <filter val="B08KVDFWFD"/>
            <filter val="B08KVGVXY6"/>
            <filter val="B08KYKKHSY"/>
            <filter val="B08MWX8634"/>
            <filter val="B08MX1YN46"/>
            <filter val="B08PC9DF2N"/>
            <filter val="B08PCLQ8GP"/>
            <filter val="B08PCNWM5B"/>
            <filter val="B08PQYHL56"/>
            <filter val="B08PT6XS6C"/>
            <filter val="B08R6JJ9H1"/>
            <filter val="B08R6KH2T8"/>
            <filter val="B08RWBQPCW"/>
            <filter val="B08TTQ9KQ5"/>
            <filter val="B08V6X3RVG"/>
            <filter val="B08V76TKGK"/>
            <filter val="B08VJ5534Q"/>
            <filter val="B08VJ5F7WB"/>
            <filter val="B08VJ6SSXB"/>
            <filter val="B08VJHNKCN"/>
            <filter val="B08XWGMGH6"/>
            <filter val="B08XWKV4CJ"/>
            <filter val="B08XWLX4GP"/>
            <filter val="B08XWNLDQF"/>
            <filter val="B08XWNXN2G"/>
            <filter val="B091YRGMD7"/>
            <filter val="B092RFW8NC"/>
            <filter val="B092RGH5Q2"/>
            <filter val="B09372DD8G"/>
            <filter val="B09372HQHN"/>
            <filter val="B09372RG8N"/>
            <filter val="B093732G7Z"/>
            <filter val="B093735ZNH"/>
            <filter val="B0937388VK"/>
            <filter val="B093738DY8"/>
            <filter val="B09373F13M"/>
            <filter val="B09374FN7L"/>
            <filter val="B09374VZHG"/>
            <filter val="B09375287X"/>
            <filter val="B09375C2JJ"/>
            <filter val="B09375P8B4"/>
            <filter val="B09375PD88"/>
            <filter val="B093771891"/>
            <filter val="B09377KVKR"/>
            <filter val="B0993D77JN"/>
            <filter val="B0993DB1HL"/>
            <filter val="B099S34GKD"/>
            <filter val="B09GYDMLD9"/>
            <filter val="B09GYGTLCT"/>
            <filter val="B09H33P1L9"/>
            <filter val="B09MTVNQGQ"/>
            <filter val="B09N2GDX49"/>
            <filter val="B0BDS1ZV26"/>
            <filter val="B0BFHML1JZ"/>
            <filter val="B0BFHQ1PPV"/>
            <filter val="B0BFLNZWGC"/>
            <filter val="B0BFLPBHS2"/>
            <filter val="B0BFLPSFJ3"/>
            <filter val="B0BFLR11MJ"/>
            <filter val="B0BFLR66Z6"/>
            <filter val="B0BFLRD3FN"/>
            <filter val="B0BFLRKTYC"/>
            <filter val="B0BFLTD7L6"/>
            <filter val="BEC_1C_BarbequeGrill_Briefcase_WithSkewers_8pcs"/>
            <filter val="BEC_1C_BarbequeGrill_HalfBarrel_WithSkewers_6pcs"/>
            <filter val="BEC_1C_Bottle_Flask_Vacumm_500ml"/>
            <filter val="BEC_1C_Bottle_Sport_StainlessSteel_500ml_Black"/>
            <filter val="BEC_1C_Bottle_Sport_StainlessSteel_500ml_DarkBlue"/>
            <filter val="BEC_1C_BrushHolder_Rack_Plastic_9.5x18_Green"/>
            <filter val="BEC_1C_BrushHolder_Rack_Plastic_9.5x18_Orange"/>
            <filter val="BEC_1C_BrushHolder_Rack_Plastic_9.5x18_White"/>
            <filter val="BEC_1C_BrushHolder_Rack_Plastic_9.5x18_Yellow"/>
            <filter val="BEC_1C_ChoppingBoard_Collapsible_30x40_Grey"/>
            <filter val="BEC_1C_Cookware_GrillPlate_Metal"/>
            <filter val="BEC_1C_Cookware_Pan_Aluminium_186gm_Blue"/>
            <filter val="BEC_1C_Cookware_Pan_Baking_Metal"/>
            <filter val="BEC_1C_Cookware_Pan_Bread_Metal"/>
            <filter val="BEC_1C_Cookware_Pan_Pizza_Metal"/>
            <filter val="BEC_1C_Cookware_Pan_Square_Aluminium_695gm"/>
            <filter val="BEC_1C_Cookware_Pan+Lid_Borosilicate_3L"/>
            <filter val="BEC_1C_Cookware_Tray_Baking_Metal"/>
            <filter val="BEC_1C_Cup&amp;Mug_Glass_Insulated_250ml_Black"/>
            <filter val="BEC_1C_Cup&amp;Mug_Glass_Insulated_250ml_Blue"/>
            <filter val="BEC_1C_Cup&amp;Mug_Glass_Insulated_250ml_Grey"/>
            <filter val="BEC_1C_Cup&amp;Mug_Glass_Insulated_250ml_Orange"/>
            <filter val="BEC_1C_Cup&amp;Mug_Glass_Insulated_250ml_Pink"/>
            <filter val="BEC_1C_CushionCovers_Jute_BlockPrint_40x40_White_Blue"/>
            <filter val="BEC_1C_CushionCovers_Jute_LeafPrint_40x40_Multicolor"/>
            <filter val="BEC_1C_CushionCovers_Jute_Printed_40x40_Red_White"/>
            <filter val="BEC_1C_CushionCovers_Jute_SquarePrint_40x40_Red_Green"/>
            <filter val="BEC_1C_CushionCovers_Jute_Strips+FlowerPrint_40x40_Multicolor"/>
            <filter val="BEC_1C_CushionCovers_Jute_TeapotPrint_40x40_Multicolor"/>
            <filter val="BEC_1C_CushionCovers_Velvet_GoldWorkPrint_40x40_Wine"/>
            <filter val="BEC_1C_CushionCovers_Velvet_LeafPrint_40x40_Yellow_Green"/>
            <filter val="BEC_1C_CushionCovers_Velvet_Solid_40x40_Blue"/>
            <filter val="BEC_1C_CushionCovers_Velvet_Solid_40x40_NavyBlue"/>
            <filter val="BEC_1C_CushionCovers_Velvet_Solid_40x40_Teal"/>
            <filter val="BEC_1C_CushionCovers_Velvet_WhiteLinesPrint_40x40_Red"/>
            <filter val="BEC_1C_Fragrance_IncenseKit_Baguet-Jasmine-Sandal-Lavender"/>
            <filter val="BEC_1C_FruitBowl_Basket_Plastic_Green"/>
            <filter val="BEC_1C_FruitBowl_Basket_Plastic_Peach"/>
            <filter val="BEC_1C_FruitBowl_Basket_Plastic_White"/>
            <filter val="BEC_1C_FruitBowl_Basket_Plastic_Yellow"/>
            <filter val="BEC_1C_Grater_Plastic_4in1_Green"/>
            <filter val="BEC_1C_Grater_Plastic_8in1_Green"/>
            <filter val="BEC_1C_Grater_Slicer_Plastic_Green"/>
            <filter val="BEC_1C_Juicer_Manual_Green"/>
            <filter val="BEC_1C_KnifeSharpener_Black"/>
            <filter val="BEC_1C_LunchBag_Tote_Polyster_5L_DarkBlue"/>
            <filter val="BEC_1C_LunchBag_Tote_Polyster_5L_Pink"/>
            <filter val="BEC_1C_LunchBag_Tote_Polyster_5L_Purple"/>
            <filter val="BEC_1C_LunchBag_Tote_Polyster_5L_Red"/>
            <filter val="BEC_1C_LunchBox_Bag_Polyster_Insulated_4L_Blue"/>
            <filter val="BEC_1C_LunchBox_Bag_Polyster_Insulated_4L_DarkBlue"/>
            <filter val="BEC_1C_LunchBox_Bag_Polyster_Insulated_4L_Pink"/>
            <filter val="BEC_1C_LunchBox_Container_Square_StainlessSteel_850ml_Black"/>
            <filter val="BEC_1C_LunchBox_Container_Square_StainlessSteel_850ml_Green"/>
            <filter val="BEC_1C_LunchBox_DoubleLayer_Plastic_0-1L"/>
            <filter val="BEC_1C_LunchBox_LeakProof_Plastic_0-1L_Bear"/>
            <filter val="BEC_1C_LunchBox_LeakProof_Plastic_0-1L_Rabbit"/>
            <filter val="BEC_1C_LunchBox_Microwave_StainlessSteel_1.2L_Blue"/>
            <filter val="BEC_1C_LunchBox_Microwave_StainlessSteel_1.2L_Green"/>
            <filter val="BEC_1C_LunchBox_Microwave_StainlessSteel_1.2L_Pink"/>
            <filter val="BEC_1C_LunchBox_Sealed_Partition_StainlessSteel_1.2L_Blue"/>
            <filter val="BEC_1C_LunchBox_Sealed_Partition_StainlessSteel_1.2L_Caramine"/>
            <filter val="BEC_1C_LunchBox_Sealed_Partition_StainlessSteel_1.2L_Green"/>
            <filter val="BEC_1C_LunchBox_Thermal_Stackable_StainlessSteel_930ml_Blue"/>
            <filter val="BEC_1C_LunchBox_Thermal_Stackable_StainlessSteel_930ml_Green"/>
            <filter val="BEC_1C_Mould_IceLolly_Cloud_2pcs_Blue_Yellow"/>
            <filter val="BEC_1C_Mould_IceLolly_Cloud_2pcs_Red_Pink"/>
            <filter val="BEC_1C_Mould_IceLolly_Cloud_6pcs_Blue_Yellow"/>
            <filter val="BEC_1C_Mould_IceLolly_Cloud_6pcs_Red_Pink"/>
            <filter val="BEC_1C_Peeler_MultiHead_Black_White"/>
            <filter val="BEC_1C_SpiceRack_Plastic_12in1_Black"/>
            <filter val="BEC_1C_SpiceRack_Plastic_6in1_Black"/>
            <filter val="BEC_1C_Statue_Buddha_Face_Polyresin_13in_Black"/>
            <filter val="BEC_1C_Statue_Buddha_Sitting_Polyresin_12in_Black_Gold"/>
            <filter val="BEC_1C_Statue_Buddha_Sitting_Polyresin_8in_Black_Gold"/>
            <filter val="BEC_1C_Statue_Ganesh_Sitting_Resin_3in_Gold"/>
            <filter val="BEC_1C_Statue_Ganesh_Sitting_Resin_6in_Gold"/>
            <filter val="BEC_1C_Stool_Button_Plastic_20cm_Red"/>
            <filter val="BEC_1C_Storage_Crisper_4pcs_Rectangular_Blue_Yellow"/>
            <filter val="BEC_1C_Storage_Crisper_4pcs_Rectangular_Red_Pink"/>
            <filter val="BEC_1C_Storage_Crisper_4pcs_Round_Blue_Yellow"/>
            <filter val="BEC_1C_TableRunners_Canvas_Printed_60x13&quot;_Pink"/>
            <filter val="BEC_1C_Tumbler_Insulated_591.4ml_Black"/>
            <filter val="BEC_1C_Tumbler_Insulated_591.4ML_Red"/>
            <filter val="BEC_1C_Tumbler_Insulated_591.4ML_Yellow"/>
            <filter val="BEC_1C_Tumbler_Vacuum_DoubleWall_380ml_Black"/>
            <filter val="BEC_1C_Tumbler_Vacuum_DoubleWall_380ml_OliveGreen"/>
            <filter val="BEC_1C_Tumbler_Vacuum_DoubleWall_380ml_Pink"/>
            <filter val="BEC_1C_Tumbler_Vacuum_Insulated_884ml_Red"/>
            <filter val="BEC_1C_Tumbler_Vacuum_Insulated_884ml_Yellow"/>
            <filter val="BEC_2C_Cookware_Pan_Round_Aluminium_WtihLid_570gm"/>
            <filter val="BEC_2C_Curtain_Door_Blackout_Polyester_7ft_Grey"/>
            <filter val="BEC_2C_Curtain_Door_Blackout_Polyester_7ft_Maroon"/>
            <filter val="BEC_2C_Curtain_Door_Blackout_Polyester_7ft_OliveGreen"/>
            <filter val="BEC_2C_Curtain_Door_Blackout_Polyester_7ft_Teal"/>
            <filter val="BEC_2C_Curtain_Door_GradientPrint_7ft_Red"/>
            <filter val="BEC_2C_Curtain_Door_LeafGarlandPrint_7ft_White_Green"/>
            <filter val="BEC_2C_Curtain_Door_LongCrushPrint_7ft_Green"/>
            <filter val="BEC_2C_Curtain_Door_PeacockPrint_7ft_White_Blue"/>
            <filter val="BEC_2C_Curtain_Window_Solid_Polyester_5ft_OliveGreen"/>
            <filter val="BEC_2C_Curtain_Window_Solid_Polyester_5ft_Teal"/>
            <filter val="BEC_2C_Fragrance_IncenseCone_Jasmine"/>
            <filter val="BEC_2C_Fragrance_IncenseCone_Lemongrass"/>
            <filter val="BEC_2C_Fragrance_IncenseCone_Rose"/>
            <filter val="BEC_2C_Fragrance_IncenseCone_Vedic"/>
            <filter val="BEC_2C_Fragrance_IncenseStick_Jasmine"/>
            <filter val="BEC_2C_Fragrance_IncenseStick_Oudh"/>
            <filter val="BEC_2C_Fragrance_IncenseStick_Rose"/>
            <filter val="BEC_2C_Fragrance_IncenseStick_Sandalwood"/>
            <filter val="BEC_2C_FruitBowl_Basket_Plastic_Green"/>
            <filter val="BEC_2C_FruitBowl_Basket_Plastic_Peach"/>
            <filter val="BEC_2C_FruitBowl_Basket_Plastic_White"/>
            <filter val="BEC_2C_FruitBowl_Basket_Plastic_Yellow"/>
            <filter val="BEC_2C_Stool_Button_Plastic_20cm_Red"/>
            <filter val="BEC_2C_Storage_Bag_Collapsible_Fabric_Packof2_Grey"/>
            <filter val="BEC_2C_Storage_Container_Fridge"/>
            <filter val="BEC_2C_Strainer_Basket+Drainer_Plastic_2in1_Green"/>
            <filter val="BEC_2C_Towel_Hand_Bamboo_40x60_CadetBlue"/>
            <filter val="BEC_2C_Towel_Hand_Bamboo_40x60_Turquoise"/>
            <filter val="BEC_3C_Cloth_GlassCleaner_Microfibre_300gsm_Blue"/>
            <filter val="BEC_3C_Cloth_ScreenCleaner_200gsm_Black"/>
            <filter val="BEC_3C_Storage_Bag_Vacuum_Plastic_Large"/>
            <filter val="BEC_3C_Storage_Bag_Vacuum_Plastic_Medium"/>
            <filter val="BEC_3C_Storage_Bag_Vacuum_Plastic_Small"/>
            <filter val="BEC_4C_Storage_Bag_Vacuum+ManualPump_Plastic_Large"/>
            <filter val="BEC_4C_Storage_Bag_Vacuum+ManualPump_Plastic_Medium"/>
            <filter val="BEC_4C_Storage_Bag_Vacuum+ManualPump_Plastic_Small"/>
            <filter val="BEC_4C_Storage_Container_Fridge"/>
            <filter val="BEC_5C_ShoeRack_Foldable_SupportSlot_32x23_Green"/>
            <filter val="BEC_6C_Fragrance_Diffuser+EssentialOil+TeaLight_4_FrenchLavender"/>
            <filter val="BEC_6C_Storage_Container_Kitchen_1100ml_White"/>
            <filter val="BEC_6C_Storage_Container_Kitchen_1700ml_White"/>
            <filter val="BEC_6C_Storage_Container_Kitchen_750ml_White"/>
            <filter val="KTS_100C_BULB_FLOWR_RAJNIGAN_WHT"/>
            <filter val="KTS_10C_BULB_CHINCHERINCHEE"/>
            <filter val="KTS_10C_BULB_FLOWR_ACHMNS_MULTI"/>
            <filter val="KTS_10C_BULB_FLOWR_ACHMNS_PNK"/>
            <filter val="KTS_10C_BULB_FLOWR_AMARY-LILY_MIX"/>
            <filter val="KTS_10C_BULB_FLOWR_AMARY-LILY+FOOTBALL+NARINE+DAY-LILY"/>
            <filter val="KTS_10C_BULB_FLOWR_CALDMS_MULTI"/>
            <filter val="KTS_10C_BULB_FLOWR_FOOT-LILY_MIX"/>
            <filter val="KTS_10C_BULB_FLOWR_GLADI_DRK_YLW"/>
            <filter val="KTS_10C_BULB_FLOWR_GLADI_GRN"/>
            <filter val="KTS_10C_BULB_FLOWR_GLADI_MIX"/>
            <filter val="KTS_10C_BULB_FLOWR_GLADI_RED"/>
            <filter val="KTS_10C_BULB_FLOWR_RAJNIGAN_WHT"/>
            <filter val="KTS_10C_BULB_FLOWR_ZEPHRYN_LGT_PNK"/>
            <filter val="KTS_10C_BULB_FLOWR_ZEPHRYN_LGT-PNK"/>
            <filter val="KTS_10C_BULB_FLOWR_ZEPHRYN_YLW"/>
            <filter val="KTS_10C_BULB_TRIOTINA_MIX"/>
            <filter val="KTS_10C_PLNTR_10B-PLT_6&quot;_RED"/>
            <filter val="KTS_10C_PLNTR_10POT_DLUX_10''_MIX"/>
            <filter val="KTS_10C_PLNTR_10POT_DLUX_MIX_10&quot;"/>
            <filter val="KTS_10C_PLNTR_10POT_PLSTC_6&quot;_MIX"/>
            <filter val="KTS_10C_PLNTR_10POT-HOLE_PLSTC_6&quot;_BLK"/>
            <filter val="KTS_10C_PLNTR_5POT5B-PLT_8&quot;_RED"/>
            <filter val="KTS_10C_PLNTR_5POT5B-PLT_DLUX_8&quot;_MIX"/>
            <filter val="KTS_10C_PLNTR_5POT5B-PLT_DLUX_8&quot;_RED"/>
            <filter val="KTS_10C_PLNTR_5POT5B-PLT_FLSHY_6&quot;_MIX"/>
            <filter val="KTS_10C_PLNTR_DOUBLE_HOOK_BLCK_4&quot;"/>
            <filter val="KTS_10C_PLNTR_DOUBLE_HOOK_BLUE_4&quot;"/>
            <filter val="KTS_10C_PLNTR_DOUBLE_HOOK_PNK_4&quot;"/>
            <filter val="KTS_10C_PLNTR_DOUBLE_HOOK_PRPL_4&quot;"/>
            <filter val="KTS_10C_PLNTR_DOUBLE_HOOK_YLW_4&quot;"/>
            <filter val="KTS_10C_PLNTR_HANG-POT_1-HOOK_8&quot;_MIX"/>
            <filter val="KTS_10C_PLNTR_POT_18CM_RED"/>
            <filter val="KTS_10C_PLNTR_SEEDTRAY_25HOLE_MIX"/>
            <filter val="KTS_10C_PLNTR_SEEDTRAY_48HOLE_BLK"/>
            <filter val="KTS_10C_PLNTR_SEEDTRAY_49HOLE_BLK"/>
            <filter val="KTS_10C_PLNTR_SEEDTRAY_49HOLE_MIX"/>
            <filter val="KTS_10C_SEED_HERB_WINTER_MIX"/>
            <filter val="KTS_10C_SEED_VEG_CAPSICUM-F1_HYB"/>
            <filter val="KTS_10C_SOIL_CCPT_2GM"/>
            <filter val="KTS_10C_TOOL_5T+GLV+PRU+SCI+MET-BOX_MIX"/>
            <filter val="KTS_10C_TOOL_5T+PRU+SCI+GLV+MET-BOX_MIX"/>
            <filter val="KTS_10C_TOOL_5T+SCI+PRU+MAN+PMP+GLV_PLSTC"/>
            <filter val="KTS_11C_BULB_FLOWR_AMARY-LILY_MIX"/>
            <filter val="KTS_11C_BULB_FLOWR_CALADIUM_MIX"/>
            <filter val="KTS_11C_TOOL_KIDS-GARDEN-KIT"/>
            <filter val="KTS_12_SEED_HERB_COMBO-HERBS"/>
            <filter val="KTS_12C_BULB_FLOWR_AMARY-LILY_MIX"/>
            <filter val="KTS_12C_BULB_FLOWR_AMARY-LILY+FOOTBALL+NARINE+DAY-LILY"/>
            <filter val="KTS_12C_BULB_FLOWR_CALADIUM_MIX"/>
            <filter val="KTS_12C_BULB_FLOWR_CALLA-LILY_YLW"/>
            <filter val="KTS_12C_BULB_FLOWR_FREESIA_MIX"/>
            <filter val="KTS_12C_BULB_FLOWR_RAJNIGAN"/>
            <filter val="KTS_12C_BULB_FLOWR_RAJNIGAN_WHT"/>
            <filter val="KTS_12C_PLNTR_12POT_1-HOOK_8&quot;_MIX"/>
            <filter val="KTS_12C_PLNTR_12POT_3.5&quot;_MIX"/>
            <filter val="KTS_12C_PLNTR_12POT_8&quot;_MIX"/>
            <filter val="KTS_12C_PLNTR_12POT_DLUX_8&quot;_MIX"/>
            <filter val="KTS_12C_PLNTR_12POT_PLSTC_8&quot;_RED"/>
            <filter val="KTS_12C_PLNTR_12POT-HOLE_PLSTC_6&quot;_BLK"/>
            <filter val="KTS_12C_PLNTR_6POT+6BOT-PLT_PLSTC_FLSHY_6&quot;_WHT"/>
            <filter val="KTS_12C_PLNTR_6POT6B-PLT_6&quot;_MIX"/>
            <filter val="KTS_12C_PLNTR_6POT6B-PLT_PLSTC_12''_MIX"/>
            <filter val="KTS_12C_PLNTR_POT_ARDHAN_MIX"/>
            <filter val="KTS_12C_SEED_FLOWR_GARDEN"/>
            <filter val="KTS_12C_SEED_FLOWR_SUMMER_MIX"/>
            <filter val="KTS_12C_SEED_VEG_HYB_MIX"/>
            <filter val="KTS_12C_TOOL_3T+KHRP+PRU+2SEED+3POT+CCPT+OGMAN"/>
            <filter val="KTS_12C_TOOL_3T+KHRP+SCI+2SEED+3POT+CCPT+OGMAN"/>
            <filter val="KTS_14C_SEED_FLOWR_GARDEN_MIX"/>
            <filter val="KTS_14C_SEED_HERB_HEIRLOOM_MIX"/>
            <filter val="KTS_15C_BULB_FLOWR_AMARY-LILY_MIX"/>
            <filter val="KTS_15C_BULB_FLOWR_AMARY-LILY_MULTI"/>
            <filter val="KTS_15C_BULB_FLOWR_CALADIUM_MIX"/>
            <filter val="KTS_15C_BULB_FLOWR_CALDMS_MULTI"/>
            <filter val="KTS_15C_BULB_FLOWR_GLADI_MIX"/>
            <filter val="KTS_15C_BULB_FLOWR_GLADI_RED"/>
            <filter val="KTS_15C_BULB_FLOWR_GLADI_YLW"/>
            <filter val="KTS_15C_BULB_FLOWR_ZEPHRYN_LGT_PNK"/>
            <filter val="KTS_15C_BULB_FLOWR_ZEPHRYN_MIX"/>
            <filter val="KTS_15C_BULB_FLOWR_ZEPHRYN_YLW"/>
            <filter val="KTS_15C_SEED_FLOWR_HEIRLOOM_MIX"/>
            <filter val="KTS_15C_SEED_VEG_MIX-VARIETY"/>
            <filter val="KTS_16C_BULB_FLOWR_CALADIUM_MIX"/>
            <filter val="KTS_16C_BULB_FLOWR_GLADI_MIX"/>
            <filter val="KTS_16C_BULB_FLOWR_RAJNIGAN_WHT"/>
            <filter val="KTS_16C_PLNTR_8POT8B-PLT_FLSHY_6&quot;_MIX"/>
            <filter val="KTS_16C_PLNTR_8POT8B-PLT_PLSTC_6&quot;_MIX"/>
            <filter val="KTS_17C_BULB_FLOWR_RAJNIGAN_WHT"/>
            <filter val="KTS_18C_BULB_FLOWR_AMARY-LILY_MIX"/>
            <filter val="KTS_18C_BULB_FLOWR_GLADI_MULTI"/>
            <filter val="KTS_18C_PLNTR_18POT_NURSRY_6&quot;_MIX"/>
            <filter val="KTS_1C_BULB_FLOWR_AMARY-LILY_MIX"/>
            <filter val="KTS_1C_BULB_FLOWR_AMERICAN-GLADI_RED"/>
            <filter val="KTS_1C_BULB_FLOWR_FOOT-LILY"/>
            <filter val="KTS_1C_BULB_FLOWR_FOOT-LILY_MIX"/>
            <filter val="KTS_1C_BULB_FLOWR_FREESIA_RED"/>
            <filter val="KTS_1C_BULB_FLOWR_PROSPPORITY-GLADI_WHT"/>
            <filter val="KTS_1C_BULB_FLOWR_TBRS_HYB"/>
            <filter val="KTS_1C_BULB_FLOWR_ZENTEDASCHIA_PRP"/>
            <filter val="KTS_1C_BULB_FLOWR_ZEPHRYN_LGT-PNK"/>
            <filter val="KTS_1C_BULB_FLOWR_ZEPHRYN_WHT"/>
            <filter val="KTS_1C_I-WEEDER_ALL PINK"/>
            <filter val="KTS_1C_MTL_DUAL_POT_WIT_STND_BLACK"/>
            <filter val="KTS_1C_MTL_DUAL_POT_WIT_STND_WHITE"/>
            <filter val="KTS_1C_PLANTR_3-STEP-STAND_DIY"/>
            <filter val="KTS_1C_PLNTR_1POT_SUNSHINE_8&quot;_GRN"/>
            <filter val="KTS_1C_PLNTR_1STAND+2MET-POT_MIX"/>
            <filter val="KTS_1C_PLNTR_2-HOOK_HANGING"/>
            <filter val="KTS_1C_PLNTR_2POT+2STND_MET_SQR_GRY"/>
            <filter val="KTS_1C_PLNTR_5POT_MET_RECTANGLE_MIX"/>
            <filter val="KTS_1C_PLNTR_CRWN_METAL_PLANTER_RED"/>
            <filter val="KTS_1C_PLNTR_CRWN_METAL_PLANTER_WHITE_PRNTD"/>
            <filter val="KTS_1C_PLNTR_GLASS_TUBE_WOODEN_HOLDER"/>
            <filter val="KTS_1C_PLNTR_HANDI_POT_GRAY"/>
            <filter val="KTS_1C_PLNTR_HANG-POT_PLSTC_ERO_PNK"/>
            <filter val="KTS_1C_PLNTR_MET_BLK_JUTE-ROPE"/>
            <filter val="KTS_1C_PLNTR_PMP_MET_FLRL-PRNT_YLW"/>
            <filter val="KTS_1C_PLNTR_POT_BRASS_5&quot;_GLD"/>
            <filter val="KTS_1C_PLNTR_POT_ERO_7&quot;_BLU"/>
            <filter val="KTS_1C_PLNTR_POT_JUPITR_14&quot;_YLW"/>
            <filter val="KTS_1C_PLNTR_POT_MET_DBL-HANDL_BRN"/>
            <filter val="KTS_1C_PLNTR_POT_MET_DOUBLE-HANG_YLW"/>
            <filter val="KTS_1C_PLNTR_POT_MET_RECTANGLE-STND_BLK"/>
            <filter val="KTS_1C_PLNTR_POT_MET_WIT-STND_4&quot;_WHT"/>
            <filter val="KTS_1C_PLNTR_POT_MET_WIT-TRIPOD-STND_BLK"/>
            <filter val="KTS_1C_PLNTR_POT_MET_WIT-TRIPOD-STND_ELEPHANT"/>
            <filter val="KTS_1C_PLNTR_POT_MET_WIT-TRIPOD-STND_FLR"/>
            <filter val="KTS_1C_PLNTR_POT_MET_WIT-TRIPOD-STND_GRN"/>
            <filter val="KTS_1C_PLNTR_POT_MET_WIT-TRIPOD-STND_RED"/>
            <filter val="KTS_1C_PLNTR_POT_PLSTC_ERO_RED"/>
            <filter val="KTS_1C_PLNTR_POT_PLSTC_ERO_WHT"/>
            <filter val="KTS_1C_PLNTR_POT_PLSTC_EUROBASKT_7&quot;_BLU"/>
            <filter val="KTS_1C_PLNTR_POT_PLSTC_JUPITR_10&quot;_ORG"/>
            <filter val="KTS_1C_PLNTR_POT_PLSTC_JUPITR_14&quot;_BLU"/>
            <filter val="KTS_1C_PLNTR_POT_PLSTC_JUPITR_14&quot;_RED"/>
            <filter val="KTS_1C_PLNTR_POT_PLSTC_JUPITR_MLT"/>
            <filter val="KTS_1C_PLNTR_POT_PLSTC_PEARL_5&quot;_GRN"/>
            <filter val="KTS_1C_PLNTR_POT_PLSTC_PEARL_5&quot;_WHT"/>
            <filter val="KTS_1C_PLNTR_POT_PLSTC_SUNSHINE_7&quot;_GRN"/>
            <filter val="KTS_1C_PLNTR_POT_PLSTC_SUNSHINE_7&quot;_YLW"/>
            <filter val="KTS_1C_PLNTR_POT_PLSTC_SUNSHN_7&quot;_YLW"/>
            <filter val="KTS_1C_PLNTR_RECTGLR_POT_WIT_TRPD_STAND"/>
            <filter val="KTS_1C_PLNTR_RECTGLR_POT_WIT_TRPD_STAND_BLUE"/>
            <filter val="KTS_1C_PLNTR_SINGL-HOOK-HANG-POT_6&quot;_BLU"/>
            <filter val="KTS_1C_PLNTR_SINGL-HOOK-HANG-POT_8&quot;_ORG"/>
            <filter val="KTS_1C_PLNTR_SINGL-HOOK-HANG-POT_8&quot;_YLW"/>
            <filter val="KTS_1C_PLNTR_SINGL-HOOK-HANG-POT_PLSTC_WHT"/>
            <filter val="KTS_1C_PLNTR_STAND_MET_CYCLE_BLK"/>
            <filter val="KTS_1C_PLNTR_STAND_MET_RICKSHAW_BLK"/>
            <filter val="KTS_1C_PLNTR_STAND_SEMI-CIRCLE_BLK"/>
            <filter val="KTS_1C_PLNTR_STND_Z-STLE_BLK"/>
            <filter val="KTS_1C_PLNTR_TRIPOD_BUDHHA_PRNT"/>
            <filter val="KTS_1C_PLNTR_TRIPOD_EGG_SHAPE_BLACK"/>
            <filter val="KTS_1C_PLNTR_TRIPOD_EGG_SHAPE_GLDN"/>
            <filter val="KTS_1C_PLNTR_TRIPOD_EGG_SHAPE_WHITE"/>
            <filter val="KTS_1C_PLNTR_TRIPOD_GLDN_BLUE"/>
            <filter val="KTS_1C_PLNTR_TRIPOD_GLDN_RED"/>
            <filter val="KTS_1C_PLNTR_TRIPOD_METAL_PLANTER"/>
            <filter val="KTS_1C_PLNTR_TRIPOD_METAL_PLANTER_LEAF_B&amp;W_PRNTD"/>
            <filter val="KTS_1C_PLNTR_TRIPOD_PEACK_PRNT"/>
            <filter val="KTS_1C_PLNTR_WATER-CAN_MET_GRN_1LTR"/>
            <filter val="KTS_1C_PLNTR_WATER-CAN_MET_PRP_1LTR"/>
            <filter val="KTS_1C_PLNTR_WATER-CAN_MET_RED_1LTR"/>
            <filter val="KTS_1C_PLNTTR_CRWN_METAL_PLANTER_BLACK"/>
            <filter val="KTS_1C_PLNTTR_CRWN_METAL_PLANTER_BLUE"/>
            <filter val="KTS_1C_PLNTTR_CRWN_METAL_PLANTER_PRNTD"/>
            <filter val="KTS_1C_PLNTTR_CRWN_METAL_PLANTER_WHITE"/>
            <filter val="KTS_1C_SEED_BABY_SPINC__6GM"/>
            <filter val="KTS_1C_SEED_CALANDULA_ORNG"/>
            <filter val="KTS_1C_SEED_CALANDULA_YLW"/>
            <filter val="KTS_1C_SEED_CARNATIONA+SWEET WILLIAM"/>
            <filter val="KTS_1C_SEED_CHILLI_ACHARI_100_SEED"/>
            <filter val="KTS_1C_SEED_CHILLI_ACHARI_200_SEED"/>
            <filter val="KTS_1C_SEED_FLOWR_ACROCLINIUM_500_SEEDS"/>
            <filter val="KTS_1C_SEED_FLOWR_AFR_MARG_MIX_5GM"/>
            <filter val="KTS_1C_SEED_FLOWR_AFR_MARG_ORANGE_5GM"/>
            <filter val="KTS_1C_SEED_FLOWR_AFRCN-FRNCH-MARGLD"/>
            <filter val="KTS_1C_SEED_FLOWR_AFRCN-FRNCH-MARGLD_MIX"/>
            <filter val="KTS_1C_SEED_FLOWR_AFRCN-MARGLD"/>
            <filter val="KTS_1C_SEED_FLOWR_AFRCN-MARGLD_MIX"/>
            <filter val="KTS_1C_SEED_FLOWR_AFRCN-MARGLD_OP_100GM"/>
            <filter val="KTS_1C_SEED_FLOWR_AFRCN-MARGLD_OP_ORG"/>
            <filter val="KTS_1C_SEED_FLOWR_AFRCN-MARGLD_OP_YLW"/>
            <filter val="KTS_1C_SEED_FLOWR_AFRCN-MARGLD_ORG"/>
            <filter val="KTS_1C_SEED_FLOWR_ALYSSUM"/>
            <filter val="KTS_1C_SEED_FLOWR_ALYSSUM_OP_WHT"/>
            <filter val="KTS_1C_SEED_FLOWR_ANTIRRHIUM_MIX_1500_SEED"/>
            <filter val="KTS_1C_SEED_FLOWR_ASTER-DWARF"/>
            <filter val="KTS_1C_SEED_FLOWR_ASTR_MIX"/>
            <filter val="KTS_1C_SEED_FLOWR_BALSAM_300_SEED"/>
            <filter val="KTS_1C_SEED_FLOWR_BALSAM_OP"/>
            <filter val="KTS_1C_SEED_FLOWR_BLSM_MIX"/>
            <filter val="KTS_1C_SEED_FLOWR_CALENDULA_5G_SEED"/>
            <filter val="KTS_1C_SEED_FLOWR_CELOSIA-CRISTATA_500_SEED"/>
            <filter val="KTS_1C_SEED_FLOWR_CELOSIA-PLUMOSA"/>
            <filter val="KTS_1C_SEED_FLOWR_CELSIA-PLMOSA_OP"/>
            <filter val="KTS_1C_SEED_FLOWR_CHRYSANTHEMUM_OP_MIX"/>
            <filter val="KTS_1C_SEED_FLOWR_CNERRIA"/>
            <filter val="KTS_1C_SEED_FLOWR_COCKSCOMB"/>
            <filter val="KTS_1C_SEED_FLOWR_COSMOS-SULPHUREUS"/>
            <filter val="KTS_1C_SEED_FLOWR_DAHLIA_HYB_MIX"/>
            <filter val="KTS_1C_SEED_FLOWR_DAHLIA_MIX"/>
            <filter val="KTS_1C_SEED_FLOWR_DAHLIA_MIX+AGROPEAT"/>
            <filter val="KTS_1C_SEED_FLOWR_DAISY_DIY"/>
            <filter val="KTS_1C_SEED_FLOWR_DELPHINIUM_MIX_1000_SEED"/>
            <filter val="KTS_1C_SEED_FLOWR_DELPHNM_IMPRL_50N"/>
            <filter val="KTS_1C_SEED_FLOWR_DIANTHUS_MIX_500_SEED"/>
            <filter val="KTS_1C_SEED_FLOWR_DSY"/>
            <filter val="KTS_1C_SEED_FLOWR_FRENCH_MIX_1500_SEED"/>
            <filter val="KTS_1C_SEED_FLOWR_FRNCH-MARGLD"/>
            <filter val="KTS_1C_SEED_FLOWR_FRNCH-MARGLD_MIX"/>
            <filter val="KTS_1C_SEED_FLOWR_GAILLARDIA_ARISTATA_1000_SEED"/>
            <filter val="KTS_1C_SEED_FLOWR_GAZANIA"/>
            <filter val="KTS_1C_SEED_FLOWR_GAZANIA_MIX_1_GRAM"/>
            <filter val="KTS_1C_SEED_FLOWR_GOMPHRENA_CCPT"/>
            <filter val="KTS_1C_SEED_FLOWR_HELICHRYSUM"/>
            <filter val="KTS_1C_SEED_FLOWR_HLHK"/>
            <filter val="KTS_1C_SEED_FLOWR_HOLLYHOCK_MIX_3_GRAM"/>
            <filter val="KTS_1C_SEED_FLOWR_HOLLYHOCK_OP"/>
            <filter val="KTS_1C_SEED_FLOWR_HOLLYHOCK_OP_MIX"/>
            <filter val="KTS_1C_SEED_FLOWR_IPMEA"/>
            <filter val="KTS_1C_SEED_FLOWR_IPOMEAS"/>
            <filter val="KTS_1C_SEED_FLOWR_KALE_500"/>
            <filter val="KTS_1C_SEED_FLOWR_KALE-CABB_RED"/>
            <filter val="KTS_1C_SEED_FLOWR_MARGLD_MIX"/>
            <filter val="KTS_1C_SEED_FLOWR_MESEMBRYANTHEMUM_MIX_1500_SEED"/>
            <filter val="KTS_1C_SEED_FLOWR_MIX"/>
            <filter val="KTS_1C_SEED_FLOWR_MIX-VARIETY"/>
            <filter val="KTS_1C_SEED_FLOWR_MOON_OP"/>
            <filter val="KTS_1C_SEED_FLOWR_MOON-FLOWR_WHT"/>
            <filter val="KTS_1C_SEED_FLOWR_MSMBRM"/>
            <filter val="KTS_1C_SEED_FLOWR_NASTRTUM_1 GM"/>
            <filter val="KTS_1C_SEED_FLOWR_PANSY_MIX"/>
            <filter val="KTS_1C_SEED_FLOWR_PANSY_MIX_200_SEED"/>
            <filter val="KTS_1C_SEED_FLOWR_PETUNIA_MIX_1500_SEED"/>
            <filter val="KTS_1C_SEED_FLOWR_PETUNIA_OP_MIX"/>
            <filter val="KTS_1C_SEED_FLOWR_PHLOX_MIX_1000_SEED"/>
            <filter val="KTS_1C_SEED_FLOWR_PHLX_MIX"/>
            <filter val="KTS_1C_SEED_FLOWR_POPPY_ICELAND_300_SEED"/>
            <filter val="KTS_1C_SEED_FLOWR_POPPY_RED_1500_SEED"/>
            <filter val="KTS_1C_SEED_FLOWR_POPY-SEED_1G"/>
            <filter val="KTS_1C_SEED_FLOWR_PORTUL_MIX"/>
            <filter val="KTS_1C_SEED_FLOWR_PORTULACA"/>
            <filter val="KTS_1C_SEED_FLOWR_PRUNER_WITH_EXTRA_SPRING"/>
            <filter val="KTS_1C_SEED_FLOWR_PTNIA_MIX"/>
            <filter val="KTS_1C_SEED_FLOWR_PTNIA-F2_HYB"/>
            <filter val="KTS_1C_SEED_FLOWR_ROSE-MARY"/>
            <filter val="KTS_1C_SEED_FLOWR_SALVIA"/>
            <filter val="KTS_1C_SEED_FLOWR_SALVIA_OP_RED"/>
            <filter val="KTS_1C_SEED_FLOWR_SUNFLOWR-TALL"/>
            <filter val="KTS_1C_SEED_FLOWR_SUNFLWR-TALL_YLW"/>
            <filter val="KTS_1C_SEED_FLOWR_SUNFLWR-TALL_YLW_10GM"/>
            <filter val="KTS_1C_SEED_FLOWR_SWEET_MIX_1000_SEED"/>
            <filter val="KTS_1C_SEED_FLOWR_SWEET-PEAS+D2D213:D225"/>
            <filter val="KTS_1C_SEED_FLOWR_SWEET-WILLM_MIX"/>
            <filter val="KTS_1C_SEED_FLOWR_SWISS_SWISS CHARD_100_SEED"/>
            <filter val="KTS_1C_SEED_FLOWR_SWISS_SWISS CHARD_50_SEED"/>
            <filter val="KTS_1C_SEED_FLOWR_THYM_OP"/>
            <filter val="KTS_1C_SEED_FLOWR_TWINKL-PHLOX-DWARF_OP_MIX"/>
            <filter val="KTS_1C_SEED_FLOWR_VERBENA_MIX_500_SEED"/>
            <filter val="KTS_1C_SEED_FLOWR_VINCA+PERIWINKLE_MIX"/>
            <filter val="KTS_1C_SEED_FLOWR_VNCA_MIX"/>
            <filter val="KTS_1C_SEED_FLOWR_ZINIA_DAHLIA_MIX"/>
            <filter val="KTS_1C_SEED_FLOWR_ZINIA_DESI_MIX"/>
            <filter val="KTS_1C_SEED_FLOWR_ZINIA_HYB_MIX"/>
            <filter val="KTS_1C_SEED_FLOWR_ZINIA_MIX"/>
            <filter val="KTS_1C_SEED_HERB_CHIVE"/>
            <filter val="KTS_1C_SEED_HERB_FENUGREEK_10GM"/>
            <filter val="KTS_1C_SEED_HERB_LEMON-GRASS"/>
            <filter val="KTS_1C_SEED_HERB_MARJORAM"/>
            <filter val="KTS_1C_SEED_HERB_MINT"/>
            <filter val="KTS_1C_SEED_HERB_OREGANO"/>
            <filter val="KTS_1C_SEED_HERB_PARSLEY-TRIPLE-MOSS-CURLED"/>
            <filter val="KTS_1C_SEED_HERB_ROCKET"/>
            <filter val="KTS_1C_SEED_HRB"/>
            <filter val="KTS_1C_SEED_LEMON_BALM_200_SEED"/>
            <filter val="KTS_1C_SEED_PETHUNIA_2000_SEED"/>
            <filter val="KTS_1C_SEED_VEG_AMRNTH"/>
            <filter val="KTS_1C_SEED_VEG_BABY-SPNCH_10 GM"/>
            <filter val="KTS_1C_SEED_VEG_BITTER-GOURD_HYB"/>
            <filter val="KTS_1C_SEED_VEG_BITTER-GRD_10GM"/>
            <filter val="KTS_1C_SEED_VEG_BOTTLE-GOURD_HYB_LONG"/>
            <filter val="KTS_1C_SEED_VEG_BOTTLE-GOURD_OP_LONG"/>
            <filter val="KTS_1C_SEED_VEG_BOTTLE-GRD_10GM"/>
            <filter val="KTS_1C_SEED_VEG_BRINJAL-LNG_1000"/>
            <filter val="KTS_1C_SEED_VEG_BRINJAL-LONG_10GM"/>
            <filter val="KTS_1C_SEED_VEG_BRINJAL-RND_1000"/>
            <filter val="KTS_1C_SEED_VEG_BRINJAL-RND_HYB_PRP"/>
            <filter val="KTS_1C_SEED_VEG_BROCCOLI"/>
            <filter val="KTS_1C_SEED_VEG_BROCCOLI_10GM"/>
            <filter val="KTS_1C_SEED_VEG_BROCCOLI_OP"/>
            <filter val="KTS_1C_SEED_VEG_BTTLE-GRD_4 GM"/>
            <filter val="KTS_1C_SEED_VEG_CABBAGE_HYB_RED"/>
            <filter val="KTS_1C_SEED_VEG_CABBAGE_OP"/>
            <filter val="KTS_1C_SEED_VEG_CABBAGE_RED"/>
            <filter val="KTS_1C_SEED_VEG_CAPSICM_RED"/>
            <filter val="KTS_1C_SEED_VEG_CAPSICM_YLW"/>
            <filter val="KTS_1C_SEED_VEG_CAPSICUM_HYB_YLW"/>
            <filter val="KTS_1C_SEED_VEG_CARROT_5GM"/>
            <filter val="KTS_1C_SEED_VEG_CARROT-KHARODA_OP"/>
            <filter val="KTS_1C_SEED_VEG_CAULIFLOWER_HYB"/>
            <filter val="KTS_1C_SEED_VEG_CELERY"/>
            <filter val="KTS_1C_SEED_VEG_CHILI_GRN"/>
            <filter val="KTS_1C_SEED_VEG_CHILLI-F1_HYB_10GM"/>
            <filter val="KTS_1C_SEED_VEG_CHN-CABB_OP"/>
            <filter val="KTS_1C_SEED_VEG_CHOLAI_HYB"/>
            <filter val="KTS_1C_SEED_VEG_CLUSTER-BEAN_OP"/>
            <filter val="KTS_1C_SEED_VEG_CORIANDER_10GM"/>
            <filter val="KTS_1C_SEED_VEG_CRRT-KRDA_2 GM"/>
            <filter val="KTS_1C_SEED_VEG_CUCUMBER_HYB"/>
            <filter val="KTS_1C_SEED_VEG_CUCUMBER_OP"/>
            <filter val="KTS_1C_SEED_VEG_FNL_1 GM"/>
            <filter val="KTS_1C_SEED_VEG_FRENCH-BEANS_OP"/>
            <filter val="KTS_1C_SEED_VEG_FRNCH-BNS_10GM"/>
            <filter val="KTS_1C_SEED_VEG_FRNCH-BNS_DIY"/>
            <filter val="KTS_1C_SEED_VEG_HYB_TOMATO SEEDS"/>
            <filter val="KTS_1C_SEED_VEG_KOCHIA_OP"/>
            <filter val="KTS_1C_SEED_VEG_KOCHIA+CCPT"/>
            <filter val="KTS_1C_SEED_VEG_LADY-FINGER_10GM"/>
            <filter val="KTS_1C_SEED_VEG_LADYFINGER_HYB"/>
            <filter val="KTS_1C_SEED_VEG_LADYFINGER_OP"/>
            <filter val="KTS_1C_SEED_VEG_LEEK"/>
            <filter val="KTS_1C_SEED_VEG_LETUCE_OP_RED"/>
            <filter val="KTS_1C_SEED_VEG_LONGMELON_OP"/>
            <filter val="KTS_1C_SEED_VEG_LONG-RADISH_MULTI_50N"/>
            <filter val="KTS_1C_SEED_VEG_LONG-YARD-BEAN_OP"/>
            <filter val="KTS_1C_SEED_VEG_LONG-YRD-BNS_6 GM"/>
            <filter val="KTS_1C_SEED_VEG_ONION_WHT"/>
            <filter val="KTS_1C_SEED_VEG_PAPAYA_10GM"/>
            <filter val="KTS_1C_SEED_VEG_PARSLY_MIX"/>
            <filter val="KTS_1C_SEED_VEG_PUMPKIN_10GM"/>
            <filter val="KTS_1C_SEED_VEG_PUMPKIN_F1 HYB_4GM"/>
            <filter val="KTS_1C_SEED_VEG_PUMPKIN_OP"/>
            <filter val="KTS_1C_SEED_VEG_RADISH_OP_RED"/>
            <filter val="KTS_1C_SEED_VEG_RADISH_OP_WHT"/>
            <filter val="KTS_1C_SEED_VEG_RADISH-LNG_10GM"/>
            <filter val="KTS_1C_SEED_VEG_RADISH-RND_RED_5GM"/>
            <filter val="KTS_1C_SEED_VEG_RIDGE-GOURD_OP"/>
            <filter val="KTS_1C_SEED_VEG_RSWEET-PEAS_MIX_5GM"/>
            <filter val="KTS_1C_SEED_VEG_SPINACH_10GM"/>
            <filter val="KTS_1C_SEED_VEG_SPINACH_OP"/>
            <filter val="KTS_1C_SEED_VEG_SPNG-GRD_15N"/>
            <filter val="KTS_1C_SEED_VEG_SPONGE-GOURD"/>
            <filter val="KTS_1C_SEED_VEG_STRAWBERRY"/>
            <filter val="KTS_1C_SEED_VEG_TINDA"/>
            <filter val="KTS_1C_SEED_VEG_TOMATO_1000"/>
            <filter val="KTS_1C_SEED_VEG_TOMATO_HYB"/>
            <filter val="KTS_1C_SEED_VEG_WMELN-HYB_YLW"/>
            <filter val="KTS_1C_SEED_VEG+FENUGREEK_OP"/>
            <filter val="KTS_1C_SEES_FLOWR_ALYSSUM_1500_SEED"/>
            <filter val="KTS_1C_SOIL_CCPT_1KG"/>
            <filter val="KTS_1C_SOIL_CCPT_4KG"/>
            <filter val="KTS_1C_SOIL_CCPT_5KG"/>
            <filter val="KTS_1C_SOIL_CCPT_LOW-EC_5KG"/>
            <filter val="KTS_1C_SOIL_CCPT_LOW-EC_650G"/>
            <filter val="KTS_1C_SOIL_CCPT_TIKKI_100G"/>
            <filter val="KTS_1C_SOIL_CCPT-LOOSE_8KG"/>
            <filter val="KTS_1C_SOIL_COCOCHIPS_BRICK_500G"/>
            <filter val="KTS_1C_SOIL_COND_500G"/>
            <filter val="KTS_1C_SOIL_LOOSE_CCPT_4KG"/>
            <filter val="KTS_1C_SOIL_MAGIC_SOIL_2KG"/>
            <filter val="KTS_1C_SOIL_MAGIC_SOIL_5KG"/>
            <filter val="KTS_1C_SOIL_MAN_BIORUTE_5KG"/>
            <filter val="KTS_1C_SOIL_MIRACLE_SOIL_3KG"/>
            <filter val="KTS_1C_SOIL_MOSS-GRASS_WATR-RETAIN_500G"/>
            <filter val="KTS_1C_SOIL_MUSTARD-CAKE_500G"/>
            <filter val="KTS_1C_SOIL_NEEM-CAKE_2KG"/>
            <filter val="KTS_1C_SOIL_POT-MIX_BRN_4KG"/>
            <filter val="KTS_1C_SOIL_RED_SOIL_4KG"/>
            <filter val="KTS_1C_SOIL_VRCOM_20KG"/>
            <filter val="KTS_1C_SOIL_VRCOM_4KG"/>
            <filter val="KTS_1C_SOIL_VRCOM_SJ_10KG"/>
            <filter val="KTS_1C_SOIL_VRCOM_SJ_1KG"/>
            <filter val="KTS_1C_SOIL_VRCOM_SJ_20KG"/>
            <filter val="KTS_1C_SOIL_VRCOM_SJ_2KG"/>
            <filter val="KTS_1C_SOIL_VRCOM_SJ_5KG"/>
            <filter val="KTS_1C_TOOL_2.5&quot;_BYPASS_LOPPER"/>
            <filter val="KTS_1C_TOOL_26&quot;_BRANCH_TREEMER"/>
            <filter val="KTS_1C_TOOL_BG-TRWL_ORG-HANDL"/>
            <filter val="KTS_1C_TOOL_BONSAI-SCI"/>
            <filter val="KTS_1C_TOOL_BYPASS-LOPPER_21&quot;"/>
            <filter val="KTS_1C_TOOL_BYPASS-PRU_8&quot;"/>
            <filter val="KTS_1C_TOOL_BYPASS-PRU_ANVIL"/>
            <filter val="KTS_1C_TOOL_BYPASS-PRU_SMART-LOCK"/>
            <filter val="KTS_1C_TOOL_CULT_ORG-HNDL"/>
            <filter val="KTS_1C_TOOL_CULT_PLSTC-HNDL_ORG"/>
            <filter val="KTS_1C_TOOL_CULT_PRINTD-MET"/>
            <filter val="KTS_1C_TOOL_CULT_RBR-GRIP_BLK"/>
            <filter val="KTS_1C_TOOL_CULT_WOOD-HNDL_RED"/>
            <filter val="KTS_1C_TOOL_FOLDING-SAW"/>
            <filter val="KTS_1C_TOOL_FRK_ORG-HNDL"/>
            <filter val="KTS_1C_TOOL_FRK_PLSTC-HNDL_ORG"/>
            <filter val="KTS_1C_TOOL_FRK_RBR-GRIP_BLK"/>
            <filter val="KTS_1C_TOOL_FRK_WOOD-HNDL_PNK"/>
            <filter val="KTS_1C_TOOL_FRUIT-SNIP_STRAIGHT"/>
            <filter val="KTS_1C_TOOL_GLV_CLAW_GRN"/>
            <filter val="KTS_1C_TOOL_GLV_KTS_ORG"/>
            <filter val="KTS_1C_TOOL_GRASS-SHEAR_90-DEGREE"/>
            <filter val="KTS_1C_TOOL_GRN-HOE_MET_ORG"/>
            <filter val="KTS_1C_TOOL_HEDG-CUTR_MULTI"/>
            <filter val="KTS_1C_TOOL_HEDGE-CUT_WOOD-HNDL"/>
            <filter val="KTS_1C_TOOL_HEDGE-CUT_WOOD-HNDL_PREMIUM"/>
            <filter val="KTS_1C_TOOL_HEDGE-SHEAR_ORG-HNDL"/>
            <filter val="KTS_1C_TOOL_HEDGE-SHEAR_WOOD-HNDL"/>
            <filter val="KTS_1C_TOOL_HEDGE-SHEAR_WOOD-HNDL_20&quot;"/>
            <filter val="KTS_1C_TOOL_HOE-WTH-PRNG_MET_ORG"/>
            <filter val="KTS_1C_TOOL_IRRIKIT_100 PLANTS"/>
            <filter val="KTS_1C_TOOL_IRRIKIT_10-PLANTS"/>
            <filter val="KTS_1C_TOOL_IRRIKIT_15 PLANTS"/>
            <filter val="KTS_1C_TOOL_IRRIKIT_30-PLANTS"/>
            <filter val="KTS_1C_TOOL_IRRIKIT_50 PLANTS"/>
            <filter val="KTS_1C_TOOL_IRRIKIT_50-PLANTS"/>
            <filter val="KTS_1C_TOOL_IRRIKIT_SPLY-PIPE_25M_MULTI"/>
            <filter val="KTS_1C_TOOL_IRRIKIT_SPLY-PIPE_50M_BLK"/>
            <filter val="KTS_1C_TOOL_I-WDR_PLSTC-HNDL_ORG"/>
            <filter val="KTS_1C_TOOL_I-WDR_PRINTD"/>
            <filter val="KTS_1C_TOOL_I-WDR_WOOD-HNDL_RED"/>
            <filter val="KTS_1C_TOOL_KHRP_1&quot;_BLK"/>
            <filter val="KTS_1C_TOOL_KHRP_2&quot;_BLK"/>
            <filter val="KTS_1C_TOOL_KHRP_3''_BLK"/>
            <filter val="KTS_1C_TOOL_LOOPER_TELESCOPIC"/>
            <filter val="KTS_1C_TOOL_LOPPER_DROP-FORGED"/>
            <filter val="KTS_1C_TOOL_NOZZLE_7"/>
            <filter val="KTS_1C_TOOL_PMP_PLSTC_MNL_MULTI_8 LTR"/>
            <filter val="KTS_1C_TOOL_PMP_PLSTC_MNL_WHT_5 LTR"/>
            <filter val="KTS_1C_TOOL_PRU_32026Z_BYPSS_RED"/>
            <filter val="KTS_1C_TOOL_PRU_DOUBLE-CUT"/>
            <filter val="KTS_1C_TOOL_PRU_DRP-FRGD"/>
            <filter val="KTS_1C_TOOL_PRU_HS_ASORTD"/>
            <filter val="KTS_1C_TOOL_PRU_KS_ASORTD"/>
            <filter val="KTS_1C_TOOL_PRU_REVLVNG-HNDL"/>
            <filter val="KTS_1C_TOOL_PRU_SMART-LOCK"/>
            <filter val="KTS_1C_TOOL_PRUNING-SAW_WITH-COVER"/>
            <filter val="KTS_1C_TOOL_PRUNING-SAW_WITH-HOOK"/>
            <filter val="KTS_1C_TOOL_SCI_KS_ASORTD"/>
            <filter val="KTS_1C_TOOL_SHARPENER_SUNYA_120MM"/>
            <filter val="KTS_1C_TOOL_SM-TRWL_BLK-HNDL"/>
            <filter val="KTS_1C_TOOL_SM-TRWL_HANDL-WTH-HLE_GRN"/>
            <filter val="KTS_1C_TOOL_SPAD_BLACK_METAL_RUBBER_GRIP"/>
            <filter val="KTS_1C_TOOL_SPRAYER_PUMP_3_LTR_TRNPRNT"/>
            <filter val="KTS_1C_TOOL_SPRAYER-PUMP_1LTR"/>
            <filter val="KTS_1C_TOOL_SPRAYER-PUMP_2-LTR"/>
            <filter val="KTS_1C_TOOL_TELESCOPIC-HEDGE-SHEAR_PLSTC"/>
            <filter val="KTS_1C_TOOL_TELESCOPIC-LOPPER"/>
            <filter val="KTS_1C_TOOL_TLR_MET_ORG"/>
            <filter val="KTS_1C_TOOL_TRWL_BG"/>
            <filter val="KTS_1C_TOOL_TRWL_PLSTC-HNDL_SUNYA_BG_GRN"/>
            <filter val="KTS_1C_TOOL_TRWL_PRINTD_BG"/>
            <filter val="KTS_1C_TOOL_TRWL_PRINTD_SM"/>
            <filter val="KTS_1C_TOOL_TRWL_SM"/>
            <filter val="KTS_1C_TOOL_TRWL_WOOD-HNDL_BG_RED"/>
            <filter val="KTS_1C_TOOL_TRWL_WOOD-HNDL_SM_RED"/>
            <filter val="KTS_1C_TOOL_TRWL_WOOD-HNDL_SUNYA_BG"/>
            <filter val="KTS_1C_TOOL_TRWL_WOOD-HNDL_SUNYA_SM"/>
            <filter val="KTS_1C_TOOL_TRWL-BG_RBR-GRIP_BLK"/>
            <filter val="KTS_1C_TOOL_TRWL-SM_ORG-HNDL"/>
            <filter val="KTS_1C_TOOL_TUB-PPE_BLK_50 MTR"/>
            <filter val="KTS_1C_TOOL_WATER-CAN_PLSTC_GRN_5-LTR"/>
            <filter val="KTS_1C_TOOL_WDR_ORG-HANDL"/>
            <filter val="KTS_1C_VERMI_SOIL_ACTIVATOR_5KG"/>
            <filter val="KTS_1C_VERMI_SUCCULENT_MIX_6KG"/>
            <filter val="KTS_20C_BULB_FLOWR_CALADIUM_MIX"/>
            <filter val="KTS_20C_BULB_FLOWR_CALLA-LILY_BLK"/>
            <filter val="KTS_20C_BULB_FLOWR_GLADI_MIX"/>
            <filter val="KTS_20C_BULB_FLOWR_RAJNIGAN_MIX"/>
            <filter val="KTS_20C_BULB_FLOWR_RAJNIGAN_WHT"/>
            <filter val="KTS_20C_BULB_FLOWR_ZEPHRYN_WHT"/>
            <filter val="KTS_20C_BULB_FLOWR_ZEPHRYN_YLW"/>
            <filter val="KTS_20C_PLNTR_10POT+10BOT-PLT_PLSTC_NRSRY-POT_MULTI"/>
            <filter val="KTS_20C_PLNTR_10POT10B-PLT_DLUX_10''_MIX"/>
            <filter val="KTS_20C_PLNTR_10POT10B-PLT_FLSHY_6&quot;_MIX"/>
            <filter val="KTS_20C_PLNTR_10POT10B-PLT_NURSRY_6&quot;_BLU"/>
            <filter val="KTS_20C_PLNTR_10POT10B-PLT_NURSRY_6&quot;_GRN"/>
            <filter val="KTS_20C_PLNTR_10POT10B-PLT_NURSRY_6&quot;_PRP"/>
            <filter val="KTS_20C_PLNTR_10POT10B-PLT_NURSRY_6&quot;_RED"/>
            <filter val="KTS_20C_PLNTR_10POT10B-PLT_PLSTC_6&quot;_ORG"/>
            <filter val="KTS_20C_PLNTR_20POT_ERA_3''_MIX"/>
            <filter val="KTS_20C_PLNTR_20POT_FLSHY_6&quot;_MIX"/>
            <filter val="KTS_20C_PLNTR_POT_NURSRY_6&quot;_BLK"/>
            <filter val="KTS_20C_SEED_FLOWR_COSMOS-SUNNY+CCPT"/>
            <filter val="KTS_20C_SEED_FLOWR_GOMPHRENA_MIX"/>
            <filter val="KTS_20C_SEED_VEG_LONG-BRINJAL_PRP"/>
            <filter val="KTS_21C_BULB_FLOWR_AMARY-LILY_MIX"/>
            <filter val="KTS_21C_BULB_FLOWR_FREESIA_MIX"/>
            <filter val="KTS_21C_BULB_FLOWR_RAJNIGAN_IN-A-BOX_WHT"/>
            <filter val="KTS_21C_SEED_FLOWR_ANNUAL_MIX"/>
            <filter val="KTS_22C_BULB_FLOWR_RAJNIGAN_WHT"/>
            <filter val="KTS_22C_SEED_HERB_HEIRLOOM_MIX"/>
            <filter val="KTS_24C_BULB_FLOWR_CALADIUM_MIX"/>
            <filter val="KTS_24C_BULB_FLOWR_CALLA-LILY_YLW"/>
            <filter val="KTS_24C_PLNTR_12POT12B-PLT_6&quot;_GRN+RED"/>
            <filter val="KTS_24C_PLNTR_12POT12B-PLT_8&quot;_RED"/>
            <filter val="KTS_24C_PLNTR_12POT12B-PLT_DLUX_7.5&quot;_RED"/>
            <filter val="KTS_24C_PLNTR_12POT12B-PLT_DLUX_8&quot;_RED"/>
            <filter val="KTS_24C_PLNTR_12POT12B-PLT_FLSHY_6&quot;_MIX"/>
            <filter val="KTS_24C_PLNTR_12POT12B-PLT_NURSRY_6&quot;_BLK+RED"/>
            <filter val="KTS_24C_PLNTR_12POT12B-PLT_PLSTC_8&quot;_MIX"/>
            <filter val="KTS_24C_PLNTR_24POT-HOLE_PLSTC_6&quot;_BLK"/>
            <filter val="KTS_25C_BULB_FLOWR_ZEPHRYN_YLW"/>
            <filter val="KTS_25C_SEED_FLOWR_SUMMER_MIX"/>
            <filter val="KTS_25C_SEED_VEG_MIX-VARIETY"/>
            <filter val="KTS_27C_BULB_FLOWR_AMARY-LILY_MIX"/>
            <filter val="KTS_28C_TOOL_5T+PRU+GLV+5CCPT+OGMAN+MIX-VARIETY"/>
            <filter val="KTS_2C_BULB_FLOWR_AMARY-LILY_BIG_MIX"/>
            <filter val="KTS_2C_BULB_FLOWR_AMARY-LILY_MIX"/>
            <filter val="KTS_2C_BULB_FLOWR_AMARY-LILY-DBL_RED"/>
            <filter val="KTS_2C_BULB_FLOWR_CALDMS_WHT"/>
            <filter val="KTS_2C_BULB_FLOWR_CALLA-LILY_MIX"/>
            <filter val="KTS_2C_BULB_FLOWR_CALLA-LILY_PNK"/>
            <filter val="KTS_2C_BULB_FLOWR_CALLA-LILY_YLW"/>
            <filter val="KTS_2C_BULB_FLOWR_FLAME-LILY_RED"/>
            <filter val="KTS_2C_BULB_FLOWR_ZEPHRYN_LGT-PNK"/>
            <filter val="KTS_2C_BULB_FLOWR_ZEPHRYN_WHT"/>
            <filter val="KTS_2C_BULB_GLOXINA_MIX"/>
            <filter val="KTS_2C_ECO_2WAY_FOGGER"/>
            <filter val="KTS_2C_MTL_PYRAMID_SHPE_BLACK"/>
            <filter val="KTS_2C_MTL_PYRAMID_SHPE_WHITE"/>
            <filter val="KTS_2C_PLNTR_12&quot;RCTNGL_STAND_WHITE"/>
            <filter val="KTS_2C_PLNTR_1POT+50TULSI-SEED_PLSTC_WHT"/>
            <filter val="KTS_2C_PLNTR_2FLW-VAS_MET_5&quot;_MIX"/>
            <filter val="KTS_2C_PLNTR_2HANG-POT_MET_OVAL_MIX"/>
            <filter val="KTS_2C_PLNTR_2HANG-POT_MET_RND_MIX"/>
            <filter val="KTS_2C_PLNTR_2HANG-POT_PLSTC_7&quot;_MIX"/>
            <filter val="KTS_2C_PLNTR_2POT_1-HOOK_8&quot;_MIX"/>
            <filter val="KTS_2C_PLNTR_2POT_PLSTC_7&quot;_MIX"/>
            <filter val="KTS_2C_PLNTR_2POT_PLSTC_STURDY_13&quot;_BLU"/>
            <filter val="KTS_2C_PLNTR_2POT_PLSTC_VICTORIA_10''_MIX"/>
            <filter val="KTS_2C_PLNTR_2STAND_MET_23*23*25CM_BLK"/>
            <filter val="KTS_2C_PLNTR_2WNDW-POT_JUPITR_10''_MIX"/>
            <filter val="KTS_2C_PLNTR_CYLINDRCL_POT_WIT_BG_MTL_STN_BLCK"/>
            <filter val="KTS_2C_PLNTR_CYLINDRCL_POT_WIT_BG_MTL_STN_GLDN"/>
            <filter val="KTS_2C_PLNTR_POT_MET_COPPER_6&quot;"/>
            <filter val="KTS_2C_PLNTR_POT_PLSTC_UNICON_MULTI"/>
            <filter val="KTS_2C_PLNTR_STAND_MET_BLK"/>
            <filter val="KTS_2C_SEED_FLOWR_AFRCN-FRNCH-MARGLD_CCPT_MIX"/>
            <filter val="KTS_2C_SEED_FLOWR_AFRCN-MARGLD_CCPT_MIX"/>
            <filter val="KTS_2C_SEED_FLOWR_AFRCN-MARGLD_CCPT_YLW"/>
            <filter val="KTS_2C_SEED_FLOWR_AFRCN-MARGLD_ORG"/>
            <filter val="KTS_2C_SEED_FLOWR_ANTIRRHINUM_OP"/>
            <filter val="KTS_2C_SEED_FLOWR_ASTER_CCPT"/>
            <filter val="KTS_2C_SEED_FLOWR_BALSAM_CCPT"/>
            <filter val="KTS_2C_SEED_FLOWR_BLSM_MIX"/>
            <filter val="KTS_2C_SEED_FLOWR_CARNATION_CCPT_MIX"/>
            <filter val="KTS_2C_SEED_FLOWR_CELSIA-PLMOSA"/>
            <filter val="KTS_2C_SEED_FLOWR_CELSIA-PLMOSA_CCPT_MIX"/>
            <filter val="KTS_2C_SEED_FLOWR_GAILLARDIA_YLW"/>
            <filter val="KTS_2C_SEED_FLOWR_HOLLYHOCK_CCPT_MIX"/>
            <filter val="KTS_2C_SEED_FLOWR_HOLLYHOCK_MIX"/>
            <filter val="KTS_2C_SEED_FLOWR_IPOMEAS_CCPT_MIX"/>
            <filter val="KTS_2C_SEED_FLOWR_IPOMEAS+MOON_OP"/>
            <filter val="KTS_2C_SEED_FLOWR_IPOMOEA+PETUNIA_MIX"/>
            <filter val="KTS_2C_SEED_FLOWR_KALE-CABB_RED"/>
            <filter val="KTS_2C_SEED_FLOWR_KCHIA_GRN"/>
            <filter val="KTS_2C_SEED_FLOWR_MARGLD_CCPT_ORG"/>
            <filter val="KTS_2C_SEED_FLOWR_MARGLD_PSA-BSNTI"/>
            <filter val="KTS_2C_SEED_FLOWR_PORTUL_CCPT_MIX"/>
            <filter val="KTS_2C_SEED_FLOWR_PORTUL-F2_MIX"/>
            <filter val="KTS_2C_SEED_FLOWR_THYM"/>
            <filter val="KTS_2C_SEED_FLOWR_TLL-SUNFLWR_MIX"/>
            <filter val="KTS_2C_SEED_FLOWR_VERBENA_HYB_MIX"/>
            <filter val="KTS_2C_SEED_FLOWR_VINCA_CCPT"/>
            <filter val="KTS_2C_SEED_FLOWR_VNCA_CCPT"/>
            <filter val="KTS_2C_SEED_FLOWR_ZINIA_MIX"/>
            <filter val="KTS_2C_SEED_FLOWR_ZINIA+AFMAR_MIX"/>
            <filter val="KTS_2C_SEED_FRENCH-BEANS+GAILLARDIA_OP"/>
            <filter val="KTS_2C_SEED_HERB_BASIL"/>
            <filter val="KTS_2C_SEED_HERB_CHIVE"/>
            <filter val="KTS_2C_SEED_HERB_RSMRY_MIX"/>
            <filter val="KTS_2C_SEED_HERB_SAGE_MIX"/>
            <filter val="KTS_2C_SEED_HRB_MNT_50 SEEDS"/>
            <filter val="KTS_2C_SEED_VEG_BITTER-GOURD_HYB"/>
            <filter val="KTS_2C_SEED_VEG_BOTTLE-GOURD+RIDGE-GOURD_HYB"/>
            <filter val="KTS_2C_SEED_VEG_BRCL+RED-CABB"/>
            <filter val="KTS_2C_SEED_VEG_BROCCOLI+OREGANO"/>
            <filter val="KTS_2C_SEED_VEG_CAPSICUM_HYB_RED"/>
            <filter val="KTS_2C_SEED_VEG_CAPSICUM_HYB_YLW"/>
            <filter val="KTS_2C_SEED_VEG_CAPSICUM-F1_HYB_RED"/>
            <filter val="KTS_2C_SEED_VEG_CAPSICUM-HYB_CCPT"/>
            <filter val="KTS_2C_SEED_VEG_CARROT_CCPT"/>
            <filter val="KTS_2C_SEED_VEG_CELERY_CCPT"/>
            <filter val="KTS_2C_SEED_VEG_CHN-CABB_CCPT"/>
            <filter val="KTS_2C_SEED_VEG_CHN-CABB_OP"/>
            <filter val="KTS_2C_SEED_VEG_CORIANDER"/>
            <filter val="KTS_2C_SEED_VEG_GRN-PEA_GRN"/>
            <filter val="KTS_2C_SEED_VEG_KCHIA"/>
            <filter val="KTS_2C_SEED_VEG_LADY-FINGER_HYB_CCPT"/>
            <filter val="KTS_2C_SEED_VEG_LONGMELON_CCPT_MIX"/>
            <filter val="KTS_2C_SEED_VEG_LONGMELON-HYB_CCPT"/>
            <filter val="KTS_2C_SEED_VEG_LONG-RADISH_WHT"/>
            <filter val="KTS_2C_SEED_VEG_LONG-YARD-BNS_CCPT"/>
            <filter val="KTS_2C_SEED_VEG_MUSKMELON-F1_CCPT_MIX"/>
            <filter val="KTS_2C_SEED_VEG_PARSLY_MIX"/>
            <filter val="KTS_2C_SEED_VEG_PUMPKIN_F1_HYB_3GM_CCPT"/>
            <filter val="KTS_2C_SEED_VEG_RADISH_CCPT_RED"/>
            <filter val="KTS_2C_SEED_VEG_RADISH_MIX"/>
            <filter val="KTS_2C_SEED_VEG_RIDGE-GOURD-F1_CCPT_MIX"/>
            <filter val="KTS_2C_SEED_VEG_RND-BRINJAL_CCPT_MIX"/>
            <filter val="KTS_2C_SEED_VEG_RND-GOURD_CCPT_MIX"/>
            <filter val="KTS_2C_SEED_VEG_SPINACH+BRINJAL-RND_HYB"/>
            <filter val="KTS_2C_SEED_VEG_SPINACH+CORIANDER"/>
            <filter val="KTS_2C_SEED_VEG_SPONGE-GOURD_CCPT"/>
            <filter val="KTS_2C_SEED_VEG_SWEETCORN_HYB"/>
            <filter val="KTS_2C_SEED_VEG_SWEETCORN-F1_HYB"/>
            <filter val="KTS_2C_SOIL_CCPT_1KG*2"/>
            <filter val="KTS_2C_SOIL_CCPT_5KG*2"/>
            <filter val="KTS_2C_SOIL_CCPT_LOW-EC_650G"/>
            <filter val="KTS_2C_SOIL_CCPT+TRWL_5KG*1"/>
            <filter val="KTS_2C_SOIL_MUSTARD-CAKE_500G*2"/>
            <filter val="KTS_2C_SOIL_OGMAN_BIORUTE_5KG*2"/>
            <filter val="KTS_2C_SOIL_VRCOM_4KG*2"/>
            <filter val="KTS_2C_SOIL_VRCOM+CCPT_1KG*2"/>
            <filter val="KTS_2C_SOIL_VRCOM+CCPT_4KG*2"/>
            <filter val="KTS_2C_SOIL_VRCOM+OGMAN_5KG*2"/>
            <filter val="KTS_2C_SPRNKLR_WATER_CAN_YELLOW"/>
            <filter val="KTS_2C_TOOL_BG-TRWL+WDR_WOOD-HNDL_HANDL-WTH-HLE"/>
            <filter val="KTS_2C_TOOL_CULT+SM-TRWL_WOOD-HNDL_SUNYA"/>
            <filter val="KTS_2C_TOOL_GARDEN-HOE+CULT_RBR-GRIP_BLK"/>
            <filter val="KTS_2C_TOOL_GARDEN-HOE+TRWL-BG_RBR-GRIP_BLK"/>
            <filter val="KTS_2C_TOOL_GLV_ORG"/>
            <filter val="KTS_2C_TOOL_GLV+PRU_MIX"/>
            <filter val="KTS_2C_TOOL_IRRIKIT_HAND-PUMP_WIT-PIPE"/>
            <filter val="KTS_2C_TOOL_PRU+SCI_MIX"/>
            <filter val="KTS_2C_TOOL_SM-TRWL + CULT_PRINTD-MET"/>
            <filter val="KTS_2C_TOOL_WDR+CULT_WOOD-HNDL_SUNYA"/>
            <filter val="KTS_30C_BULB_FLOWR_AMARY-LILY_MIX"/>
            <filter val="KTS_30C_BULB_FLOWR_CALADIUM_MIX"/>
            <filter val="KTS_30C_BULB_FLOWR_FOOT-LILY_MIX"/>
            <filter val="KTS_30C_SEED_FLOWR_HEIRLOOM_MIX"/>
            <filter val="KTS_30C_SEED_FLOWR_RAIN_LILY_YELLOW"/>
            <filter val="KTS_30C_SEED_VEG_HOME_MIX"/>
            <filter val="KTS_30C_SEED_VEG_MIX-VARIETY"/>
            <filter val="KTS_36C_PLNTR_18POT18B-PLT_FLSHY_6&quot;_MIX"/>
            <filter val="KTS_36C_PLNTR_18POT20B-PLT_FLSHY_6&quot;_MIX"/>
            <filter val="KTS_3C_BULB_FLOWR_AMARY-LILY_MIX"/>
            <filter val="KTS_3C_BULB_FLOWR_AMARY-LILY-DBL_MULTI"/>
            <filter val="KTS_3C_BULB_FLOWR_BEGONIA"/>
            <filter val="KTS_3C_BULB_FLOWR_CALADIUM_WHT"/>
            <filter val="KTS_3C_BULB_FLOWR_ECHRIS_MIX"/>
            <filter val="KTS_3C_BULB_FLOWR_GLOXINIA_MIX"/>
            <filter val="KTS_3C_BULB_FLOWR_HDYCHM_WHT"/>
            <filter val="KTS_3C_BULB_FLOWR_HDYCHM_YLW"/>
            <filter val="KTS_3C_BULB_FLOWR_ZEPHRYN_PINK"/>
            <filter val="KTS_3C_BULB_GLOXINA_MIX"/>
            <filter val="KTS_3C_PLANTR_DURO_10&quot;_GRN"/>
            <filter val="KTS_3C_PLANTR_DURO_10&quot;_MIX"/>
            <filter val="KTS_3C_PLANTR_DURO_10&quot;_WHT"/>
            <filter val="KTS_3C_PLANTR_DURO_10&quot;_YLW"/>
            <filter val="KTS_3C_PLANTR_TIPPY-POT_MIX"/>
            <filter val="KTS_3C_PLNTR_3HANG-POT_EURO_17.5CM_PNK"/>
            <filter val="KTS_3C_PLNTR_3HANG-POT_MET_OVAL_MIX"/>
            <filter val="KTS_3C_PLNTR_3HANG-POT_MET_RND_MIX"/>
            <filter val="KTS_3C_PLNTR_3HANG-POT_PLSTC_RND_7&quot;_BLU"/>
            <filter val="KTS_3C_PLNTR_3HANG-POT_PLSTC_RND_7&quot;_GRN"/>
            <filter val="KTS_3C_PLNTR_3HANG-POT_PLSTC_RND_7&quot;_MIX"/>
            <filter val="KTS_3C_PLNTR_3HANG-POT_PLSTC_RND_7&quot;_RED"/>
            <filter val="KTS_3C_PLNTR_3POT_1-HOOK_8&quot;_WHT"/>
            <filter val="KTS_3C_PLNTR_3POT_DLUX_14&quot;_MIX"/>
            <filter val="KTS_3C_PLNTR_3POT_EUROBASKT_7&quot;_WHT"/>
            <filter val="KTS_3C_PLNTR_3POT_FLESHY-POT_BLU_6&quot;"/>
            <filter val="KTS_3C_PLNTR_3POT_PLSTC_RND_7&quot;_RED"/>
            <filter val="KTS_3C_PLNTR_3POT_SQR_10''_WHT"/>
            <filter val="KTS_3C_PLNTR_3POT_SUNSHINE_7&quot;_MIX"/>
            <filter val="KTS_3C_PLNTR_3POT-HOLE_PLSTC_12''_MIX"/>
            <filter val="KTS_3C_PLNTR_3RND-POT_PLSTC_7&quot;_YLW"/>
            <filter val="KTS_3C_PLNTR_4WNDW-POT_JUPITR_10''_MIX"/>
            <filter val="KTS_3C_PLNTR_L+M+S-SUPP_MET_BLK"/>
            <filter val="KTS_3C_PLNTR_POT_PLSTC_SUNSHINE_12''_MIX"/>
            <filter val="KTS_3C_PLNTR_POT_PLSTC_UNICON_MULTI"/>
            <filter val="KTS_3C_PLNTR_POT_SQR_10&quot;_WHT"/>
            <filter val="KTS_3C_PLNTR_POT_SUNSHN_12&quot;_RED"/>
            <filter val="KTS_3C_PLNTR_SINGL-HOOK-HANG-POT_PLSTC_8&quot;_GRN"/>
            <filter val="KTS_3C_PLNTR_SINGL-HOOK-HANG-POT_PLSTC_BLU"/>
            <filter val="KTS_3C_SEED_FLOWR_AFRCN-FRNCH-MARGLD_MIX"/>
            <filter val="KTS_3C_SEED_FLOWR_AFRCN-MARGLD+BROCCOLI+TOMATO"/>
            <filter val="KTS_3C_SEED_FLOWR_BALSAM+ZINIA+ASTER_MIX"/>
            <filter val="KTS_3C_SEED_FLOWR_CELSIA-PLMOSA_MIX"/>
            <filter val="KTS_3C_SEED_FLOWR_COLS+PORTUL+ZINIA_HYB"/>
            <filter val="KTS_3C_SEED_FLOWR_GIALLARDIA-DWARF"/>
            <filter val="KTS_3C_SEED_FLOWR_GMPHRNA"/>
            <filter val="KTS_3C_SEED_FLOWR_GOMPHRENA+GAILLARDIA+PORTULACA_HYB"/>
            <filter val="KTS_3C_SEED_FLOWR_HELICHRYSUM+HOLLYHOCK_MIX_CCPT"/>
            <filter val="KTS_3C_SEED_FLOWR_IPOMOEA_MIX"/>
            <filter val="KTS_3C_SEED_FLOWR_MIX-VARIETY"/>
            <filter val="KTS_3C_SEED_FLOWR_MIX-VARIETY_MIX"/>
            <filter val="KTS_3C_SEED_FLOWR_SUMMER_MIX"/>
            <filter val="KTS_3C_SEED_FLOWR_SUNFLWR+ZINIA+PORTUL_MIX"/>
            <filter val="KTS_3C_SEED_FLOWR_SUNFLWR-DWARF+KHRP_3&quot;_CCPT"/>
            <filter val="KTS_3C_SEED_FLOWR_ZINIA-DAHLIA+DAISY_CCPT"/>
            <filter val="KTS_3C_SEED_HERB_LEEK+LETTUCE_CCPT"/>
            <filter val="KTS_3C_SEED_HERB_LETTUCE+BROCCOLI"/>
            <filter val="KTS_3C_SEED_HRB_CCPT_MIX-VARIETY"/>
            <filter val="KTS_3C_SEED_VEG_BOTTLE-GOURD+RIDGE-GOURD+CHILLI_HYB+OGMAN_CCPT"/>
            <filter val="KTS_3C_SEED_VEG_BRINJAL-LONG-F1_HYB"/>
            <filter val="KTS_3C_SEED_VEG_BRINJAL-RND-F1_HYB"/>
            <filter val="KTS_3C_SEED_VEG_CAPSICUM_GRN"/>
            <filter val="KTS_3C_SEED_VEG_CARROT_CCPT"/>
            <filter val="KTS_3C_SEED_VEG_CHILI_GRN"/>
            <filter val="KTS_3C_SEED_VEG_CHN-CABB+PARSLEY_CCPT"/>
            <filter val="KTS_3C_SEED_VEG_LADY-FNGR_GRN"/>
            <filter val="KTS_3C_SEED_VEG_LETUCE-PARSLY-CELERY_MIX"/>
            <filter val="KTS_3C_SEED_VEG_MIX-VARIETY"/>
            <filter val="KTS_3C_SEED_VEG_TOMATO-F1+LADY-FINGER-F1+BITTER-GOURD-F1_HYB"/>
            <filter val="KTS_3C_SOIL_CCPT_5KG*3"/>
            <filter val="KTS_3C_SOIL_VRCOM_4KG*3"/>
            <filter val="KTS_3C_SOIL_VRCOM+CCPT+OGMAN_4KG*3"/>
            <filter val="KTS_3C_SOIL_VRCOM+OGMAN_10KG*1+5KG*2"/>
            <filter val="KTS_3C_TOOL_3KHRP_1''+2''+3''_BLK"/>
            <filter val="KTS_3C_TOOL_BG-TRW+WDR+FRK_ORG-HNDL"/>
            <filter val="KTS_3C_TOOL_BG-TRWL+WDR+CULT_ORG-HNDL"/>
            <filter val="KTS_3C_TOOL_CULT+SM-TRWL+I-WDR_WOOD-HNDL_SUNYA"/>
            <filter val="KTS_3C_TOOL_IRRIKIT_MIN-SPRNKLR_16MM_MIX"/>
            <filter val="KTS_3C_TOOL_PRU+CCPT+KHRP_MIX"/>
            <filter val="KTS_3C_TOOL_RAT-TRAP_NON-TOX_RED+BLK"/>
            <filter val="KTS_3C_TOOL_SM-TRWL+OGMAN+KHRP_MIX"/>
            <filter val="KTS_3C_TOOL_SM-TRWL+WDR+KHRP_MIX"/>
            <filter val="KTS_3C_TOOL_TLR+GRN-HOE+HOE-WTH-PRNG_MET"/>
            <filter val="KTS_40C_BULB_FLOWR_RAJNIGAN_BIG_WHT"/>
            <filter val="KTS_40C_BULB_FLOWR_ZEPHRYN_PNK"/>
            <filter val="KTS_40C_PLNTR_20POT20B-PLT_DLUX_8&quot;_RED"/>
            <filter val="KTS_40C_PLNTR_20POT20B-PLT_PLSTC_6&quot;_MIX"/>
            <filter val="KTS_44C_BULB_FLOWR_CALDMS_MULTI"/>
            <filter val="KTS_44C_PLNTR_22POT22B-PLT_FLSHY_6&quot;_MIX"/>
            <filter val="KTS_45C_SEED_VEG_HEIRLOOM_MIX"/>
            <filter val="KTS_45C_SEED_VEG_HOME_MIX"/>
            <filter val="KTS_48C_PLNTR_24POT24B-PLT_6&quot;_BLK+RED"/>
            <filter val="KTS_48C_TOOL_IRRIKIT_ENTIRE-DRIPKIT_MIX"/>
            <filter val="KTS_4C_BULB_AFRCA_LILY_BLUE"/>
            <filter val="KTS_4C_BULB_BEGONIA_MIX"/>
            <filter val="KTS_4C_BULB_FLOWR_AMARY-DUTCH"/>
            <filter val="KTS_4C_BULB_FLOWR_AMARY-LILY_MIX"/>
            <filter val="KTS_4C_BULB_FLOWR_CALADIUM_MIX"/>
            <filter val="KTS_4C_BULB_FLOWR_CALLA-LILY_BLK"/>
            <filter val="KTS_4C_BULB_FLOWR_CALLA-LILY_MIX"/>
            <filter val="KTS_4C_BULB_FLOWR_CALLA-LILY_PNK"/>
            <filter val="KTS_4C_BULB_FLOWR_CALLA-LILY_YLW"/>
            <filter val="KTS_4C_BULB_FLOWR_GLADI_MIX"/>
            <filter val="KTS_4C_BULB_FLOWR_RAJNIGAN_WHT"/>
            <filter val="KTS_4C_BULB_GLOXINA_MIX"/>
            <filter val="KTS_4C_MTL_RECTNGL_MTL_STND_24&quot;"/>
            <filter val="KTS_4C_MTL_RECTNGL_MTL_STND_24&quot;_GG"/>
            <filter val="KTS_4C_PLANTR_DURO_10&quot;_GRN"/>
            <filter val="KTS_4C_PLANTR_DURO_10&quot;_MIX"/>
            <filter val="KTS_4C_PLANTR_DURO_10&quot;_RED"/>
            <filter val="KTS_4C_PLANTR_DURO_10&quot;_WHT"/>
            <filter val="KTS_4C_PLANTR_DURO_10&quot;_YLW"/>
            <filter val="KTS_4C_PLANTR_SUNSHINE_1-HOOK_8&quot;_LGT-GRN"/>
            <filter val="KTS_4C_PLANTR_TIPPY-POT_BLU"/>
            <filter val="KTS_4C_PLANTR_TIPPY-POT_WHT"/>
            <filter val="KTS_4C_PLANTR_TIPPY-POT_YLW"/>
            <filter val="KTS_4C_PLNTR_4HANG-POT_PLSTC_RND_6&quot;_MIX"/>
            <filter val="KTS_4C_PLNTR_4POT_DLUX_12''_MIX"/>
            <filter val="KTS_4C_PLNTR_4POT_DLUX_8&quot;_BLU"/>
            <filter val="KTS_4C_PLNTR_4POT_FLSHY_6&quot;_MIX"/>
            <filter val="KTS_4C_PLNTR_4POT_PLSTC_10''_MIX"/>
            <filter val="KTS_4C_PLNTR_4POT_PLSTC_32*16*14CM_BLU"/>
            <filter val="KTS_4C_PLNTR_4POT_SQR_10''_WHT"/>
            <filter val="KTS_4C_PLNTR_4POT_SUNSHINE_12&quot;_WHT"/>
            <filter val="KTS_4C_PLNTR_4POT-HOLE_PLSTC_6&quot;_BLK"/>
            <filter val="KTS_4C_PLNTR_4WNDW-POT_JUPITR_10''"/>
            <filter val="KTS_4C_PLNTR_4WNDW-POT_JUPITR_10''_ORG"/>
            <filter val="KTS_4C_PLNTR_4WNDW-POT_JUPITR_10''_RED"/>
            <filter val="KTS_4C_PLNTR_4WNDW-POT_JUPITR_10''_WHT"/>
            <filter val="KTS_4C_PLNTR_HANG-POT_1-HOOK_8&quot;_MIX"/>
            <filter val="KTS_4C_PLNTR_MET_DBLE-HK_FLRL-PRNT_MULTI"/>
            <filter val="KTS_4C_PLNTR_POT_32*16CM_MIX"/>
            <filter val="KTS_4C_PLNTR_POT_JUPITR_32*16CM"/>
            <filter val="KTS_4C_PLNTR_POT_PLSTC_SUNSHINE_12&quot;_MIX"/>
            <filter val="KTS_4C_PLNTR_POT_PLSTC_UNICON_MULTI"/>
            <filter val="KTS_4C_PLNTR_POT_SUNSHN_12&quot;_MULTI"/>
            <filter val="KTS_4C_PLNTR_SEEDTRAY_49HOLE_MIX"/>
            <filter val="KTS_4C_PLNTR_SINGL-HOOK-HANG-POT_PLSTC_8&quot;_MULTI"/>
            <filter val="KTS_4C_SEED_FLOWR_CCPT_PORTUL"/>
            <filter val="KTS_4C_SEED_FLOWR_GAILLARDIA_MIX_3CCPT"/>
            <filter val="KTS_4C_SEED_FLOWR_IPOMEA+MOON+OGMAN_CCPT"/>
            <filter val="KTS_4C_SEED_FLOWR_MARGLD+BALSAM+PORTUL+ZINIA"/>
            <filter val="KTS_4C_SEED_FLOWR_ZINIA_DESI_MIX_3CCPT"/>
            <filter val="KTS_4C_SEED_HERB_CHIVE+LEMN+DIL+RSMRY"/>
            <filter val="KTS_4C_SOIL_CCPT_5KG*4"/>
            <filter val="KTS_4C_SOIL_VRCOM_4KG*4"/>
            <filter val="KTS_4C_SOIL_VRCOM+CCPT_4KG*4"/>
            <filter val="KTS_4C_TOOL_CULT+PRU+WDR+KHRP_GG"/>
            <filter val="KTS_4C_TOOL_GARDEN-HOE+TRWL-BG+FRK+CULT_RBR-GRIP_BLK"/>
            <filter val="KTS_4C_TOOL_SM-TRWL+FRK+CULT+KHRP_MIX"/>
            <filter val="KTS_4C_TOOL_SM-TRWL+FRK+CULT+WDR_ORG-HNDL"/>
            <filter val="KTS_50C_BULB_FLOWR_ZEPHRYN_PNK"/>
            <filter val="KTS_50C_BULB_FLOWR_ZEPHRYN_WHT"/>
            <filter val="KTS_50C_PLNTR_25POT25B-PLT_NURSRY_6&quot;_BLK+RED"/>
            <filter val="KTS_56C_PLNTR_28POT28B-PLT_PLSTC_6&quot;_BLK"/>
            <filter val="KTS_5C_BULB_BEGONIA_MIX"/>
            <filter val="KTS_5C_BULB_CHINCHI_RINCHI_WHITE"/>
            <filter val="KTS_5C_BULB_FLOWR_ACHMNS_MULTI"/>
            <filter val="KTS_5C_BULB_FLOWR_ACHMNS_ORG"/>
            <filter val="KTS_5C_BULB_FLOWR_AMARY-LILY_MIX"/>
            <filter val="KTS_5C_BULB_FLOWR_CALADIUM_MIX"/>
            <filter val="KTS_5C_BULB_FLOWR_CALDMS_MULTI"/>
            <filter val="KTS_5C_BULB_FLOWR_FOOT-LILY_MIX"/>
            <filter val="KTS_5C_BULB_FLOWR_FREESIA_YLW"/>
            <filter val="KTS_5C_BULB_FLOWR_GLADI_MIX"/>
            <filter val="KTS_5C_BULB_FLOWR_GLADI_MULTI"/>
            <filter val="KTS_5C_BULB_FLOWR_GLADI_PERENNIAL_MIX"/>
            <filter val="KTS_5C_BULB_FLOWR_NARINE-LILY_PNK"/>
            <filter val="KTS_5C_BULB_FLOWR_RAJNIGAN_WHT"/>
            <filter val="KTS_5C_BULB_FLOWR_ZEPHRYN_LGT_PNK"/>
            <filter val="KTS_5C_BULB_FLOWR_ZEPHRYN_PNK"/>
            <filter val="KTS_5C_BULB_FLOWR_ZEPHRYN_WHT"/>
            <filter val="KTS_5C_BULB_FLOWR_ZEPHRYN_YLW"/>
            <filter val="KTS_5C_BULB_IXIA_MIX"/>
            <filter val="KTS_5C_PLANTR_DURO_10&quot;_GRN"/>
            <filter val="KTS_5C_PLANTR_DURO_10&quot;_SKY-BLU"/>
            <filter val="KTS_5C_PLANTR_DURO_10&quot;_WHT"/>
            <filter val="KTS_5C_PLANTR_DURO_10&quot;_YLW"/>
            <filter val="KTS_5C_PLANTR_SUNSHINE_1-HOOK_8&quot;_RED"/>
            <filter val="KTS_5C_PLNTR_5B-PLT_6&quot;_RED"/>
            <filter val="KTS_5C_PLNTR_5POT_1-HOOK_8&quot;_MIX"/>
            <filter val="KTS_5C_PLNTR_5POT_DLUX_10''_MIX"/>
            <filter val="KTS_5C_PLNTR_5POT_DLUX_8&quot;_MIX"/>
            <filter val="KTS_5C_PLNTR_5POT_EUROBASKT_7&quot;_MIX"/>
            <filter val="KTS_5C_PLNTR_5POT_SUNSHINE_12&quot;_MIX"/>
            <filter val="KTS_5C_PLNTR_5POT_TERCOT_8&quot;_RED"/>
            <filter val="KTS_5C_PLNTR_5POT-HOLE_PLSTC_6&quot;_BLK"/>
            <filter val="KTS_5C_PLNTR_DOUBLE_HOOK_BLUE_4&quot;"/>
            <filter val="KTS_5C_PLNTR_DOUBLE_HOOK_PNK_4&quot;"/>
            <filter val="KTS_5C_PLNTR_DOUBLE_HOOK_PURPLE_4&quot;"/>
            <filter val="KTS_5C_PLNTR_DOUBLE_HOOK_YELW_4&quot;"/>
            <filter val="KTS_5C_PLNTR_HANG-POT_MET_DOT-RND_MIX"/>
            <filter val="KTS_5C_PLNTR_HANG-POT_MET_OVAL_MIX"/>
            <filter val="KTS_5C_PLNTR_POT_DLUX-POT_8&quot;_MIX"/>
            <filter val="KTS_5C_PLNTR_POT_JUPITR_14&quot;_MULTI"/>
            <filter val="KTS_5C_PLNTR_POT_PLSTC_8&quot;_BLK"/>
            <filter val="KTS_5C_PLNTR_POT_PLSTC_FLSHY_6&quot;_WHT"/>
            <filter val="KTS_5C_PLNTR_POT_PLSTC_SUNSHINE_12''_BLUE"/>
            <filter val="KTS_5C_PLNTR_POT_PLSTC_SUNSHINE_12''_GREEN"/>
            <filter val="KTS_5C_PLNTR_POT_PLSTC_SUNSHINE_12''_WHT"/>
            <filter val="KTS_5C_PLNTR_POT_PLSTC_UNICON_MULTI"/>
            <filter val="KTS_5C_PLNTR_SEEDTRAY_25HOLE_BLK"/>
            <filter val="KTS_5C_PLNTR_SEEDTRAY_48HOLE_BLK"/>
            <filter val="KTS_5C_PLNTR_SEEDTRAY_49HOLE_BLK"/>
            <filter val="KTS_5C_PLNTR_SEEDTRAY_49HOLE_MIX"/>
            <filter val="KTS_5C_SEED_FLOWR_BALSAM SEEDS"/>
            <filter val="KTS_5C_SEED_FLOWR_BALSAM_MIX"/>
            <filter val="KTS_5C_SEED_FLOWR_CARNATION_MIX"/>
            <filter val="KTS_5C_SEED_FLOWR_GMPHRNA"/>
            <filter val="KTS_5C_SEED_FLOWR_POPPY"/>
            <filter val="KTS_5C_SEED_FLOWR_PORTUL-F2_MIX"/>
            <filter val="KTS_5C_SEED_FLOWR_SUNFLWR-DWARF_MIX"/>
            <filter val="KTS_5C_SEED_FLOWR_SWEET-PEAS"/>
            <filter val="KTS_5C_SEED_FLOWR_TWINKL-PHLOX_MIX"/>
            <filter val="KTS_5C_SEED_FLOWR_VERBENA_HYB_MIX"/>
            <filter val="KTS_5C_SEED_HERB_BASIL"/>
            <filter val="KTS_5C_SEED_HERB_OREGANO"/>
            <filter val="KTS_5C_SEED_HERB_RSMRY_MIX"/>
            <filter val="KTS_5C_SEED_RAKHI+ROLI-CHAWAL+2*COIR-POT+CCPT_100GM"/>
            <filter val="KTS_5C_SEED_VEG_BOTTLE-GOURD"/>
            <filter val="KTS_5C_SEED_VEG_CHILLY-F1_HYB"/>
            <filter val="KTS_5C_SEED_VEG_HYB_MIX"/>
            <filter val="KTS_5C_SEED_VEG_LADYFINGER-F1_MIX"/>
            <filter val="KTS_5C_SEED_VEG_PARSLY_MIX"/>
            <filter val="KTS_5C_SEED_VEG_PUMPKIN_5GM"/>
            <filter val="KTS_5C_SEED_VEG_RADISH-LONG"/>
            <filter val="KTS_5C_SEED_VEG_SQUASH"/>
            <filter val="KTS_5C_SEED_VEG_TINDA_OP"/>
            <filter val="KTS_5C_SEED_VEG_UCUMBER-F1_HYB"/>
            <filter val="KTS_5C_SOIL_2T+CCPT+VRCOM+OGMAN_5KG*3"/>
            <filter val="KTS_5C_SOIL_CCPT_100G*5"/>
            <filter val="KTS_5C_SOIL_CCPT_1KG*5"/>
            <filter val="KTS_5C_SOIL_VRCOM_4KG*5"/>
            <filter val="KTS_5C_SOIL_VRCOM_SJ_5KG*5"/>
            <filter val="KTS_5C_STAND_V_TYPE_METAL_STAND"/>
            <filter val="KTS_5C_TOOL_2T+SCI+PRU+SPRNKLR_MIX"/>
            <filter val="KTS_5C_TOOL_3T+GLV+KHRP_MIX"/>
            <filter val="KTS_5C_TOOL_5RAT-TRAP_NON-TOX_RED+BLK"/>
            <filter val="KTS_5C_TOOL_5T"/>
            <filter val="KTS_5C_TOOL_5T_ORG-HANDL"/>
            <filter val="KTS_5C_TOOL_5T_ORG-HNDL"/>
            <filter val="KTS_5C_TOOL_5T_PRINTD-MET"/>
            <filter val="KTS_5C_TOOL_GARDEN-HOE+TRWL-BG+SPADE+FRK+CULT_RBR-GRIP_BLK"/>
            <filter val="KTS_5C_TOOL_GARDEN-HOE+TRWL-SM+SPADE+FRK+CULT_RBR-GRIP_BLK"/>
            <filter val="KTS_5C_TOOL_TRWL-SM+SPADE+FRK+CULT_RBR-GRIP_BLK"/>
            <filter val="KTS_5C_WTR-EQP_FLXI-TNK_500L"/>
            <filter val="KTS_6C_BULB_FLOWR_CALADIUM"/>
            <filter val="KTS_6C_BULB_FLOWR_CALADIUM_MIX"/>
            <filter val="KTS_6C_BULB_FLOWR_GLORSA_MULTI"/>
            <filter val="KTS_6C_BULB_FLOWR_HDYCHM_RED"/>
            <filter val="KTS_6C_BULB_FLOWR_NARINE_MIX"/>
            <filter val="KTS_6C_BULB_FLOWR_ORNITHAG_WHT"/>
            <filter val="KTS_6C_BULB_FLOWR_RAJNIGAN_HYB_WHT"/>
            <filter val="KTS_6C_BULB_FLOWR_ZEPHRYN_PNK"/>
            <filter val="KTS_6C_BULB_FLOWR_ZEPHRYN_YLW"/>
            <filter val="KTS_6C_PLNTR_3POT3B-PLT_DLUX_12''_MIX"/>
            <filter val="KTS_6C_PLNTR_3POT3B-PLT_PLSTC_12''_MIX"/>
            <filter val="KTS_6C_PLNTR_3POT3B-PLT_PLSTC_14&quot;_MIX"/>
            <filter val="KTS_6C_PLNTR_3STAND+3POT_MET_L+M+S_BLK"/>
            <filter val="KTS_6C_PLNTR_6POT_1-HOOK_8&quot;_MIX"/>
            <filter val="KTS_6C_PLNTR_6POT_EUROBASKT_7&quot;_MIX"/>
            <filter val="KTS_6C_PLNTR_6POT_PLSTC_6&quot;_WHT"/>
            <filter val="KTS_6C_PLNTR_6POT_SUNSHINE_12&quot;_RED"/>
            <filter val="KTS_6C_PLNTR_6WNDW-POT_JUPITR_10''_MIX"/>
            <filter val="KTS_6C_PLNTR_POT_NURSRY-POT_6&quot;_YLW"/>
            <filter val="KTS_6C_PLNTR_POT_PLSTC_DMND-BSKT_7&quot;_PRP"/>
            <filter val="KTS_6C_PLNTR_POT_PLSTC_FLSHY_6&quot;_SKY_BLUE"/>
            <filter val="KTS_6C_PLNTR_POT_PLSTC_NRSRY-POT_BLK"/>
            <filter val="KTS_6C_PLNTR_POT_PLSTC_PEARL_6&quot;_BLUE"/>
            <filter val="KTS_6C_PLNTR_POT_PLSTC_SUNSHINE_12''_WHT"/>
            <filter val="KTS_6C_PLNTR_SEEDTRAY_49HOLE_MIX"/>
            <filter val="KTS_6C_PLNTR_SEED-TRAY_MULTI_8 HOLE"/>
            <filter val="KTS_6C_SEED_FLOWR_SUMMER_MIX"/>
            <filter val="KTS_6C_SEED_FLOWR_WINTER_MIX"/>
            <filter val="KTS_6C_SEED_VEG_6GREEN-SALADS_MIX"/>
            <filter val="KTS_6C_TOOL_4T+KHRP+GLV_MIX"/>
            <filter val="KTS_6C_TOOL_4T+KHRP+PRU_MIX"/>
            <filter val="KTS_6C_TOOL_5T+CLAW-GLV"/>
            <filter val="KTS_6C_TOOL_5T+GLV_MIX"/>
            <filter val="KTS_6C_TOOL_5T+GLV_ORG-HANDL"/>
            <filter val="KTS_6C_TOOL_5T+KHRP"/>
            <filter val="KTS_6C_TOOL_5T+SCI_MIX"/>
            <filter val="KTS_6C_TOOL_6RAT-TRAP_NON-TOX_RED+BLK"/>
            <filter val="KTS_6C_TOOL_GARDEN-HOE+TRWL-SM+SPADE+FRK+CULT+TRWL-SM_RBR-GRIP_BLK"/>
            <filter val="KTS_7C_BULB_FLOWR_AMARY-LILY-DBL_MULTI"/>
            <filter val="KTS_7C_BULB_FLOWR_GLADI_MULTI"/>
            <filter val="KTS_7C_BULB_FLOWR_RAJNIGAN_WHT"/>
            <filter val="KTS_7C_PLANTR_SUNSHINE_1-HOOK_8&quot;_PNK"/>
            <filter val="KTS_7C_PLANTR_SUNSHINE_8&quot;_RED"/>
            <filter val="KTS_7C_PLNTR_7WNDW-POT_JUPITR_10''_MIX"/>
            <filter val="KTS_7C_PLNTR_SEEDTRAY_49HOLE_MIX"/>
            <filter val="KTS_7C_SEED_FLOWR_GARDEN_MIX"/>
            <filter val="KTS_7C_TOOL_5T+GLV+PRU_MIX"/>
            <filter val="KTS_7C_TOOL_5T+GLV+PRU_PRINTD-MET"/>
            <filter val="KTS_7C_TOOL_5T+GLV+SCI+BOX_MIX"/>
            <filter val="KTS_7C_TOOL_5T+KHRP+GLV_MIX"/>
            <filter val="KTS_7C_TOOL_5T+PRU+GLV_PRINTD-MET"/>
            <filter val="KTS_7C_TOOL_5T+SCI+PRU_MIX"/>
            <filter val="KTS_8C_BULB_FLOWR_AMARY-LILY_MIX"/>
            <filter val="KTS_8C_BULB_FLOWR_AMARY-LILY-DBL_RED"/>
            <filter val="KTS_8C_BULB_FLOWR_CALADIUM_MIX"/>
            <filter val="KTS_8C_BULB_FLOWR_FOOT-LILY_MIX"/>
            <filter val="KTS_8C_BULB_FLOWR_FRSA_MULTI"/>
            <filter val="KTS_8C_BULB_FLOWR_GLADI_MULTI"/>
            <filter val="KTS_8C_BULB_FLOWR_NARINE_MIX"/>
            <filter val="KTS_8C_BULB_FLOWR_NARINE-LILY_YLW"/>
            <filter val="KTS_8C_BULB_FLOWR_RAJNIGAN_BIG_WHT"/>
            <filter val="KTS_8C_BULB_FLOWR_RAJNIGAN_WHT"/>
            <filter val="KTS_8C_PLNTR_4POT4B-PLT_6&quot;_MIX"/>
            <filter val="KTS_8C_PLNTR_4POT4B-PLT_7.5&quot;_RED"/>
            <filter val="KTS_8C_PLNTR_4POT4B-PLT_DLUX_10''_MIX"/>
            <filter val="KTS_8C_PLNTR_8POT_DLUX_10''_MIX"/>
            <filter val="KTS_8C_PLNTR_8POT-HOLE_PLSTC_6&quot;_BLK"/>
            <filter val="KTS_8C_PLNTR_PLSTC_FLSHY_6&quot;_SKY_BLU"/>
            <filter val="KTS_8C_PLNTR_POT_18CM_MIX"/>
            <filter val="KTS_8C_SEED_FLOWR_WINTER_MIX"/>
            <filter val="KTS_8C_SEED_VEG_HEIRLOOM-COMBO"/>
            <filter val="KTS_8C_TOOL_4T+PRU+GLV+SPRAY+KHRP_MIX_500ML"/>
            <filter val="KTS_8C_TOOL_5T+GLV+MET-BOX_MIX"/>
            <filter val="KTS_8C_TOOL_5T+GLV+PRU+SCI_MIX"/>
            <filter val="KTS_8C_TOOL_5T-PRU-GLV-MET-BOX_MIX"/>
            <filter val="KTS_9C_BULB_FLOWR_AMARY-LILY_MIX"/>
            <filter val="KTS_9C_BULB_FLOWR_GLOXINIA_MIX"/>
            <filter val="KTS_9C_PLNTR_SEEDTRAY_49HOLE_MIX"/>
            <filter val="KTS_9C_SEED_FLOWR_GARDEN_MIX"/>
            <filter val="KTS_9C_SEED_FLOWR_MIX-VARIETY"/>
            <filter val="KTS_9C_TOOL_5T+GLV+PRU+SCI+PL-BOX_MIX"/>
            <filter val="KTS_9C_TOOL_5T+GLV+SCI+MET-BOX_MIX"/>
            <filter val="KTS_9C_TOOL_5T+PRU+SCI+GLV+SPRAY_MIX_500ML"/>
            <filter val="MNB_10C_Cotton inserts"/>
            <filter val="MNB_10C_Mitten(2)_Btl_Cvr(2)_Bibs(6)"/>
            <filter val="MNB_12C_Towel_Nappies"/>
            <filter val="MNB_12C_Toy_Kaleidoscope"/>
            <filter val="MNB_1C_Bathtub_Foldable_Blue"/>
            <filter val="MNB_1C_Bathtub_Foldable_Red"/>
            <filter val="MNB_1C_Benny_Chair_Monkey"/>
            <filter val="MNB_1C_Benny_Chair_Pink_Bear"/>
            <filter val="MNB_1C_Blanket_Blue_Bear"/>
            <filter val="MNB_1C_Blanket_Classic_Sky"/>
            <filter val="MNB_1C_Blanket_Cross_Sheet_Pink"/>
            <filter val="MNB_1C_Blanket_Cross_Sheet_Red"/>
            <filter val="MNB_1C_Blanket_Duck_Yellow"/>
            <filter val="MNB_1C_Blanket_Hood/Camel"/>
            <filter val="MNB_1C_Blanket_Hood/Catcher_Blue"/>
            <filter val="MNB_1C_Blanket_Hood/Catcher_Camel"/>
            <filter val="MNB_1C_Blanket_Hood/Catcher_Green"/>
            <filter val="MNB_1C_Blanket_Hood/Catcher_Pink"/>
            <filter val="MNB_1C_Blanket_Hood/Catcher_Red"/>
            <filter val="MNB_1C_Blanket_Katty_Pink"/>
            <filter val="MNB_1C_Blanket_Lion_Yellow"/>
            <filter val="MNB_1C_Blanket_Meow_Green"/>
            <filter val="MNB_1C_Blanket_Meow_Pink"/>
            <filter val="MNB_1C_Blanket_Panda_White"/>
            <filter val="MNB_1C_Blanket_Rabbit_Pink"/>
            <filter val="MNB_1C_Blanket_Sheet_Star/Polka_Blue"/>
            <filter val="MNB_1C_Blanket_Sheet_Star/Polka_Brown"/>
            <filter val="MNB_1C_Blanket_Sheet_Star/Polka_Grey"/>
            <filter val="MNB_1C_Blanket_Sheet_Star/Polka_Pink"/>
            <filter val="MNB_1C_Blanket_Sheet_Star/Polka_Red"/>
            <filter val="MNB_1C_Blanket_Solid_Pink_Loni"/>
            <filter val="MNB_1C_Blanket_Solid_White_Loni"/>
            <filter val="MNB_1C_Blanket_STAR SHEET_S Blu"/>
            <filter val="MNB_1C_Blanket_Sweetie"/>
            <filter val="MNB_1C_Blanket_Tiger_Yellow"/>
            <filter val="MNB_1C_Blanket_Unicorn_Blue"/>
            <filter val="MNB_1C_Blanket_Unicorn_Green"/>
            <filter val="MNB_1C_Blanket_Unicorn_Pink"/>
            <filter val="MNB_1C_Blanket_Unicorn_White"/>
            <filter val="MNB_1C_Blanket_White_Bear"/>
            <filter val="MNB_1C_Blanket_Wrap_Star/Polka_Blue"/>
            <filter val="MNB_1C_Blanket_Wrap_Star/Polka_Brown"/>
            <filter val="MNB_1C_Blanket_Wrap_Star/Polka_Pink"/>
            <filter val="MNB_1C_Blanket_Wrap_Star/Polka_Red"/>
            <filter val="MNB_1C_BLKT_DSNR_RBT_WHT"/>
            <filter val="MNB_1C_Boardgame_Tic_Tac_Toe"/>
            <filter val="MNB_1C_Bowling_Set_Big"/>
            <filter val="MNB_1C_Canopy_Mosquito_Net_Blue"/>
            <filter val="MNB_1C_Canopy_Mosquito_Net_Pink"/>
            <filter val="MNB_1C_Cradle_Mosquito_Net_Blue"/>
            <filter val="MNB_1C_Cradle_Mosquito_Net_Pink"/>
            <filter val="MNB_1C_Drysheet_M_Green"/>
            <filter val="MNB_1C_Drysheet_M_Maroon"/>
            <filter val="MNB_1C_Drysheet_M_Sky_Blue"/>
            <filter val="MNB_1C_Drysheet_S_Beige"/>
            <filter val="MNB_1C_Drysheet_S_Green"/>
            <filter val="MNB_1C_Drysheet_S_Maroon"/>
            <filter val="MNB_1C_Drysheet_S_Rani"/>
            <filter val="MNB_1C_Frill_Bibs_(Pack_of_3)"/>
            <filter val="MNB_1C_Hangers_(Pack_of_5)"/>
            <filter val="MNB_1C_Hosiery_Nappy_(Pack_of_5)"/>
            <filter val="MNB_1C_Kids_Play_Mat"/>
            <filter val="MNB_1C_Mosq_Net_(Cot_Unicorn)_D_Blue"/>
            <filter val="MNB_1C_Mosq_Net_(Cot_Unicorn)_Pink"/>
            <filter val="MNB_1C_Mosq_Net_(Cot_Unicorn)_Purple"/>
            <filter val="MNB_1C_Mosq_Net_(Cot_Unicorn)_Red"/>
            <filter val="MNB_1C_Mosq_Net_(Cotton)_Apple_Blue"/>
            <filter val="MNB_1C_Mosq_Net_(Cotton)_Apple_Pink"/>
            <filter val="MNB_1C_Mosq_Net_(Cotton)_Apple_Purple"/>
            <filter val="MNB_1C_Mosq_Net_(Joker)_Red"/>
            <filter val="MNB_1C_Mosq_Net_(Velvet)_Dark_Blue"/>
            <filter val="MNB_1C_Mosq_Net_(Velvet)_Pink"/>
            <filter val="MNB_1C_Mosq_Net_(Velvet)_Red"/>
            <filter val="MNB_1C_Mosq_Net_(Velvet)_Sky_Blue"/>
            <filter val="MNB_1C_Mother_Bag_Basic_Solid_D_Blue"/>
            <filter val="MNB_1C_Mother_Bag_Basic_Solid_Multi"/>
            <filter val="MNB_1C_Mother_Bag_Basic_Solid_Pink"/>
            <filter val="MNB_1C_Mother_Bag_Prem_Duck_Blue"/>
            <filter val="MNB_1C_Mother_Bag_Prem_Duck_Green"/>
            <filter val="MNB_1C_Mother_Bag_Prem_Solid_Green"/>
            <filter val="MNB_1C_Mother_Bag_Prem_Solid_Pink"/>
            <filter val="MNB_1C_Mother_Bag_Prem_Solid_Red"/>
            <filter val="MNB_1C_Mother_Bag_Prem_Unicorn_Black"/>
            <filter val="MNB_1C_Mother_Bag_Prem_Unicorn_D_Blue"/>
            <filter val="MNB_1C_Mother_Bag_Prem_Unicorn_Pink"/>
            <filter val="MNB_1C_Mother_Bag_Prem_Unicorn_Pista"/>
            <filter val="MNB_1C_Mother_Bag_Ribbon_Blue"/>
            <filter val="MNB_1C_Mother_Bag_Ribbon_Brown"/>
            <filter val="MNB_1C_Mother_Bag_Ribbon_Red"/>
            <filter val="MNB_1C_Nailcare_CGreenBayMax"/>
            <filter val="MNB_1C_Nailcare_GreyPenguin"/>
            <filter val="MNB_1C_Nailcare_PinkDog"/>
            <filter val="MNB_1C_Nailcare_PurpleBear"/>
            <filter val="MNB_1C_Nailcare_PurpleLion"/>
            <filter val="MNB_1C_Nailcare_YellowDuck"/>
            <filter val="MNB_1C_Pillow_Smiley_Blue"/>
            <filter val="MNB_1C_Pillow_Smiley_Grey"/>
            <filter val="MNB_1C_Pillow_U_shape_Blue"/>
            <filter val="MNB_1C_Pillow_U_shape_Brown"/>
            <filter val="MNB_1C_Pillow_U_shape_Cream"/>
            <filter val="MNB_1C_Pillow_U_shape_Pink"/>
            <filter val="MNB_1C_Pillow_U_shape_Yellow"/>
            <filter val="MNB_1C_Playmat_10pc"/>
            <filter val="MNB_1C_Playmat_26pc"/>
            <filter val="MNB_1C_Playset_Carpenter"/>
            <filter val="MNB_1C_Rocker_Stopper_Blue"/>
            <filter val="MNB_1C_Rocker_Stopper_Pink"/>
            <filter val="MNB_1C_Rocker_Wheels&amp;Storage_Pink"/>
            <filter val="MNB_1C_Rocker_Wheels_Blue"/>
            <filter val="MNB_1C_Rocker_Wheels_Pink"/>
            <filter val="MNB_1C_Sand_Art_6_Molds"/>
            <filter val="MNB_1C_Sleeping_Bag_Blue"/>
            <filter val="MNB_1C_Sling_Blue"/>
            <filter val="MNB_1C_Sling_Green"/>
            <filter val="MNB_1C_Sling_Pink"/>
            <filter val="MNB_1C_Toilet_Seat_2in1_Blue"/>
            <filter val="MNB_1C_Toilet_Seat_2in1_Pink"/>
            <filter val="MNB_1C_Toilet_Seat_2in1_Red"/>
            <filter val="MNB_1C_Toilet_Seat_4in1_Green_Blue"/>
            <filter val="MNB_1C_Toilet_Seat_4in1_Yellow_Orange"/>
            <filter val="MNB_1C_Toilet_Seat_Cushion_Blue"/>
            <filter val="MNB_1C_Toilet_Seat_Cushion_Pink"/>
            <filter val="MNB_1C_Toilet_Seat_Cushion_Red"/>
            <filter val="MNB_1C_Toilet_Seat_Rabbit_Blue"/>
            <filter val="MNB_1C_Toilet_Seat_Rabbit_Green"/>
            <filter val="MNB_1C_Toilet_Seat_Rabbit_Pink"/>
            <filter val="MNB_1C_Toilet_Seat_trainer_Pink"/>
            <filter val="MNB_1C_Towel_Bibs_Round_(Pack_of_7)"/>
            <filter val="MNB_1C_Towel_Bibs_Square_(Pack_of_6)"/>
            <filter val="MNB_1C_Towel_Print_(60x120)_Pink"/>
            <filter val="MNB_1C_Towel_Singleply_(24x36)_Sky"/>
            <filter val="MNB_1C_Toy_Kaleidoscope"/>
            <filter val="MNB_2C_BLKT_DSNR_DK_YLW_RBT_WHT"/>
            <filter val="MNB_2C_BLKT_DSNR_MW_PNK_CT_YLW"/>
            <filter val="MNB_2C_BLKT_DSNR_MW_PNK_LNI_KNIT_PNK"/>
            <filter val="MNB_2C_BLKT_DSNR_RBT_PNK_RBT_WHT"/>
            <filter val="MNB_2C_BLKT_DSNR_RBT_WHT_SHT_STR_PNK"/>
            <filter val="MNB_2C_BLKT_SHT_STR_PNK_LNI_KNIT_PNK"/>
            <filter val="MNB_2C_Blue_Bear_Katty_Pink"/>
            <filter val="MNB_2C_Blue_Bear_Mosq_Net_Cott_App_BL"/>
            <filter val="MNB_2C_Blue_Bear_Mosq_Net_Cott_App_PI"/>
            <filter val="MNB_2C_Blue_Bear_Mosq_Net_Vlvt_DB"/>
            <filter val="MNB_2C_Blue_Bear_Panda_White"/>
            <filter val="MNB_2C_Blue_Bear_Rabbit_Pink"/>
            <filter val="MNB_2C_Blue_Bear_Solid_Pink_Loni"/>
            <filter val="MNB_2C_Blue_Bear_Solid_White_Loni"/>
            <filter val="MNB_2C_Blue_Bear_Tiger_Yellow"/>
            <filter val="MNB_2C_Blue_Bear_Unicorn_White"/>
            <filter val="MNB_2C_Blue_Loni_Wrap_Star/Polka_Brown"/>
            <filter val="MNB_2C_Blue_Loni_Wrap_Star/Polka_Grey"/>
            <filter val="MNB_2C_Blue_Loni_Wrap_Star/Polka_Pink"/>
            <filter val="MNB_2C_Blue_Loni_Wrap_Star/Polka_Red"/>
            <filter val="MNB_2C_Bottle_Cover_Blue_Purple"/>
            <filter val="MNB_2C_Bottle_Cover_Dark_Blue_Rani"/>
            <filter val="MNB_2C_Bottle_Cover_Dark_Blue_Red"/>
            <filter val="MNB_2C_Bottle_Cover_Dark_Blue_Sky"/>
            <filter val="MNB_2C_Bottle_Cover_Dark_Blue_Yellow"/>
            <filter val="MNB_2C_Bottle_Cover_Green_Pink"/>
            <filter val="MNB_2C_Bottle_Cover_Green_Rani"/>
            <filter val="MNB_2C_Bottle_Cover_Peach_Red"/>
            <filter val="MNB_2C_Bottle_Cover_Pink_Rani"/>
            <filter val="MNB_2C_Bottle_Cover_Purple_Red"/>
            <filter val="MNB_2C_Classic_Beige_Purple"/>
            <filter val="MNB_2C_Classic_Beige_Rani_Green"/>
            <filter val="MNB_2C_Classic_Beige_Red"/>
            <filter val="MNB_2C_Classic_Green_Pink"/>
            <filter val="MNB_2C_Classic_Pink_Purple"/>
            <filter val="MNB_2C_Classic_Pink_Sky"/>
            <filter val="MNB_2C_Classic_Red_Sky"/>
            <filter val="MNB_2C_Cup_Bibs_Blue_Pink"/>
            <filter val="MNB_2C_Cup_Bibs_Blue_Purple"/>
            <filter val="MNB_2C_Cup_Bibs_Green_Pink"/>
            <filter val="MNB_2C_Cup_Bibs_Green_Purple"/>
            <filter val="MNB_2C_Cup_Bibs_Pink_Purple"/>
            <filter val="MNB_2C_Curtain_Door_EarthPrint_7ft_Blue"/>
            <filter val="MNB_2C_Curtain_Window_ElephantBallonPrint_5ft_White_Pink"/>
            <filter val="MNB_2C_Curtain_Window_ElephantPrint_5ft_White"/>
            <filter val="MNB_2C_Curtain_Window_UnicornPrint_5ft_White"/>
            <filter val="MNB_2C_Drysheet_S_Green_Pink"/>
            <filter val="MNB_2C_Drysheet_S_Pink_Beige"/>
            <filter val="MNB_2C_Drysheet_S_Pink_Purple"/>
            <filter val="MNB_2C_Drysheet_S_Pink_Red"/>
            <filter val="MNB_2C_Drysheet_S_Pink_Sky"/>
            <filter val="MNB_2C_Duck_Yellow_Meow_Green"/>
            <filter val="MNB_2C_Duck_Yellow_Panda_White"/>
            <filter val="MNB_2C_Duck_Yellow_Rabbit_Pink"/>
            <filter val="MNB_2C_Duck_Yellow_Solid_Blue_Loni"/>
            <filter val="MNB_2C_Duck_Yellow_Solid_Pink_Loni"/>
            <filter val="MNB_2C_Duck_Yellow_Solid_White_Loni"/>
            <filter val="MNB_2C_Duck_Yellow_White_Bear"/>
            <filter val="MNB_2C_Hangers_(2XPackof5)"/>
            <filter val="MNB_2C_Hood/Catcher_Camel_Pink"/>
            <filter val="MNB_2C_Hood_Blue_Mosq_Net_Vlvt_DB"/>
            <filter val="MNB_2C_Hood_Mosq_Net_Cott_Apple_Blue"/>
            <filter val="MNB_2C_Katty_Pink_Lion_Yellow"/>
            <filter val="MNB_2C_Katty_Pink_Mosq_Net_Cott_Apple_BL"/>
            <filter val="MNB_2C_Katty_Pink_Mosq_Net_Cott_Apple_PI"/>
            <filter val="MNB_2C_Katty_Pink_Mosq_Net_Joker_RD"/>
            <filter val="MNB_2C_Katty_Pink_Panda_White"/>
            <filter val="MNB_2C_Katty_Pink_Rabbit_Pink"/>
            <filter val="MNB_2C_Katty_Pink_Sheet_Star/Polka_Blue"/>
            <filter val="MNB_2C_Katty_Pink_Sheet_Star/Polka_Pink"/>
            <filter val="MNB_2C_Katty_Pink_Sheet_Star/Polka_Red"/>
            <filter val="MNB_2C_Katty_Pink_Solid_White_Loni"/>
            <filter val="MNB_2C_Katty_Pink_Tiger_Yellow"/>
            <filter val="MNB_2C_Katty_Pink_Unicorn_White"/>
            <filter val="MNB_2C_Katty_Unicorn_Pink"/>
            <filter val="MNB_2C_Lion_Yellow_Rabbit_Pink"/>
            <filter val="MNB_2C_Lion_Yellow_Solid_Pink_Loni"/>
            <filter val="MNB_2C_Loni_Solid_Pink_White"/>
            <filter val="MNB_2C_Meow_Green_Pink"/>
            <filter val="MNB_2C_Meow_Green_Rabbit_Pink"/>
            <filter val="MNB_2C_Meow_Green_Tiger_Yellow"/>
            <filter val="MNB_2C_Meow_Green_White_Bear"/>
            <filter val="MNB_2C_Meow_Pink_Mosq_Net_Cott_Apple_BL"/>
            <filter val="MNB_2C_Meow_Pink_Mosq_Net_Vlvt_PI"/>
            <filter val="MNB_2C_Meow_Pink_Tiger_Yellow"/>
            <filter val="MNB_2C_Mitten_Booty_Cap"/>
            <filter val="MNB_2C_Mosq_Net_(Velvet)_Peach_Hood/Catcher_Red"/>
            <filter val="MNB_2C_Panda_White_Mosq_Net_Cott_Apl_BL"/>
            <filter val="MNB_2C_Panda_White_Mosq_Net_Joker_RD"/>
            <filter val="MNB_2C_Panda_White_Mosq_Net_Unicorn_PI"/>
            <filter val="MNB_2C_Panda_White_Rabbit_Pink"/>
            <filter val="MNB_2C_Panda_White_Sheet_Star/Polka_Blue"/>
            <filter val="MNB_2C_Panda_White_Sheet_Star/Polka_BR"/>
            <filter val="MNB_2C_Panda_White_Sheet_Star/Polka_Red"/>
            <filter val="MNB_2C_Panda_White_Sweetie"/>
            <filter val="MNB_2C_Pink_Loni_Wrap_Pol/Star_Red"/>
            <filter val="MNB_2C_Pink_Loni_Wrap_Star/Polka_Blue"/>
            <filter val="MNB_2C_Pink_Loni_Wrap_Star/Polka_Grey"/>
            <filter val="MNB_2C_Pink_Loni_Wrap_Star/Polka_Pink"/>
            <filter val="MNB_2C_Playmat_36pc"/>
            <filter val="MNB_2C_Rabbit_Pink_Drysheet_Rani"/>
            <filter val="MNB_2C_Rabbit_Pink_Mosq_Net_(Cotton)_PI"/>
            <filter val="MNB_2C_Rabbit_Pink_Mosq_Net_Vlvt_PI"/>
            <filter val="MNB_2C_Rabbit_Unicorn_Pink"/>
            <filter val="MNB_2C_Sheet_Star/Polka_Blue_Brown"/>
            <filter val="MNB_2C_Sheet_Star/Polka_Blue_Grey"/>
            <filter val="MNB_2C_Sheet_Star/Polka_Blue_Pink"/>
            <filter val="MNB_2C_Sheet_Star/Polka_Blue_Red"/>
            <filter val="MNB_2C_Sheet_Star/Polka_Brown_Grey"/>
            <filter val="MNB_2C_Sheet_Star/Polka_Brown_Pink"/>
            <filter val="MNB_2C_Sheet_Star/Polka_Grey_Red"/>
            <filter val="MNB_2C_Sheet_Wrap_Star/Polka_Blue"/>
            <filter val="MNB_2C_Silicon_Bibs_Blue_Pink"/>
            <filter val="MNB_2C_Silicon_Bibs_Blue_Yellow"/>
            <filter val="MNB_2C_Silicon_Bibs_Red_Yellow"/>
            <filter val="MNB_2C_Solid_White_Loni_Unicorn_Blue"/>
            <filter val="MNB_2C_Towel_Print_(60x120)_Blue_Cream"/>
            <filter val="MNB_2C_Towel_Print_(60x120)_Blue_Pink"/>
            <filter val="MNB_2C_Towel_Print_(60x120)_Cream_Green"/>
            <filter val="MNB_2C_Towel_Print_(60x120)_Cream_Pink"/>
            <filter val="MNB_2C_Towel_Print_(60x120)_Green_Pink"/>
            <filter val="MNB_2C_Towel_S_Ply_(24x36)_Firozi_Green"/>
            <filter val="MNB_2C_Towel_S_Ply_(24x36)_Green_Peach"/>
            <filter val="MNB_2C_Towel_S_Ply_(24x36)_Peach_Pink"/>
            <filter val="MNB_2C_Unicorn_Blue_Pink"/>
            <filter val="MNB_2C_Unicorn_Blue_White"/>
            <filter val="MNB_2C_Unicorn_Pink_White"/>
            <filter val="MNB_2C_White_Bear_Mosq_Net_Cott_Apple_BL"/>
            <filter val="MNB_2C_White_Bear_Mosq_Net_Cott_Apple_PU"/>
            <filter val="MNB_2C_White_Bear_Mosq_Net_Vlvt_Peach"/>
            <filter val="MNB_2C_White_Bear_Sheet_Star/Polka_Brown"/>
            <filter val="MNB_2C_White_Loni_Wrap_Star/Polka_Blue"/>
            <filter val="MNB_2C_White_Loni_Wrap_Star/Polka_Brown"/>
            <filter val="MNB_2C_White_Loni_Wrap_Star/Polka_Grey"/>
            <filter val="MNB_2C_White_Panda_Unicorn_Blue"/>
            <filter val="MNB_2C_White_Panda_Unicorn_Pink"/>
            <filter val="MNB_2C_White_Panda_Unicorn_White"/>
            <filter val="MNB_2C_Wrap_Star/Polka_Blue_Brown"/>
            <filter val="MNB_2C_Wrap_Star/Polka_Blue_Grey"/>
            <filter val="MNB_2C_Wrap_Star/Polka_Blue_Pink"/>
            <filter val="MNB_2C_Wrap_Star/Polka_Blue_Red"/>
            <filter val="MNB_2C_Wrap_Star/Polka_Brown_Grey"/>
            <filter val="MNB_2C_Wrap_Star/Polka_Brown_Pink"/>
            <filter val="MNB_2C_Wrap_Star/Polka_Brown_Red"/>
            <filter val="MNB_2C_Wrap_Star/Polka_Grey_Pink"/>
            <filter val="MNB_2C_Wrap_Star/Polka_Hood_Red"/>
            <filter val="MNB_3C_2_Ply_Camel_Pink_Purple"/>
            <filter val="MNB_3C_2_Ply_Pink_Purple_Red"/>
            <filter val="MNB_3C_Bibs_Plastic_Blue_Green_Yellow"/>
            <filter val="MNB_3C_Bone_Beige_Purple_Sky_Blue"/>
            <filter val="MNB_3C_Bottle_Cover_D_Blue_Peach_Rani"/>
            <filter val="MNB_3C_Bottle_Cover_D_Blue_Peach_Yellow"/>
            <filter val="MNB_3C_Bottle_Cover_Green_Pink_Sky"/>
            <filter val="MNB_3C_Bottle_Cover_Green_Rani_Blue"/>
            <filter val="MNB_3C_Bottle_Cover_Green_Rani_Yellow"/>
            <filter val="MNB_3C_Bottle_Cover_Pink_Yellow_Red"/>
            <filter val="MNB_3C_Bottle_Cover_Red_Purple_Blue"/>
            <filter val="MNB_3C_Classic_Beige_Pink_Sky"/>
            <filter val="MNB_3C_Classic_Green_Pink_Purple"/>
            <filter val="MNB_3C_Classic_Green_Pink_Rani"/>
            <filter val="MNB_3C_Classic_Green_Purple_Rani"/>
            <filter val="MNB_3C_Classic_Pink_Pink_Sky"/>
            <filter val="MNB_3C_Classic_Purple_Rani_Pink"/>
            <filter val="MNB_3C_Fastdry_Bibs"/>
            <filter val="MNB_3C_Hood/Catcher_Bone_Rainbow_Pink"/>
            <filter val="MNB_3C_Hood_Bone_Rainbow_S_Blue"/>
            <filter val="MNB_3C_Mitten_Booty_Cap"/>
            <filter val="MNB_3C_NapyDesign_El_Ju_Ro"/>
            <filter val="MNB_3C_Towel_(24x36)_Firozi_Peach_Pink"/>
            <filter val="MNB_4C_Fastdry_Bibs"/>
            <filter val="MNB_4C_MicrofibreInserts_Red_Green"/>
            <filter val="MNB_4C_Mitten_Booty_Cap"/>
            <filter val="MNB_4C_Rainbow_Camel_Green_Rani_Sky"/>
            <filter val="MNB_4C_Rainbow_Pink_Purple_Rani_Sky"/>
            <filter val="MNB_5C_Classic_BG_GR_PI_PU_RD"/>
            <filter val="MNB_5C_Fastdry_Bibs"/>
            <filter val="MNB_5C_GFTPK_HOOD_BLU"/>
            <filter val="MNB_5C_GFTPK_HOOD_GRN"/>
            <filter val="MNB_5C_GFTPK_HOOD_PNK"/>
            <filter val="MNB_5C_NapyDesign_El_Ju_Do_Ro_El"/>
            <filter val="MNB_5C_ValuePack_Hood/Catcher_Purple"/>
            <filter val="MNB_5C_ValuePack_Pink_Hood/Catcher_Blue"/>
            <filter val="MNB_5C_ValuePack_Pink_Hood/Catcher_Pink"/>
            <filter val="MNB_5C_ValuePack_Pink_Katty_Pink"/>
            <filter val="MNB_5C_ValuePack_Pink_Rabbit_Pink"/>
            <filter val="MNB_6C_Bibs_Fastdry_Bibs"/>
            <filter val="MNB_6C_Fastdry_Bibs"/>
            <filter val="MNB_6C_GFTPK_BR_BLU_CLSC_SBL"/>
            <filter val="MNB_6C_GFTPK_KTY_PNK_CLSC_RNI"/>
            <filter val="MNB_6C_GFTPK_PND_WHT_CLSC_BGE"/>
            <filter val="MNB_6C_NapyDsignMInsrt_ElRoDo1"/>
            <filter val="MNB_6C_Towel_Nappies"/>
            <filter val="MNB_7C_GFTPK_BR_UNCR_BLU_CLSC_SBL"/>
            <filter val="MNB_7C_GFTPK_KTY_UNCR_PNK_CLSC_RNI"/>
            <filter val="MNB_7C_GFTPK_PND_UNCR_WHT_CLSC_BGE"/>
            <filter val="SBR_1C_Ab_Roller_Adj_14_in_1_No_Logo_Grn"/>
            <filter val="SBR_1C_Ab_Roller_Adj_14_in_1_No_Logo_Pnk"/>
            <filter val="SBR_1C_Ab_Roller_No_Logo_Black"/>
            <filter val="SBR_1C_Ab_Roller_No_Logo_Blue"/>
            <filter val="SBR_1C_Ab_Roller_No_Logo_Red"/>
            <filter val="SBR_1C_Ab_Roller_No_Logo_Red_Red"/>
            <filter val="SBR_1C_Ab_Roller_No_Logo_Yellow"/>
            <filter val="SBR_1C_Acne_Needle_SS_4_Pc_Set_Golden"/>
            <filter val="SBR_1C_Airpod_Case_5_in_1_Black"/>
            <filter val="SBR_1C_Airpod_Case_5_in_1_Blue"/>
            <filter val="SBR_1C_Airpod_Case_5_in_1_White"/>
            <filter val="SBR_1C_Airpod_Case_Bear_Black"/>
            <filter val="SBR_1C_Airpod_Case_Bear_Green"/>
            <filter val="SBR_1C_Airpod_Case_Pro_Camo_Black"/>
            <filter val="SBR_1C_Airpod_Case_Pro_Camo_Blue"/>
            <filter val="SBR_1C_Airpod_Case_Pro_Camo_Green"/>
            <filter val="SBR_1C_Airpod_Case_Radio_Blue"/>
            <filter val="SBR_1C_Airpod_Case_Radio_Ocean_Green"/>
            <filter val="SBR_1C_Ankle_Support_Lace_Neo_L_Black"/>
            <filter val="SBR_1C_Ankle_Support_Lace_Neo_M_Black"/>
            <filter val="SBR_1C_Ankle_Support_Main_Neoprene_Black"/>
            <filter val="SBR_1C_Ankle_Support_New_Neoprene_Black"/>
            <filter val="SBR_1C_Ankle_Support_Slcne_Strp_Wrap_Red"/>
            <filter val="SBR_1C_Ankle_Support_Sleeve_L_Orange"/>
            <filter val="SBR_1C_Ankle_Support_Sleeve_XL_Blue"/>
            <filter val="SBR_1C_Ankle_Support_Wrap_F_Size_Blue"/>
            <filter val="SBR_1C_Ankle_Support_Wrap_F_Size_Orange"/>
            <filter val="SBR_1C_Balaclava_Unisex_Ear_Loop_Black"/>
            <filter val="SBR_1C_Balaclava_Unisex_Ear_Loop_Grey"/>
            <filter val="SBR_1C_Balaclava_Unisex_Ear_Loop_White"/>
            <filter val="SBR_1C_Cup_Coasters_Wooden_6_Pc_Set"/>
            <filter val="SBR_1C_DIY_OIL.PAINTING_SWAG.DOG_NO.LOGO"/>
            <filter val="SBR_1C_DIY_Oil_Painting__Rainbow Deer"/>
            <filter val="SBR_1C_DIY_Oil_Painting_Busy_Street"/>
            <filter val="SBR_1C_DIY_Oil_Painting_Colored_Doggy"/>
            <filter val="SBR_1C_DIY_Oil_Painting_Colorful_Leopard"/>
            <filter val="SBR_1C_DIY_Oil_Painting_Colorful_Monkey"/>
            <filter val="SBR_1C_DIY_Oil_Painting_Elephants"/>
            <filter val="SBR_1C_DIY_Oil_Painting_Elephants_2"/>
            <filter val="SBR_1C_DIY_Oil_Painting_Girl_in_Rain"/>
            <filter val="SBR_1C_DIY_Oil_Painting_Harbour_Town"/>
            <filter val="SBR_1C_DIY_Oil_Painting_Lake_View"/>
            <filter val="SBR_1C_DIY_Oil_Painting_Leopard"/>
            <filter val="SBR_1C_DIY_Oil_Painting_Mediterranean"/>
            <filter val="SBR_1C_DIY_Oil_Painting_Mediterranean_2"/>
            <filter val="SBR_1C_DIY_Oil_Painting_Moonlit_Cottage"/>
            <filter val="SBR_1C_DIY_Oil_Painting_Musical_Monkey"/>
            <filter val="SBR_1C_DIY_Oil_Painting_Paris Street"/>
            <filter val="SBR_1C_DIY_Oil_Painting_Peacock"/>
            <filter val="SBR_1C_DIY_Oil_Painting_Red_Gown_Lady"/>
            <filter val="SBR_1C_DIY_Oil_Painting_Scenery_1"/>
            <filter val="SBR_1C_Ear_Wax_Cleaner_16_Tips_Wht"/>
            <filter val="SBR_1C_Ear_Wax_Cleaner_Electric"/>
            <filter val="SBR_1C_Ear_Wax_Cleaner_SS_5_Pc_Set"/>
            <filter val="SBR_1C_Ear_Wax_Cleaner_SS_6_Pc_Set"/>
            <filter val="SBR_1C_Ear_Wax_Cleaner_SS_9_Pc_Set"/>
            <filter val="SBR_1C_Ear_Wax_Cleaner_SS_Gold_Tube_7_Pc_Set"/>
            <filter val="SBR_1C_Ear_Wax_Cleaner_SS_Long_Loop_6_Pc_Set"/>
            <filter val="SBR_1C_Ear_Wax_Cleaner_SS_Long_Loop_7_Pc_Set"/>
            <filter val="SBR_1C_Ear_Wax_Cleaner_SS_Plstc_Blk_Brush_8_Pc_Set"/>
            <filter val="SBR_1C_Ear_Wax_Cleaner_SS_Silver_Tube_7_Pc_Set"/>
            <filter val="SBR_1C_Ear_Wax_Cleaner_SS_Wht_Brush_6_Pc_Set"/>
            <filter val="SBR_1C_Ear_Wax_Cleaner_Tips_Brush_Blue"/>
            <filter val="SBR_1C_Elbow_Support_Brace_Pad_Blu_Blk"/>
            <filter val="SBR_1C_Elbow_Support_Main_Neoprene_Black"/>
            <filter val="SBR_1C_Elbow_Support_Mesh_Neoprene_Black"/>
            <filter val="SBR_1C_Elbow_Support_Small_Neoprene_Blk"/>
            <filter val="SBR_1C_Equipment Bags_Black_Green"/>
            <filter val="SBR_1C_Equipment Bags_Black_Red"/>
            <filter val="SBR_1C_Equipment Bags_Pair_Black_Yellow"/>
            <filter val="SBR_1C_Equipment Bags_Pair_Grey_Orange"/>
            <filter val="SBR_1C_Finger_Splint_Free Size_Neoprene"/>
            <filter val="SBR_1C_Finger_Splint_Neoprene_Blue"/>
            <filter val="SBR_1C_Forefoot_Sleeve_Metatarsal_W_Gel"/>
            <filter val="SBR_1C_Glove_Anti_fouling_Black"/>
            <filter val="SBR_1C_Gym Belt Pro_L_Gen_lethr_Brown"/>
            <filter val="SBR_1C_Gym Belt Pro_L_Gen_lethr_Grey"/>
            <filter val="SBR_1C_Gym Belt Pro_L_Gen_lethr_Maroon"/>
            <filter val="SBR_1C_Gym Belt Pro_M_Gen_lethr_Maroon"/>
            <filter val="SBR_1C_Gym Belt Pro_S_Gen_lethr_Coffee"/>
            <filter val="SBR_1C_Gym Belt Pro_S_Gen_lethr_Grey"/>
            <filter val="SBR_1C_Gym Belt Pro_S_Gen_lethr_Maroon"/>
            <filter val="SBR_1C_Gym Belt Pro_S_Gen_lethr_Olv_Grn"/>
            <filter val="SBR_1C_Gym Belt Pro_XL_Gen_lethr_Coffee"/>
            <filter val="SBR_1C_Gym Belt Pro_XL_Gen_lethr_Grey"/>
            <filter val="SBR_1C_Gym Belt_L_Black"/>
            <filter val="SBR_1C_Gym Belt_L_Tan"/>
            <filter val="SBR_1C_Gym Belt_M_Black"/>
            <filter val="SBR_1C_Gym Belt_M_Tan"/>
            <filter val="SBR_1C_Gym Belt_S_Black"/>
            <filter val="SBR_1C_Gym Belt_S_Tan"/>
            <filter val="SBR_1C_Gym Belt_XL_Black"/>
            <filter val="SBR_1C_Gym Belt_XL_Tan"/>
            <filter val="SBR_1C_Hair_Clip_Baby_20_Pc_Set_Floral"/>
            <filter val="SBR_1C_Hair_Clip_Bow_5_Pc_Set_A"/>
            <filter val="SBR_1C_Hair_Clip_Bow_5_Pc_Set_B"/>
            <filter val="SBR_1C_Hair_Clip_Bow_5_Pc_Set_C"/>
            <filter val="SBR_1C_Hair_Clip_Doll_5_Pc_Set_A"/>
            <filter val="SBR_1C_Hair_Clip_Doll_5_Pc_Set_B"/>
            <filter val="SBR_1C_Hair_Clip_Glitter_5_Pc_Set_A"/>
            <filter val="SBR_1C_Hair_Clip_Glitter_5_Pc_Set_B"/>
            <filter val="SBR_1C_Hair_Clip_Glitter_5_Pc_Set_C"/>
            <filter val="SBR_1C_Hair_Clip_Sequin_Bow_6_Colors_Set"/>
            <filter val="SBR_1C_Hair_Clip_Unicorn_2_Pc_Set_Golden"/>
            <filter val="SBR_1C_Hair_Clip_Unicorn_2_Pc_Set_Pink"/>
            <filter val="SBR_1C_Hair_Clip_Unicorn_2_Pc_Set_Red"/>
            <filter val="SBR_1C_Hair_Clip_Unicorn_20_Pc_Set_Multi"/>
            <filter val="SBR_1C_Handbag_Beclina_Beige"/>
            <filter val="SBR_1C_Handbag_Beclina_Black"/>
            <filter val="SBR_1C_Handbag_Beclina_Blue"/>
            <filter val="SBR_1C_Handbag_Beclina_Pink"/>
            <filter val="SBR_1C_Handbag_Beclina_Red"/>
            <filter val="SBR_1C_Headband_A16_Logo_Black"/>
            <filter val="SBR_1C_Headband_A16_Logo_Black_Dotted"/>
            <filter val="SBR_1C_Headband_A16_Logo_Blue_Stripe"/>
            <filter val="SBR_1C_Headband_A16_Logo_Camo_Green"/>
            <filter val="SBR_1C_Headband_A16_Logo_Navy_Blue"/>
            <filter val="SBR_1C_Headband_A16_Logo_Orange_Stripe"/>
            <filter val="SBR_1C_Headband_A16_No_Logo_Black_Dotted"/>
            <filter val="SBR_1C_Headband_A16_No_Logo_Black_Stripe"/>
            <filter val="SBR_1C_Headband_A16_No_Logo_Cement"/>
            <filter val="SBR_1C_Headband_A51_Logo_Black"/>
            <filter val="SBR_1C_Headband_A51_Logo_Grey"/>
            <filter val="SBR_1C_Headband_A51_Logo_Pink"/>
            <filter val="SBR_1C_Headband_A73_Logo_Grey"/>
            <filter val="SBR_1C_Headband_A73_Logo_Magenta"/>
            <filter val="SBR_1C_Headband_A73_No_Logo_Black"/>
            <filter val="SBR_1C_Headband_A73_No_Logo_Grey"/>
            <filter val="SBR_1C_Headband_A73_No_Logo_Pink"/>
            <filter val="SBR_1C_Headband_A83_Logo_Black"/>
            <filter val="SBR_1C_Headband_A83_Logo_Black_Green"/>
            <filter val="SBR_1C_Headband_A83_Logo_Black_Grey_Strp"/>
            <filter val="SBR_1C_Headband_A83_Logo_Grey"/>
            <filter val="SBR_1C_Headband_A96_Logo_Black_Grey"/>
            <filter val="SBR_1C_Headband_A96_Logo_Blue_Grey"/>
            <filter val="SBR_1C_Headband_A96_Logo_Grey_Grey"/>
            <filter val="SBR_1C_Headband_A96_Logo_Pink_Pink"/>
            <filter val="SBR_1C_Headband_A96_Logo_Red_Grey"/>
            <filter val="SBR_1C_Headband_A96_Logo_Skull_Image"/>
            <filter val="SBR_1C_Headband_A96_Logo_Violet_Grey"/>
            <filter val="SBR_1C_Headband_A96_Logo_Violet_Pink"/>
            <filter val="SBR_1C_Headband_A96_No_Logo_Black_Green"/>
            <filter val="SBR_1C_Headband_AA_No_Logo_Black"/>
            <filter val="SBR_1C_Headband_AA_No_Logo_Black_Red"/>
            <filter val="SBR_1C_Headband_AA_No_Logo_Blue_Green"/>
            <filter val="SBR_1C_Headband_AA_No_Logo_Green"/>
            <filter val="SBR_1C_Headband_AA_No_Logo_Red"/>
            <filter val="SBR_1C_Headband_AA_No_Logo_Red_Green"/>
            <filter val="SBR_1C_Headband_B12_Logo_Black_Blue"/>
            <filter val="SBR_1C_Headband_B12_Logo_Black_Red"/>
            <filter val="SBR_1C_Headband_B12_Logo_Camo_Black"/>
            <filter val="SBR_1C_Headband_B12_Logo_Camo_Green"/>
            <filter val="SBR_1C_Headband_B4_Logo_Black"/>
            <filter val="SBR_1C_Headband_B4_Logo_Blue"/>
            <filter val="SBR_1C_Headband_B4_Logo_Grey"/>
            <filter val="SBR_1C_Headband_B4_Logo_Red"/>
            <filter val="SBR_1C_Headband_B4_Logo_White"/>
            <filter val="SBR_1C_Headband_Baby_12_Colors_Set"/>
            <filter val="SBR_1C_Headband_Baby_15_Colors_Set"/>
            <filter val="SBR_1C_Headband_Baby_6_Colors_Set"/>
            <filter val="SBR_1C_Headband_Baby_8_Colors_Set"/>
            <filter val="SBR_1C_Headband_Bandana_Black"/>
            <filter val="SBR_1C_Headband_C108_Logo_Black_Blue"/>
            <filter val="SBR_1C_Headband_C108_Logo_D_Blu_White"/>
            <filter val="SBR_1C_Headband_C108_Logo_Grey_Black"/>
            <filter val="SBR_1C_Headband_C108_Logo_Pink_White"/>
            <filter val="SBR_1C_Headband_C108_Logo_SkyBlu_White"/>
            <filter val="SBR_1C_Headband_C123_Logo_Black_Grey"/>
            <filter val="SBR_1C_Headband_C123_Logo_Blue"/>
            <filter val="SBR_1C_Headband_C123_Logo_SkyBlue"/>
            <filter val="SBR_1C_Headband_C131_Logo_Camo_Black"/>
            <filter val="SBR_1C_Headband_C132_Logo_Nebula_Purpl"/>
            <filter val="SBR_1C_Headband_Girl_4_Pc_Set_Knotted"/>
            <filter val="SBR_1C_Headband_Girl_5_Pc_Set_Knotted"/>
            <filter val="SBR_1C_Headband_Knitted_Black"/>
            <filter val="SBR_1C_Headband_Men_Prem_No_Logo_Black"/>
            <filter val="SBR_1C_Headband_Sweat_Absorbnt_Black"/>
            <filter val="SBR_1C_Headband_Women_Prem_No_Logo_Black"/>
            <filter val="SBR_1C_Heel_Support_Large_Neoprene_Black"/>
            <filter val="SBR_1C_Heel_Support_Med_Neoprene_Black"/>
            <filter val="SBR_1C_Insole_Basic_(6-8)_Blue"/>
            <filter val="SBR_1C_Insole_Basic_(8-12)_Blue"/>
            <filter val="SBR_1C_Insole_Foamy_(35-40)_Grey_Yellow"/>
            <filter val="SBR_1C_Insole_Foamy_(41-45)_Grey_Yellow"/>
            <filter val="SBR_1C_Insole_Foamy_(6-9)_Black_Yellow"/>
            <filter val="SBR_1C_Insole_Full_Pad_2_Layer_Black"/>
            <filter val="SBR_1C_Insole_Full_Pad_4_Layer_Black"/>
            <filter val="SBR_1C_Insole_Half_Pad_2_Layer_Black"/>
            <filter val="SBR_1C_Insole_Half_Pad_3_Layer_Black"/>
            <filter val="SBR_1C_Insole_Half_Pad_Gel_Blue"/>
            <filter val="SBR_1C_Insole_Half_Pad_Gel_Red"/>
            <filter val="SBR_1C_Insole_Lite_(6-8)_Grey_Yellow"/>
            <filter val="SBR_1C_Insole_Lite_(8-11)_Grey_Yellow"/>
            <filter val="SBR_1C_Insole_Premium_(6-9)_Blue_Yellow"/>
            <filter val="SBR_1C_Insole_Premium_(6-9)_Grey_Black"/>
            <filter val="SBR_1C_Insole_Premium_(6-9)_Grey_Yellow"/>
            <filter val="SBR_1C_Insole_Premium_(8-12)_Blue_Yellow"/>
            <filter val="SBR_1C_Insole_Premium_(8-12)_Grey_Black"/>
            <filter val="SBR_1C_Insole_Premium_(8-12)_Grey_Yellow"/>
            <filter val="SBR_1C_Knee_Sleeve_Silicon_Gel_L_Blue"/>
            <filter val="SBR_1C_Knee_Sleeve_Silicon_Gel_XL_Blue"/>
            <filter val="SBR_1C_Knee_Support_Compression_L_Black"/>
            <filter val="SBR_1C_Knee_Support_Main_Neoprene_Black"/>
            <filter val="SBR_1C_Knee_Support_Metal_Brace_Black"/>
            <filter val="SBR_1C_Knee_Support_Sleeve_Wrap_L_Green"/>
            <filter val="SBR_1C_Knee_Support_Sleeve_Wrap_XL_Orange"/>
            <filter val="SBR_1C_Metatarsal_Support_Big_Gel_Skin"/>
            <filter val="SBR_1C_Metatarsal_Support_Small_Gel_Skin"/>
            <filter val="SBR_1C_Plantar_Support_Main_Black"/>
            <filter val="SBR_1C_Plantar_Support_Main_Skin"/>
            <filter val="SBR_1C_Roller_Plantar_Massage_Wooden"/>
            <filter val="SBR_1C_Scarf_Women_Floral_Black"/>
            <filter val="SBR_1C_Shoe_Horn_20_Inch_Black"/>
            <filter val="SBR_1C_Shoe_Horn_20_Inch_Red"/>
            <filter val="SBR_1C_Shoe_Tree_Men_Free Size_No_Logo_Black"/>
            <filter val="SBR_1C_Shoe_Tree_Women_Free Size_No_Logo_Black"/>
            <filter val="SBR_1C_Shorts_Men_L_Black"/>
            <filter val="SBR_1C_Shorts_Men_M_Black"/>
            <filter val="SBR_1C_Shorts_Men_S_Black"/>
            <filter val="SBR_1C_Shorts_Men_XL_Black"/>
            <filter val="SBR_1C_Shorts_Men_XXL_Black"/>
            <filter val="SBR_1C_Shoulder_Brace_L/R_Neoprene_Pouch"/>
            <filter val="SBR_1C_Shoulder_Brace_L_Neoprene_Black"/>
            <filter val="SBR_1C_Shoulder_Brace_R_Neoprene_Black"/>
            <filter val="SBR_1C_Skipping_Rope_Digital_No_Logo_Blu"/>
            <filter val="SBR_1C_Skipping_Rope_Digital_No_Logo_Pnk"/>
            <filter val="SBR_1C_Skipping_Rope_Metal_N_Logo_Blk"/>
            <filter val="SBR_1C_Skipping_Rope_Metal_N_Logo_Blu"/>
            <filter val="SBR_1C_Skipping_Rope_W_Case_Blk_Blu"/>
            <filter val="SBR_1C_Skipping_Rope_W_Case_Blk_Grn"/>
            <filter val="SBR_1C_Skipping_Rope_W_Case_Blk_Rd"/>
            <filter val="SBR_1C_Socks_Athletic_L/XL_Black"/>
            <filter val="SBR_1C_Socks_Athletic_L/XL_Blue"/>
            <filter val="SBR_1C_Socks_Athletic_S/M_Black"/>
            <filter val="SBR_1C_Socks_Athletic_S/M_Blue"/>
            <filter val="SBR_1C_Socks_Athletic_XXL_Black"/>
            <filter val="SBR_1C_Socks_Athletic_XXL_Blue"/>
            <filter val="SBR_1C_Socks_Varicose_Vein_Fit_All_Black"/>
            <filter val="SBR_1C_Socks_Varicose_Vein_L/XL_Black"/>
            <filter val="SBR_1C_Socks_Varicose_Vein_S/M_Black"/>
            <filter val="SBR_1C_Socks_Varicose_Vein_XXL_Black"/>
            <filter val="SBR_1C_Socks_Zipper_L/XL_Black"/>
            <filter val="SBR_1C_Socks_Zipper_L/XL_Skin"/>
            <filter val="SBR_1C_Socks_Zipper_S/M_Black"/>
            <filter val="SBR_1C_Socks_Zipper_S/M_Skin"/>
            <filter val="SBR_1C_Socks_Zipper_XXL_Black"/>
            <filter val="SBR_1C_Socks_Zipper_XXL_Skin"/>
            <filter val="SBR_1C_SPRT_BCK_ADJSTBL_CRCTR_L_BLK"/>
            <filter val="SBR_1C_SPRT_BCK_ADJSTBL_ELSTC_GRY"/>
            <filter val="SBR_1C_SPRT_BCK_MGNT_ELSTC.STRP_L_WHT"/>
            <filter val="SBR_1C_SPRT_BCK_MGNT_WST.STRP_3XL_BLK"/>
            <filter val="SBR_1C_SPRT_BCK_MGNT_WST.STRP_XL_BLK"/>
            <filter val="SBR_1C_SPRT_BCK_MTL.STRIP_FM.SHLDR_L_BLK"/>
            <filter val="SBR_1C_SPRT_BCK_NPRN_ARW_FR.SZ_BLKBLU"/>
            <filter val="SBR_1C_SPRT_BCK_NPRN_MTL.STRIP_L_BLK"/>
            <filter val="SBR_1C_SPRT_BCK_NPRN_MTL.STRIP_XL_BLK"/>
            <filter val="SBR_1C_Strap_20mm_Sporty_Black_Grey"/>
            <filter val="SBR_1C_Strap_20mm_Sporty_Black_Red"/>
            <filter val="SBR_1C_Strap_MI_3&amp;4_Sporty_Black"/>
            <filter val="SBR_1C_Strap_MI_3&amp;4_Sporty_Black_Green"/>
            <filter val="SBR_1C_Strap_MI_3&amp;4_Sporty_Black_Grey"/>
            <filter val="SBR_1C_Strap_MI_3&amp;4_Sporty_Black_Red"/>
            <filter val="SBR_1C_Strap_MI_3&amp;4_Sporty_Black_White"/>
            <filter val="SBR_1C_Strap_MI_3&amp;4_Sporty_Blue"/>
            <filter val="SBR_1C_Strap_MI_3&amp;4_Sporty_Green"/>
            <filter val="SBR_1C_Strap_MI_3&amp;4_Sporty_Grey"/>
            <filter val="SBR_1C_Strap_MI_3&amp;4_Sporty_Orange"/>
            <filter val="SBR_1C_Strap_MI_3&amp;4_Sporty_Red"/>
            <filter val="SBR_1C_Strap_MI_3&amp;4_Stitch_Black"/>
            <filter val="SBR_1C_Strap_MI_3&amp;4_Stitch_Blue"/>
            <filter val="SBR_1C_Strap_MI_3&amp;4_Stitch_Red"/>
            <filter val="SBR_1C_STRP_CHARGE5_L_BLK"/>
            <filter val="SBR_1C_STRP_CHARGE5_L_GRN"/>
            <filter val="SBR_1C_STRP_CHARGE5_L_GRY"/>
            <filter val="SBR_1C_STRP_CHARGE5_S_BLK"/>
            <filter val="SBR_1C_STRP_CHARGE5_S_WHT"/>
            <filter val="SBR_1C_Support_Back_Magnetic_ElasticStrap_XL_White"/>
            <filter val="SBR_1C_Suspnder_Hme_Gym_No_Logo_Pnk_Blk"/>
            <filter val="SBR_1C_Suspnder_Hme_Gym_No_Logo_Ylw_Blk"/>
            <filter val="SBR_1C_Tape_Anti_Chafing_Skin"/>
            <filter val="SBR_1C_Tape_Bandage_White"/>
            <filter val="SBR_1C_Tape_Double_Sided_Red"/>
            <filter val="SBR_1C_Tape_Double_Sided_White"/>
            <filter val="SBR_1C_Tape_Kinesiology_Black"/>
            <filter val="SBR_1C_Tape_Kinesiology_Blue"/>
            <filter val="SBR_1C_Tape_Kinesiology_Camo_Green"/>
            <filter val="SBR_1C_Tape_Kinesiology_Light_Blue"/>
            <filter val="SBR_1C_Tape_Kinesiology_Light_Green"/>
            <filter val="SBR_1C_Tape_Kinesiology_Orange"/>
            <filter val="SBR_1C_Tape_Kinesiology_Pink"/>
            <filter val="SBR_1C_Tape_Kinesiology_Red"/>
            <filter val="SBR_1C_Tape_Kinesiology_Regular_Skin"/>
            <filter val="SBR_1C_Tape_Kinesiology_Skin_Tone"/>
            <filter val="SBR_1C_Tape_Kinesiology_White"/>
            <filter val="SBR_1C_Toe_Sprtr_2in1_Combo_White"/>
            <filter val="SBR_1C_Toe_Sprtr_5_Toes_Hook_White"/>
            <filter val="SBR_1C_Toe_Sprtr_5_Toes_Loop_Blue"/>
            <filter val="SBR_1C_Toe_Sprtr_Basic_Skin"/>
            <filter val="SBR_1C_Toe_Sprtr_Bunion_Corrector_White"/>
            <filter val="SBR_1C_Toe_Sprtr_Main_Support_Skin"/>
            <filter val="SBR_1C_Wall_Mount_Holder_4_Hooks"/>
            <filter val="SBR_1C_Wallet_Zipper_PU_Leather_Brown"/>
            <filter val="SBR_1C_Wallet_Zipper_PU_Leather_Red"/>
            <filter val="SBR_1C_Watch_Case_Apple_42mm_Black"/>
            <filter val="SBR_1C_Watch_Case_Apple_44mm_Black"/>
            <filter val="SBR_1C_Wrist_Support_Free Size_Mesh Grip"/>
            <filter val="SBR_1C_Wrist_Support_L_Nylon Compression"/>
            <filter val="SBR_1C_Wrist_Support_M_Nylon Compression"/>
            <filter val="SBR_1C_Wrist_Support_Main_Left_Black"/>
            <filter val="SBR_1C_Wrist_Support_Main_Right_Black"/>
            <filter val="SBR_1C_Wrist_Support_Mesh_Left_Black"/>
            <filter val="SBR_1C_Wrist_Support_Mesh_Right_Black"/>
            <filter val="SBR_1C_Wrist_Support_XL_Nylon Compression"/>
            <filter val="SBR_1C_WristSuprt_CoolGel_BlkBlu"/>
            <filter val="SBR_1C_Yoga_Mat_EVA_Prem_6mm_Logo_Black"/>
            <filter val="SBR_1C_Yoga_Mat_EVA_Prem_6mm_Logo_Blue"/>
            <filter val="SBR_1C_Yoga_Mat_EVA_Prem_6mm_Logo_Pink"/>
            <filter val="SBR_1C_Yoga_Mat_EVA_Prem_8mm_Logo_Black"/>
            <filter val="SBR_1C_Yoga_Mat_EVA_Prem_8mm_Logo_Pink"/>
            <filter val="SBR_1C_Yoga_Mat_EVA_Prem_8mm_Logo_Prple"/>
            <filter val="SBR_1C_Yoga_Mat_TPE_6mm_Logo_Black"/>
            <filter val="SBR_1C_Yoga_Mat_TPE_6mm_Logo_Blue"/>
            <filter val="SBR_1C_Yoga_Mat_TPE_6mm_Logo_Pink"/>
            <filter val="SBR_1C_Yoga_Mat_TPE_6mm_Logo_Purplle"/>
            <filter val="SBR_1C_Yoga_Mat_TPE_8mm_Logo_Black"/>
            <filter val="SBR_1C_Yoga_Mat_TPE_8mm_Logo_Blue"/>
            <filter val="SBR_1C_Yoga_Mat_TPE_8mm_Logo_Pink"/>
            <filter val="SBR_1C_Yoga_Mat_TPE_8mm_Logo_Purplle"/>
            <filter val="SBR_1C_YogaMatEVAPrem_6mm_Prpl"/>
            <filter val="SBR_2C_adjustbl Wrist Weights_Pair_Black"/>
            <filter val="SBR_2C_adjustbl Wrist Weights_Pair_Blue"/>
            <filter val="SBR_2C_All_Joints_Support_Black"/>
            <filter val="SBR_2C_Ankle_Cum_Elbow_Support_Black"/>
            <filter val="SBR_2C_Ankle_Support_Magnetic_Black"/>
            <filter val="SBR_2C_Boxing Gloves_Free_Size_Pair"/>
            <filter val="SBR_2C_Focus Pads_Pair_Blue_White"/>
            <filter val="SBR_2C_Focus Pads_Pair_Red_White"/>
            <filter val="SBR_2C_Knee_Sleeve_Compression_L_Blue"/>
            <filter val="SBR_2C_Knee_Sleeve_Compression_XL_Green"/>
            <filter val="SBR_2C_Knee_Support_L_No_Logo_Blue"/>
            <filter val="SBR_2C_Knee_Support_M_3D Design_Blue"/>
            <filter val="SBR_2C_Knee_Support_M_No_Logo_Blue"/>
            <filter val="SBR_2C_Knee_Support_S_Lines_Blue"/>
            <filter val="SBR_2C_Knee_Support_Sleeve_L_Blue"/>
            <filter val="SBR_2C_Resistance_Tube_No_Logo_Multiclr"/>
            <filter val="SBR_2C_Scar_Removar_15x3.5_Pack of 2"/>
            <filter val="SBR_2C_Scar_Removar_7.5x3.5_Pack of 2"/>
            <filter val="SBR_2C_Shoe_Shield_L_Main_Black"/>
            <filter val="SBR_2C_Shoe_Shield_S_Main_Black"/>
            <filter val="SBR_2C_Strap_Charge3_Main_Blk_Wht"/>
            <filter val="SBR_2C_Strap_Charge3_Main_Red_Blk"/>
            <filter val="SBR_2C_Strap_MI_3&amp;4_Black_Black_Design"/>
            <filter val="SBR_2C_Strap_MI_3&amp;4_Camo_Blue_Green"/>
            <filter val="SBR_2C_Strap_MI_3&amp;4_Camo_Blue_Grey"/>
            <filter val="SBR_2C_Strap_MI_3&amp;4_Camo_Green_Grey"/>
            <filter val="SBR_2C_Strap_MI_3&amp;4_Plain_Black_Black"/>
            <filter val="SBR_2C_Strap_MI_3&amp;4_Plain_Black_D_Blue"/>
            <filter val="SBR_2C_Strap_MI_3&amp;4_Plain_Green_Grey"/>
            <filter val="SBR_2C_Strap_MI_3&amp;4_Plain_Grey_White"/>
            <filter val="SBR_2C_Strap_MI_3&amp;4_Plain_Red_D_Blue"/>
            <filter val="SBR_2C_Strap_Mi_5&amp;6_Plain_Black_Black"/>
            <filter val="SBR_2C_Strap_Mi_5&amp;6_Plain_Black_D_Blue"/>
            <filter val="SBR_2C_Strap_Mi_5&amp;6_Plain_Green_Grey"/>
            <filter val="SBR_2C_Strap_Mi_5&amp;6_Plain_White_Pink"/>
            <filter val="SBR_2C_STRP_CHARGE5_L_BLK_GRN"/>
            <filter val="SBR_2C_STRP_CHARGE5_L_BLK_GRY"/>
            <filter val="SBR_2C_STRP_CHARGE5_S_GRY_WHT"/>
            <filter val="SBR_2C_Wrist Support_Pair_Black"/>
            <filter val="SBR_2C_Wrist Support_Pair_Blue"/>
            <filter val="SBR_2C_Wrist Support_Pair_Brown"/>
            <filter val="SBR_2C_Wrist Support_Pair_Olive Green"/>
            <filter val="SBR_2C_Wrist Support_Pair_Red"/>
            <filter val="SBR_2C_Wrist_Support_Wrap_F_Size_Grey"/>
            <filter val="SBR_3C_Balaclava_Unisex_Blk_Blu_Camo(Gr)"/>
            <filter val="SBR_3C_Hip_Loop_Fabric_Band_N_Logo_3Clr"/>
            <filter val="SBR_3C_Socks_Compression_L/XL_Black"/>
            <filter val="SBR_3C_Socks_Compression_L/XL_Skin"/>
            <filter val="SBR_3C_Socks_Compression_S/M_Black"/>
            <filter val="SBR_3C_Strap_20mm_Hole_Black_Grey_Yellow"/>
            <filter val="SBR_3C_Strap_20mm_Hole_Black_White_Grey"/>
            <filter val="SBR_3C_Strap_20mm_Hole_Blue_Grey_Black"/>
            <filter val="SBR_3C_Strap_20mm_Plain_Blue_Black_Grey"/>
            <filter val="SBR_3C_Strap_20mm_Plain_Red_White_Black"/>
            <filter val="SBR_3C_Strap_Charge2_Large_Blk_Gry_Prpl"/>
            <filter val="SBR_3C_Strap_Charge2_Large_Prpl_SBl_Rd"/>
            <filter val="SBR_3C_Strap_Charge2_Main_Blk_Gry_DBl"/>
            <filter val="SBR_3C_Strap_Charge2_Main_Blk_Rd_Gry"/>
            <filter val="SBR_3C_Strap_Charge2_Main_Wht_Rd_L_Pink"/>
            <filter val="SBR_3C_Strap_Charge2_Small_Blk_Gry_Prpl"/>
            <filter val="SBR_3C_Strap_Charge3_Main_Blu_Blk_Wht"/>
            <filter val="SBR_3C_Strap_Charge3_Main_Grn_Blu_Blk"/>
            <filter val="SBR_3C_Strap_Charge3_Main_Prpl_Blu_Blk"/>
            <filter val="SBR_3C_Strap_Honor_4&amp;5_Org_SBl_Grn"/>
            <filter val="SBR_3C_Strap_Honor_4&amp;5_Red_Blk_Wht"/>
            <filter val="SBR_3C_Strap_MI_3&amp;4_Plain_Blk_Gry_Dbl"/>
            <filter val="SBR_3C_Strap_MI_3&amp;4_Plain_Blk_Wht_SBl"/>
            <filter val="SBR_3C_Strap_Mi_5&amp;6_Sprty_Black_Combo"/>
            <filter val="SBR_3C_Strap_Mi_5&amp;6_Sprty_BlGry_BlW_BlGr"/>
            <filter val="SBR_3C_Strap_Mi_5&amp;6_Sprty_GWt_BGr_Bk_SBl"/>
            <filter val="SBR_3C_Strap_Mi_5&amp;6_Sprty_Pink_SkyBl_Gry"/>
            <filter val="SBR_3C_Strap_Samsung_Gear_S3_Grn_Wht_Blk"/>
            <filter val="SBR_3C_Strap_Samsung_Gear_S3_Org_Blu_Grn"/>
            <filter val="SBR_3C_Strap_Samsung_Gear_S3_Rd_DBl_Wht"/>
            <filter val="SBR_4C_Strap_MI2_Plain_Org_Blk_Wht_Gry"/>
            <filter val="SBR_5C_Strap_MI_3&amp;4_2_Clr_Bk_R_W_Gy_DB"/>
            <filter val="SBR_5C_Strap_MI_3&amp;4_2_Clr_Black_Combo"/>
            <filter val="SBR_5C_Strap_MI_3&amp;4_2_Clr_Gr_SB_Y_Bk_B/R"/>
            <filter val="SBR_5C_Strap_MI_3&amp;4_Plain_Bk_R_W_Gy_DB"/>
            <filter val="SBR_5C_Strap_MI_3&amp;4_Plain_R_SB_Gy_W_Grn"/>
            <filter val="SBR_5C_Strap_MI_3&amp;4_Plan_Bk_W_Vl_O_Y"/>
          </filters>
        </filterColumn>
        <filterColumn colId="2">
          <filters blank="1">
            <filter val="AUR"/>
          </filters>
        </filterColumn>
      </autoFilter>
    </customSheetView>
    <customSheetView guid="{E4DA3BB9-C2E0-4509-ABDF-F53E2B8E8C07}" filter="1" showAutoFilter="1">
      <pageMargins left="0.7" right="0.7" top="0.75" bottom="0.75" header="0.3" footer="0.3"/>
      <autoFilter ref="B2:DC2722" xr:uid="{D4A01B5B-C7A7-42CC-A6CF-B7052CA2B185}">
        <filterColumn colId="2">
          <filters>
            <filter val="BEC"/>
          </filters>
        </filterColumn>
      </autoFilter>
    </customSheetView>
    <customSheetView guid="{9EC96D60-79EB-45DE-8605-7B9E67A0C4FE}" filter="1" showAutoFilter="1">
      <pageMargins left="0.7" right="0.7" top="0.75" bottom="0.75" header="0.3" footer="0.3"/>
      <autoFilter ref="A2:DB2626" xr:uid="{64A05C12-538D-4CE9-B6B6-7E93F7B85B54}">
        <filterColumn colId="3">
          <filters>
            <filter val="BEC"/>
          </filters>
        </filterColumn>
      </autoFilter>
    </customSheetView>
    <customSheetView guid="{47B0368A-7138-4DA4-961E-E0B35ED1F9FC}" filter="1" showAutoFilter="1">
      <pageMargins left="0.7" right="0.7" top="0.75" bottom="0.75" header="0.3" footer="0.3"/>
      <autoFilter ref="B1:DB5139" xr:uid="{1359A610-BEDA-4C77-9F80-E27E3E106F6F}"/>
    </customSheetView>
    <customSheetView guid="{F31FD0FE-72E9-4553-AFE9-797E5DBAFB89}" filter="1" showAutoFilter="1">
      <pageMargins left="0.7" right="0.7" top="0.75" bottom="0.75" header="0.3" footer="0.3"/>
      <autoFilter ref="B1:DB3385" xr:uid="{C55B5990-F165-4C8B-A497-273889B214E6}">
        <filterColumn colId="2">
          <filters blank="1">
            <filter val="BEC"/>
            <filter val="Brand"/>
          </filters>
        </filterColumn>
      </autoFilter>
    </customSheetView>
    <customSheetView guid="{B6902326-709F-426B-877D-60989469FA9B}" filter="1" showAutoFilter="1">
      <pageMargins left="0.7" right="0.7" top="0.75" bottom="0.75" header="0.3" footer="0.3"/>
      <autoFilter ref="B1:DC2937" xr:uid="{53452064-56B1-47D2-9C80-1443C30D5574}"/>
    </customSheetView>
    <customSheetView guid="{989A2583-BCFB-4C97-A56A-031BFAAEB87F}" filter="1" showAutoFilter="1">
      <pageMargins left="0.7" right="0.7" top="0.75" bottom="0.75" header="0.3" footer="0.3"/>
      <autoFilter ref="A2:DB3235" xr:uid="{300E5B90-072E-4AF6-ADAA-16DC931DC62D}">
        <filterColumn colId="2">
          <filters blank="1">
            <filter val="#N/A"/>
            <filter val="0"/>
            <filter val="10"/>
            <filter val="100"/>
            <filter val="101"/>
            <filter val="102"/>
            <filter val="105"/>
            <filter val="1065"/>
            <filter val="1099"/>
            <filter val="11"/>
            <filter val="110"/>
            <filter val="1159"/>
            <filter val="1168"/>
            <filter val="117"/>
            <filter val="1174"/>
            <filter val="119"/>
            <filter val="12"/>
            <filter val="128"/>
            <filter val="134"/>
            <filter val="1345"/>
            <filter val="135"/>
            <filter val="137"/>
            <filter val="14"/>
            <filter val="1467"/>
            <filter val="148"/>
            <filter val="15"/>
            <filter val="16"/>
            <filter val="1643"/>
            <filter val="166"/>
            <filter val="17"/>
            <filter val="173"/>
            <filter val="1760"/>
            <filter val="187"/>
            <filter val="190"/>
            <filter val="196"/>
            <filter val="2"/>
            <filter val="21"/>
            <filter val="211"/>
            <filter val="215"/>
            <filter val="217"/>
            <filter val="228"/>
            <filter val="23"/>
            <filter val="231"/>
            <filter val="234"/>
            <filter val="24"/>
            <filter val="250"/>
            <filter val="262"/>
            <filter val="265"/>
            <filter val="2675"/>
            <filter val="27"/>
            <filter val="279"/>
            <filter val="28"/>
            <filter val="281"/>
            <filter val="291"/>
            <filter val="3"/>
            <filter val="315"/>
            <filter val="333"/>
            <filter val="335"/>
            <filter val="338"/>
            <filter val="34"/>
            <filter val="36"/>
            <filter val="37"/>
            <filter val="370"/>
            <filter val="375"/>
            <filter val="393"/>
            <filter val="4"/>
            <filter val="40"/>
            <filter val="41"/>
            <filter val="4203"/>
            <filter val="421"/>
            <filter val="425"/>
            <filter val="435"/>
            <filter val="45"/>
            <filter val="454"/>
            <filter val="4576"/>
            <filter val="462"/>
            <filter val="48"/>
            <filter val="49"/>
            <filter val="493"/>
            <filter val="4987"/>
            <filter val="499"/>
            <filter val="5009"/>
            <filter val="51"/>
            <filter val="510"/>
            <filter val="518"/>
            <filter val="52"/>
            <filter val="54"/>
            <filter val="56"/>
            <filter val="584"/>
            <filter val="59"/>
            <filter val="6"/>
            <filter val="61"/>
            <filter val="62"/>
            <filter val="624"/>
            <filter val="63"/>
            <filter val="64"/>
            <filter val="658"/>
            <filter val="67"/>
            <filter val="70"/>
            <filter val="71"/>
            <filter val="73"/>
            <filter val="737"/>
            <filter val="757"/>
            <filter val="78"/>
            <filter val="8"/>
            <filter val="80"/>
            <filter val="81"/>
            <filter val="82"/>
            <filter val="838"/>
            <filter val="84"/>
            <filter val="85"/>
            <filter val="862"/>
            <filter val="865"/>
            <filter val="87"/>
            <filter val="892"/>
            <filter val="9"/>
            <filter val="90"/>
            <filter val="903"/>
            <filter val="917"/>
            <filter val="930"/>
            <filter val="976"/>
            <filter val="994"/>
            <filter val="AUR_10C_GYM_HM-GY_PVC_18KG(2*4+2.5*4)"/>
            <filter val="AUR_10C_GYM_HM-GY_PVC_20KG(2*4+3*4)"/>
            <filter val="AUR_10C_GYM_HM-GY_PVC_20KG(2.5*8)"/>
            <filter val="AUR_15C_GYM_HM-GY_PVC_12KG"/>
            <filter val="AUR_18C_GYM_HM-GY+ORG-SK-RP_PVC_20KG"/>
            <filter val="AUR_1C_BAG_BADM_CNVS_GRN_45LT"/>
            <filter val="AUR_1C_BAG_BADM_POLY_3D_BLK_40LT"/>
            <filter val="AUR_1C_BAG_BADM_POLY_3D_GRY-ORG_40LT"/>
            <filter val="AUR_1C_BAG_BADM_POLY_BLK-ED_BLK-BLU_40LT"/>
            <filter val="AUR_1C_BAG_BADM_POLY_BLK-ED_BLK-GRN_40LT"/>
            <filter val="AUR_1C_BAG_BADM_POLY_BLK-ED_BLK-ORG_40LT"/>
            <filter val="AUR_1C_BAG_BADM_POLY_BLK-ED_BLK-RED_40LT"/>
            <filter val="AUR_1C_BAG_BADM_POLY_BLK-GRN_40LT"/>
            <filter val="AUR_1C_BAG_BADM_POLY_BLK-YLW_40LT"/>
            <filter val="AUR_1C_BAG_BADM_POLY_BLU_45LT"/>
            <filter val="AUR_1C_BAG_BADM_POLY_BLU-BLK_40LT"/>
            <filter val="AUR_1C_BAG_BADM_POLY_LION_BLKBLU_40LT"/>
            <filter val="AUR_1C_BAG_BADM_POLY_LION_BLKGRN_40LT"/>
            <filter val="AUR_1C_BAG_BADM_POLY_LION_BLKPRP_40LT"/>
            <filter val="AUR_1C_BAG_BADM_POLY_LION_BLK-RED_40LT"/>
            <filter val="AUR_1C_BAG_BADM_POLY_LION_BLKYLW_40LT"/>
            <filter val="AUR_1C_BAG_BADM_POLY_PPNG_BLK-GRN_40LT"/>
            <filter val="AUR_1C_BAG_BADM_POLY_RED_45LT"/>
            <filter val="AUR_1C_BAG_BADM_POLY_SKY-BLU_45LT"/>
            <filter val="AUR_1C_BAG_CRKT_POLY_CAM-BLK"/>
            <filter val="AUR_1C_BAG_CRKT_POLY_CAM-BLU"/>
            <filter val="AUR_1C_BAG_CRKT_POLY_CAM-GRN"/>
            <filter val="AUR_1C_BAG_CRKT_POLY_CAM-ORG"/>
            <filter val="AUR_1C_BAG_GYM_POLY_DUFL_BLK"/>
            <filter val="AUR_1C_BAG_GYM_POLY_DUFL_BLK-BLU"/>
            <filter val="AUR_1C_BAG_GYM_POLY_DUFL_BLU-ORG"/>
            <filter val="AUR_1C_BAG_GYM_POLY_DUFL_BLU-SKYBLU"/>
            <filter val="AUR_1C_BAG_GYM_POLY_DUFL_OLV-GRN-ORG"/>
            <filter val="AUR_1C_BAG_LP-SLV_NEOPR_BLK"/>
            <filter val="AUR_1C_BAG_WAIST_POLY_MRN"/>
            <filter val="AUR_1C_BALL_BSKTBAL_RBR_ORG_SIZ-7"/>
            <filter val="AUR_1C_BALL_FOTBAL_PU_ORG_SIZ-5"/>
            <filter val="AUR_1C_BALL_VLYBAL_PVC_BLU_SIZ-5"/>
            <filter val="AUR_1C_BALL_VLYBAL_PVC_RED-WHT_SIZ-5"/>
            <filter val="AUR_1C_BOX_CHAIN_IRN_SLV"/>
            <filter val="AUR_1C_BOX_FCS-PD_PU-LTH_BLK-RED"/>
            <filter val="AUR_1C_BOX_FCS-PD_PU-LTH_BLK-WHT"/>
            <filter val="AUR_1C_BOX_FCS-PD_PU-LTH_BLU-WHT"/>
            <filter val="AUR_1C_BOX_FCS-PD_PU-LTH_MRN-WHT"/>
            <filter val="AUR_1C_BOX_GLV_PU-LTH_6565_RED-WHT_16Oz"/>
            <filter val="AUR_1C_BOX_GLV_PU-LTH_LION_YLW-BLK_14OZ"/>
            <filter val="AUR_1C_BOX_HW_COT-SPD_CAMO_CAM-GRN_108&quot;"/>
            <filter val="AUR_1C_BOX_HW_COT-SPD_CAMO_CAM-GRN_137&quot;"/>
            <filter val="AUR_1C_BOX_HW_COT-SPD_PLN_BLK_108&quot;"/>
            <filter val="AUR_1C_BOX_PCH-BG_CNVS_BLK_UFL-4FT"/>
            <filter val="AUR_1C_BOX_PCH-BG_CNVS_RED_UFL-4FT"/>
            <filter val="AUR_1C_BOX_PCH-BG_PU-LTH_BLK_FL-5FT"/>
            <filter val="AUR_1C_BOX_PCH-BG_PU-LTH_BLK-GRN_FL-2FT"/>
            <filter val="AUR_1C_BOX_PCH-BG_SRF_BLK_FL-4FT"/>
            <filter val="AUR_1C_BOX_PCH-BG_SRF_BLK_UFL-4FT"/>
            <filter val="AUR_1C_CKT_BAT_WOOD_HLF+CNE+KW_BLU_SIZ-7"/>
            <filter val="AUR_1C_CKT_BAT_WOOD_HLF+CNE+KW_GRN_SIZ-7"/>
            <filter val="AUR_1C_CKT_BAT_WOOD_HLF+CNE+KW_ORG_SIZ-7"/>
            <filter val="AUR_1C_CKT_MLT_WOOD"/>
            <filter val="AUR_1C_CLTH_LEGG_POLY_PLN_BLK_XXL"/>
            <filter val="AUR_1C_CLTH_LEGG_POLY_PLN_BLU_LRG"/>
            <filter val="AUR_1C_CLTH_LEGG_POLY_PLN_BLU_SML"/>
            <filter val="AUR_1C_CLTH_LEGG_POLY_PLN_OLV-GRN_XL"/>
            <filter val="AUR_1C_CLTH_SHORT_POLY_BLU_SML"/>
            <filter val="AUR_1C_CLTH_SHORT_POLY_OLV-GRN_XL"/>
            <filter val="AUR_1C_CLTH_SHORT_POLY_PLN_BLK_MED"/>
            <filter val="AUR_1C_CLTH_TSHRT_POLY_OLV-GRN_SML"/>
            <filter val="AUR_1C_CLTH_TSHRT_POLY_PLN_BLK_LRG(40)"/>
            <filter val="AUR_1C_CLTH_TSHRT_POLY_PLN_BLK_LRG(42)"/>
            <filter val="AUR_1C_FTNS_SK-RP_BLK-GRN"/>
            <filter val="AUR_1C_FTNS_SK-RP_PVC_GRN-BLK"/>
            <filter val="AUR_1C_FTNS_SK-RP_PVC_ORG-BLK"/>
            <filter val="AUR_1C_FTNS_SK-RP_PVC_RED-BLK"/>
            <filter val="AUR_1C_GYM_BELT-606-SNAKE-11MM-BROWN-XL"/>
            <filter val="AUR_1C_GYM_BELT-606-SNAKE-11MM-RED-LARGE"/>
            <filter val="AUR_1C_GYM_BLT_LTH_707_GRY_MED"/>
            <filter val="AUR_1C_GYM_BLT_LTH_707_GRY_SML"/>
            <filter val="AUR_1C_GYM_BLT_LTH_707_GRY_XL"/>
            <filter val="AUR_1C_GYM_BLT_LTH_707_OLV-GRN_MED"/>
            <filter val="AUR_1C_GYM_BLT_LTH_DIPP_BLK_FR-SZ"/>
            <filter val="AUR_1C_GYM_BLT_LTH_EXT-WD_BLK_MED"/>
            <filter val="AUR_1C_GYM_BLT_LTH_EXT-WD_BLK_XL"/>
            <filter val="AUR_1C_GYM_BLT_LTH_FULBLK_LRG"/>
            <filter val="AUR_1C_GYM_BLT_LTH_FULBLK_MED"/>
            <filter val="AUR_1C_GYM_BLT_LTH_FULBLK_SML"/>
            <filter val="AUR_1C_GYM_BLT_LTH_FULBLK_XL"/>
            <filter val="AUR_1C_GYM_BLT_LTH_GENUN_BLK_LRG"/>
            <filter val="AUR_1C_GYM_BLT_LTH_GENUN_BLK_MED"/>
            <filter val="AUR_1C_GYM_BLT_LTH_GENUN_BLK_SML"/>
            <filter val="AUR_1C_GYM_BLT_LTH_GENUN_BLK_XL"/>
            <filter val="AUR_1C_GYM_BLT_LTH_GENUN_TAN_LRG"/>
            <filter val="AUR_1C_GYM_BLT_LTH_GENUN_TAN_MED"/>
            <filter val="AUR_1C_GYM_BLT_LTH_GENUN_TAN_SML"/>
            <filter val="AUR_1C_GYM_BLT_LTH_GENUN_TAN_XL"/>
            <filter val="AUR_1C_GYM_BLT_LTH_GENUN-PRO_BLK_LRG"/>
            <filter val="AUR_1C_GYM_BLT_LTH_GENUN-PRO_BLK_MED"/>
            <filter val="AUR_1C_GYM_BLT_LTH_GENUN-PRO_BLK_SML"/>
            <filter val="AUR_1C_GYM_BLT_LTH_GENUN-PRO_BLK_XL"/>
            <filter val="AUR_1C_GYM_BLT_LTH_GENUN-PRO_BRN_LRG"/>
            <filter val="AUR_1C_GYM_BLT_LTH_GENUN-PRO_BRN_MED"/>
            <filter val="AUR_1C_GYM_BLT_LTH_GENUN-PRO_BRN_SML"/>
            <filter val="AUR_1C_GYM_BLT_LTH_GENUN-PRO_BRN_XL"/>
            <filter val="AUR_1C_GYM_BLT_LTH_GENUN-PRO_COFF_LRG"/>
            <filter val="AUR_1C_GYM_BLT_LTH_GENUN-PRO_COFF_MED"/>
            <filter val="AUR_1C_GYM_BLT_LTH_GENUN-PRO_COFF_SML"/>
            <filter val="AUR_1C_GYM_BLT_LTH_GENUN-PRO_COFF_XL"/>
            <filter val="AUR_1C_GYM_BLT_LTH_GENUN-PRO_GRY_LRG"/>
            <filter val="AUR_1C_GYM_BLT_LTH_GENUN-PRO_GRY_MED"/>
            <filter val="AUR_1C_GYM_BLT_LTH_GENUN-PRO_GRY_SML"/>
            <filter val="AUR_1C_GYM_BLT_LTH_GENUN-PRO_GRY_XL"/>
            <filter val="AUR_1C_GYM_BLT_LTH_GENUN-PRO_MRN-WHT_LRG"/>
            <filter val="AUR_1C_GYM_BLT_LTH_GENUN-PRO_MRN-WHT_MED"/>
            <filter val="AUR_1C_GYM_BLT_LTH_GENUN-PRO_MRN-WHT_SML"/>
            <filter val="AUR_1C_GYM_BLT_LTH_GENUN-PRO_MRN-WHT_XL"/>
            <filter val="AUR_1C_GYM_BLT_LTH_GENUN-PRO_OLV-GRN_LRG"/>
            <filter val="AUR_1C_GYM_BLT_LTH_GENUN-PRO_OLV-GRN_MED"/>
            <filter val="AUR_1C_GYM_BLT_LTH_GENUN-PRO_OLV-GRN_SML"/>
            <filter val="AUR_1C_GYM_BLT_LTH_GENUN-PRO_OLV-GRN_XL"/>
            <filter val="AUR_1C_GYM_BLT_LTH_GENUN-PRO_OLV-GRN_XXL"/>
            <filter val="AUR_1C_GYM_BLT_LTH_GENUN-PRO_TAN_LRG"/>
            <filter val="AUR_1C_GYM_BLT_LTH_GENUN-PRO_TAN_MED"/>
            <filter val="AUR_1C_GYM_BLT_LTH_GENUN-PRO_TAN_SML"/>
            <filter val="AUR_1C_GYM_BLT_LTH_GENUN-PRO_TAN_XL"/>
            <filter val="AUR_1C_GYM_BLT_LTH_PNTHR_BLK_LRG"/>
            <filter val="AUR_1C_GYM_BLT_LTH_PNTHR_BLK_SML"/>
            <filter val="AUR_1C_GYM_BLT_LTH_PNTHR_BLK_XL"/>
            <filter val="AUR_1C_GYM_BLT_LTH_PNTHR_BLK_XXL"/>
            <filter val="AUR_1C_GYM_BLT_LTH_PNTHR_LGT-BRN_LRG"/>
            <filter val="AUR_1C_GYM_BLT_LTH_PNTHR_LGT-BRN_XL"/>
            <filter val="AUR_1C_GYM_BLT_LTH_PNTHR_TAN_MED"/>
            <filter val="AUR_1C_GYM_BLT_LTH_SECTNL_BLK_LRG"/>
            <filter val="AUR_1C_GYM_BLT_LTH_SECTNL_BLU_LRG"/>
            <filter val="AUR_1C_GYM_BLT_LTH_SECTNL_BRN_MED"/>
            <filter val="AUR_1C_GYM_BLT_LTH_SECTNL_BRN_SML"/>
            <filter val="AUR_1C_GYM_BLT_LTH_SECTNL_TAN_LRG"/>
            <filter val="AUR_1C_GYM_BLT_LTH_SECTNL_TAN_XL"/>
            <filter val="AUR_1C_GYM_BLT_NEOPR_BLK_MED"/>
            <filter val="AUR_1C_GYM_BLT_NEOPR_DIPP_BLK_ONE-SZ"/>
            <filter val="AUR_1C_GYM_BLT_NEOPR_EVA_RED-BLK_LRG"/>
            <filter val="AUR_1C_GYM_BLT_NEOPR_EVA_RED-BLK_MED"/>
            <filter val="AUR_1C_GYM_BLT_NEOPR_EVA_RED-BLK_SML"/>
            <filter val="AUR_1C_GYM_BLT_NEOPR_EVA_RED-BLK_XL"/>
            <filter val="AUR_1C_GYM_BLT_NEOPR_OCTN_BLK_MED"/>
            <filter val="AUR_1C_GYM_BLT_NEOPR_OCTN_BLK_SML"/>
            <filter val="AUR_1C_GYM_BLT_NEOPR_PRO_RED-BLK_SML"/>
            <filter val="AUR_1C_GYM_BLT_NEOPR_RED_XL"/>
            <filter val="AUR_1C_GYM_BLT_PLYPRP_DIPP_BRGNDY_FR-SZ"/>
            <filter val="AUR_1C_GYM_BLT_POLY_CAM-BLK_SML"/>
            <filter val="AUR_1C_GYM_BLT_PU-LTH_BLK_LRG"/>
            <filter val="AUR_1C_GYM_BLT_PU-LTH_BLK_MED"/>
            <filter val="AUR_1C_GYM_BLT_PU-LTH_BLK_SML"/>
            <filter val="AUR_1C_GYM_BLT_PU-LTH_BLK_XL"/>
            <filter val="AUR_1C_GYM_BLT_PU-LTH_BLU_MED"/>
            <filter val="AUR_1C_GYM_BLT_PU-LTH_BLU_SML"/>
            <filter val="AUR_1C_GYM_BLT_PU-LTH_BRN_MED"/>
            <filter val="AUR_1C_GYM_BLT_PU-LTH_BRN_SML"/>
            <filter val="AUR_1C_GYM_BLT_PU-LTH_BRN_XL"/>
            <filter val="AUR_1C_GYM_BLT_PU-LTH_OLV-GRN_MED"/>
            <filter val="AUR_1C_GYM_BLT_PU-LTH_OLV-GRN_SML"/>
            <filter val="AUR_1C_GYM_BLT_PU-LTH_OLV-GRN_XL"/>
            <filter val="AUR_1C_GYM_BLT_PU-LTH_RED_MED"/>
            <filter val="AUR_1C_GYM_BLT_PU-LTH_RED_SML"/>
            <filter val="AUR_1C_GYM_BLT_PU-LTH_SECTNL_BLU_LRG"/>
            <filter val="AUR_1C_GYM_BLT_PU-LTH_SECTNL_BLU_SML"/>
            <filter val="AUR_1C_GYM_BNCH_IRN_BLK"/>
            <filter val="AUR_1C_GYM_GRP-STR_IRN+RBR_BLK"/>
            <filter val="AUR_1C_GYM_GRP-STR_IRN+RBR_BLK-GRY"/>
            <filter val="AUR_1C_GYM_GRP-STR_IRN+RBR_ORG"/>
            <filter val="AUR_1C_GYM_SK-RP_NYL_1313_BLU"/>
            <filter val="AUR_1C_GYM_SK-RP_PVC_1313_BLK"/>
            <filter val="AUR_1C_GYM_SK-RP_PVC_1313_GRN-BLK"/>
            <filter val="AUR_1C_GYM_SK-RP_PVC_1313_ORG-BLK"/>
            <filter val="AUR_1C_GYM_SK-RP_PVC_1313_RED-BLK"/>
            <filter val="AUR_1C_GYM_SK-RP_PVC_500_BLK"/>
            <filter val="AUR_1C_GYM_SK-RP_PVC_500_BLU-BLK"/>
            <filter val="AUR_1C_GYM_SK-RP_PVC_500_GRN-BLK"/>
            <filter val="AUR_1C_GYM_SK-RP_PVC_500_ORG-BLK"/>
            <filter val="AUR_1C_GYM_SK-RP_PVC_707_BLK-BLU"/>
            <filter val="AUR_1C_GYM_SK-RP_PVC_BLK"/>
            <filter val="AUR_1C_GYM_TRCP-ROP_LTH_ASSRTD"/>
            <filter val="AUR_1C_SPTS_PHYSIO_TAPE_POLY_TAN"/>
            <filter val="AUR_1C_WGHT_BAL-GLOB_PU-LTH+RBR_BLU_2KG"/>
            <filter val="AUR_1C_WGHT_BAL-GLOB_PU-LTH+RBR_ORG_1KG"/>
            <filter val="AUR_1C_WGHT_DMBL-STND_PVC_BLK"/>
            <filter val="AUR_1C_WGHT_KETBL_IRN+VNYL_BLK_2KG"/>
            <filter val="AUR_1C_WGHT_KETBL_PVC_BLK_4KG"/>
            <filter val="AUR_1C_WGHT_KETBL_PVC_BLK_5KG"/>
            <filter val="AUR_1C_WGHT_KETBL_PVC_BLK_6KG"/>
            <filter val="AUR_1C_WGHT_SNDBAG_PU-LTH_BLK_10KG"/>
            <filter val="AUR_1C_WGHT_SNDBAG_PU-LTH_BLK_15KG"/>
            <filter val="AUR_1C_WGHT_WT-VST_NEOPR_BLK_5KG"/>
            <filter val="AUR_21C_GYM_HM-GY+2BAR_STEEL_18KG"/>
            <filter val="AUR_2C_BOX_FCS-PD_PU-LTH_RED"/>
            <filter val="AUR_2C_BOX_FCS-PD_PVC_BLU-BLK"/>
            <filter val="AUR_2C_BOX_FCS-PD_PVC_YLW-BLK"/>
            <filter val="AUR_2C_BOX_GLV_PU-LTH_555_BLU-WHT_12Oz"/>
            <filter val="AUR_2C_BOX_GLV_PU-LTH_6565_GLD-WHT_10OZ"/>
            <filter val="AUR_2C_BOX_GLV_PU-LTH_6565_GLD-WHT_12Oz"/>
            <filter val="AUR_2C_BOX_GLV_PU-LTH_6565_GLD-WHT_14Oz"/>
            <filter val="AUR_2C_BOX_GLV_PU-LTH_BLU_14Oz"/>
            <filter val="AUR_2C_BOX_GLV_PU-LTH_BLU-BLK_10Oz"/>
            <filter val="AUR_2C_BOX_GLV_PU-LTH_BLU-WHT_10Oz"/>
            <filter val="AUR_2C_BOX_GLV_PU-LTH_BLU-WHT_14Oz"/>
            <filter val="AUR_2C_BOX_GLV_PU-LTH_LION_BLK-RED_10Oz"/>
            <filter val="AUR_2C_BOX_GLV_PU-LTH_LION_BLK-RED_12Oz"/>
            <filter val="AUR_2C_BOX_GLV_PU-LTH_LION_BLK-RED_14Oz"/>
            <filter val="AUR_2C_BOX_GLV_PU-LTH_LION_BLK-WHT_14OZ"/>
            <filter val="AUR_2C_BOX_GLV_PU-LTH_LION_BLU-BLK_10OZ"/>
            <filter val="AUR_2C_BOX_GLV_PU-LTH_LION_BLU-BLK_12OZ"/>
            <filter val="AUR_2C_BOX_GLV_PU-LTH_LION_BLU-BLK_16OZ"/>
            <filter val="AUR_2C_BOX_GLV_PU-LTH_LION_GLD-BLK_12OZ"/>
            <filter val="AUR_2C_BOX_GLV_PU-LTH_LION_RED"/>
            <filter val="AUR_2C_BOX_GLV_PU-LTH_LION_SLV_16Oz"/>
            <filter val="AUR_2C_BOX_GLV_PU-LTH_LION_SLV-BLK_12OZ"/>
            <filter val="AUR_2C_BOX_GLV_PU-LTH_PLN_BLK_12OZ"/>
            <filter val="AUR_2C_BOX_GLV_PU-LTH_PLN_BLK_14OZ"/>
            <filter val="AUR_2C_BOX_GLV_PU-LTH_PLN_BLK_16OZ"/>
            <filter val="AUR_2C_BOX_GLV_PU-LTH_PLN_BLU_10OZ"/>
            <filter val="AUR_2C_BOX_GLV_PU-LTH_PLN_BLU_12OZ"/>
            <filter val="AUR_2C_BOX_GLV_PU-LTH_PLN_BLU_16OZ"/>
            <filter val="AUR_2C_BOX_GLV_PU-LTH_PLN_RED_10OZ"/>
            <filter val="AUR_2C_BOX_GLV_PU-LTH_PLN_RED_12OZ"/>
            <filter val="AUR_2C_BOX_GLV_PU-LTH_PLN_RED_14OZ"/>
            <filter val="AUR_2C_BOX_GLV_PU-LTH_PLN_RED_16OZ"/>
            <filter val="AUR_2C_BOX_GLV_PU-LTH_RED-WHT_16Oz"/>
            <filter val="AUR_2C_BOX_GLV_PU-LTH+COT-SPD_LION_GLD-BLK+BLK_10OZ"/>
            <filter val="AUR_2C_BOX_GLV_PU-LTH+COT-SPD_LION_GLD-BLK+BLK_16OZ"/>
            <filter val="AUR_2C_BOX_GLV_PVC_BLK-WHT_10OZ"/>
            <filter val="AUR_2C_BOX_GLV_PVC_BLK-WHT_12OZ"/>
            <filter val="AUR_2C_BOX_GLV_PVC_BLK-WHT_14OZ"/>
            <filter val="AUR_2C_BOX_GLV_PVC_BLK-WHT_16OZ"/>
            <filter val="AUR_2C_BOX_GLV_PVC_BLK-WHT_8OZ"/>
            <filter val="AUR_2C_BOX_GLV_PVC_BLU_8OZ"/>
            <filter val="AUR_2C_BOX_GLV_PVC_PLN_RED_12OZ"/>
            <filter val="AUR_2C_BOX_GLV_PVC_RED_12OZ"/>
            <filter val="AUR_2C_BOX_GLV_SRF_RED-WHT_10Oz"/>
            <filter val="AUR_2C_BOX_HW_COT_RED_108&quot;"/>
            <filter val="AUR_2C_BOX_HW_COT_YLW_108&quot;"/>
            <filter val="AUR_2C_BOX_HW_COT-SPD_STR_BLK-WHT"/>
            <filter val="AUR_2C_BOX_HW_POLY_BLK-YLW"/>
            <filter val="AUR_2C_BOX_MMA-GLV_PU-LTH_BLU_S/M"/>
            <filter val="AUR_2C_BOX_MMA-GLV_PU-LTH_CAMO_CAM-BLK_S/M"/>
            <filter val="AUR_2C_BOX_MMA-GLV_PU-LTH_LION_SLV-BLK_14Oz"/>
            <filter val="AUR_2C_BOX_MMA-GLV_PU-LTH_RED-WHT_14Oz"/>
            <filter val="AUR_2C_BOX_PB_SRF-UNFILLED-36-ORGBLK"/>
            <filter val="AUR_2C_BOX_PCH-BG_CNVS_BLK_FL-2FT"/>
            <filter val="AUR_2C_BOX_PCH-BG_CNVS_RED_FL-3FT"/>
            <filter val="AUR_2C_BOX_PCH-BG_PU-LTH_BLK_FL-2FT"/>
            <filter val="AUR_2C_BOX_PCH-BG_PU-LTH_BLK_UFL-5FT"/>
            <filter val="AUR_2C_BOX_PCH-BG_PU-LTH_BLU_FL-3FT"/>
            <filter val="AUR_2C_BOX_PCH-BG_PU-LTH_OLV-GRN_UFL-4FT"/>
            <filter val="AUR_2C_BOX_PCH-BG_PU-LTH_PRO_BLK_FL-4FT"/>
            <filter val="AUR_2C_BOX_PCH-BG_PU-LTH_RED_FL-3FT"/>
            <filter val="AUR_2C_BOX_PCH-BG_PU-LTH_RED_UFL-4FT"/>
            <filter val="AUR_2C_BOX_PCH-BG_PU-LTH_RED-BLU_UFL-4FT"/>
            <filter val="AUR_2C_BOX_PCH-BG_PU-LTH_TAN_FL-3FT"/>
            <filter val="AUR_2C_BOX_PCH-BG_PU-LTH_TAN_FL-4FT"/>
            <filter val="AUR_2C_BOX_PCH-BG_PU-LTH_TAN_UFL-4FT"/>
            <filter val="AUR_2C_BOX_PCH-BG_PU-LTH_ZPTOP_BLK_FL-4FT"/>
            <filter val="AUR_2C_BOX_PCH-BG_PU-LTH-IRN_BLK+SLV+BLK_FL-2FT"/>
            <filter val="AUR_2C_BOX_PCH-BG_PU-LTH-IRN_TAN+SLV_FL-2FT"/>
            <filter val="AUR_2C_BOX_PCH-BG_SRF_BLK_UFL-4FT"/>
            <filter val="AUR_2C_BOX_PCH-BG+CHN_COT_BLK_UFL-3FT"/>
            <filter val="AUR_2C_BOX_PCH-BG+CHN_PU-LTH_CAM-BLK_UFL-5FT"/>
            <filter val="AUR_2C_BOX_PCH-BG+CHN_PU-LTH_OLV-GRN_UFL-2FT"/>
            <filter val="AUR_2C_BOX_PCH-BG+CHN_PU-LTH_RED_UFL-4FT"/>
            <filter val="AUR_2C_BOX_PCH-BG+CHN_PU-LTH-IRN_BLK_UFL-3FT"/>
            <filter val="AUR_2C_BOX_PCH-BG+CHN_SRF_BLK_UFL-2FT"/>
            <filter val="AUR_2C_BOX_PCH-BG+CHN_SRF_BLU_UFL-2FT"/>
            <filter val="AUR_2C_BOX_PCH-BG+CHN_SRF+IRN+COT+SPD+PVC_BLU_UFL-3FT"/>
            <filter val="AUR_2C_BOX_PCH-BG+HW_PU-LTH_BLK-GRN_UFL-4FT"/>
            <filter val="AUR_2C_BOX_PCH-BG+HW_PU-LTH_BLU_UFL-4FT"/>
            <filter val="AUR_2C_BOX_PCH-BG+HW_SRF_RED_UFL-4FT"/>
            <filter val="AUR_2C_BOX_WRST-WRP_POLY_RED-BLK_19&quot;"/>
            <filter val="AUR_2C_BOX_WRST-WRP-TL_POLY_BLK-ORG"/>
            <filter val="AUR_2C_FTNS_KNE-WRP_POLY_BLK-GRY_78&quot;"/>
            <filter val="AUR_2C_FTNS_KNE-WRP_POLY+RBR_BLU-BLK_78&quot;"/>
            <filter val="AUR_2C_FTNS_KNE-WRP_POLY+RBR_GRN-BLK_78&quot;"/>
            <filter val="AUR_2C_FTNS_KNE-WRP_POLY+RBR_ORG-BLK_78&quot;"/>
            <filter val="AUR_2C_FTNS_WRST-WRP_LTH_BLK_19&quot;"/>
            <filter val="AUR_2C_FTNS_WRST-WRP_LTH_BRN_19&quot;"/>
            <filter val="AUR_2C_FTNS_WRST-WRP_LTH_GRY_19&quot;"/>
            <filter val="AUR_2C_FTNS_WRST-WRP_LTH_MRN-WHT_19&quot;"/>
            <filter val="AUR_2C_FTNS_WRST-WRP_LTH_OLV-GRN_19&quot;"/>
            <filter val="AUR_2C_FTNS_WRST-WRP_POLY-COT_BLK_FR-SZ"/>
            <filter val="AUR_2C_FTNS_WRST-WRP_POLY-COT_ORG_19&quot;"/>
            <filter val="AUR_2C_FTNS_WRST-WRP-TL_POLY_BLK-ORG_19&quot;"/>
            <filter val="AUR_2C_GYM_BELT+WRPCOMBO_LTH_BLK_LRG"/>
            <filter val="AUR_2C_GYM_DMBL-ROD_STEEL_SLV_14&quot;"/>
            <filter val="AUR_2C_GYM_WRSTWRAP_LTH_CAMO"/>
            <filter val="AUR_2C_WGHT_AN-WR_NEOPR_505_BLK_2.5KG*2"/>
            <filter val="AUR_2C_WGHT_AN-WR_NEOPR_ARMR_BLK_0.5KG*2"/>
            <filter val="AUR_2C_WGHT_AN-WR_NEOPR_ARMR_BLK_1KG*2"/>
            <filter val="AUR_2C_WGHT_AN-WR_NEOPR_ARMR_GRY_0.5KG*2"/>
            <filter val="AUR_2C_WGHT_AN-WR_NEOPR_ARMR_GRY_1KG*2"/>
            <filter val="AUR_2C_WGHT_AN-WR_NEOPR_ARMR_GRY_2KG*2"/>
            <filter val="AUR_2C_WGHT_AN-WR_NEOPR_ARMR_RED_1KG*2"/>
            <filter val="AUR_2C_WGHT_AN-WR_POLY_111_BLK_1KG*2"/>
            <filter val="AUR_2C_WGHT_AN-WR_POLY_111_BLK_2KG*2"/>
            <filter val="AUR_2C_WGHT_AN-WR_POLY_111_BLK_5KG*2"/>
            <filter val="AUR_2C_WGHT_AN-WR_POLY_595_MIX_1KG*2"/>
            <filter val="AUR_2C_WGHT_AN-WR_POLY_ADJ_BLK_1KG*2"/>
            <filter val="AUR_2C_WGHT_AN-WR_POLY_BLK_0.5KG*2"/>
            <filter val="AUR_2C_WGHT_AN-WR_POLY_BLK_1KG*2"/>
            <filter val="AUR_2C_WGHT_AN-WR_POLY_BLK_2.5KG*2"/>
            <filter val="AUR_2C_WGHT_AN-WR_POLY_BLK_2KG*2"/>
            <filter val="AUR_2C_WGHT_AN-WR_POLY_BLK-GRY_0.5KG*2"/>
            <filter val="AUR_2C_WGHT_AN-WR_POLY_BLU_1KG*2"/>
            <filter val="AUR_2C_WGHT_AN-WR_POLY_BLU_4KG*2"/>
            <filter val="AUR_2C_WGHT_AN-WR_POLY_RED_2KG*2"/>
            <filter val="AUR_2C_WGHT_AN-WR_POLY_YLW_5KG*2"/>
            <filter val="AUR_2C_WGHT_DMBL_CST-IRN_BLK_8KG*2"/>
            <filter val="AUR_2C_WGHT_DMBL_IRN_SLV-BLK_10KG*2"/>
            <filter val="AUR_2C_WGHT_DMBL_IRN_SLV-BLK_12.5KG*2"/>
            <filter val="AUR_2C_WGHT_DMBL_IRN_SLV-BLK_2KG*2"/>
            <filter val="AUR_2C_WGHT_DMBL_IRN_SLV-BLK_3KG*2"/>
            <filter val="AUR_2C_WGHT_DMBL_IRN_SLV-BLK_4KG*2"/>
            <filter val="AUR_2C_WGHT_DMBL_IRN_SLV-BLK_5KG*2"/>
            <filter val="AUR_2C_WGHT_DMBL_IRN_SLV-BLK_7.5KG*2"/>
            <filter val="AUR_2C_WGHT_DMBL_IRN+RBR_BNCR_10Kgx2"/>
            <filter val="AUR_2C_WGHT_DMBL_IRN+RBR_BNCR_15Kgx2"/>
            <filter val="AUR_2C_WGHT_DMBL_IRN+RBR_BNCR_2.5Kgx2"/>
            <filter val="AUR_2C_WGHT_DMBL_IRN+RBR_BNCR_5Kgx2"/>
            <filter val="AUR_2C_WGHT_DMBL_IRN+RBR_SLV-BLK_10KG*2"/>
            <filter val="AUR_2C_WGHT_DMBL_IRN+RBR_SLV-BLK_12.5KG*2"/>
            <filter val="AUR_2C_WGHT_DMBL_IRN+RBR_SLV-BLK_2.5KG*2"/>
            <filter val="AUR_2C_WGHT_DMBL_IRN+RBR_SLV-BLK_2KG*2"/>
            <filter val="AUR_2C_WGHT_DMBL_IRN+RBR_SLV-BLK_3KG*2"/>
            <filter val="AUR_2C_WGHT_DMBL_IRN+RBR_SLV-BLK_4KG*2"/>
            <filter val="AUR_2C_WGHT_DMBL_IRN+RBR_SLV-BLK_5KG*2"/>
            <filter val="AUR_2C_WGHT_DMBL_IRN+RBR_SLV-BLK_7.5KG*2"/>
            <filter val="AUR_2C_WGHT_DMBL_IRN+RBR_SLV-BLK+BLK-GRN_1KG*2"/>
            <filter val="AUR_2C_WGHT_DMBL_IRN+VNYL_BLK_1KG*2"/>
            <filter val="AUR_2C_WGHT_DMBL_IRN+VNYL_BLK_5KG*2"/>
            <filter val="AUR_2C_WGHT_DMBL_IRN+VNYL_BLU_1KG*2"/>
            <filter val="AUR_2C_WGHT_DMBL_IRN+VNYL_BLU_4KG*2"/>
            <filter val="AUR_2C_WGHT_DMBL_IRN+VNYL_BLU_5KG*2"/>
            <filter val="AUR_2C_WGHT_DMBL_IRN+VNYL_RED_4KG*2"/>
            <filter val="AUR_2C_WGHT_DMBL_PVC_BLK-GRN_4KG*2"/>
            <filter val="AUR_2C_WGHT_DMBL_PVC_BLK-RED_3KG*2"/>
            <filter val="AUR_2C_WGHT_DMBL_PVC_BLK-WHT_3KG*2"/>
            <filter val="AUR_2C_WGHT_DMBL_PVC_BLK-WHT_4KG*2"/>
            <filter val="AUR_2C_WGHT_DMBL_PVC_BLU_3KG*2"/>
            <filter val="AUR_2C_WGHT_DMBL_PVC_BLU_4KG*2"/>
            <filter val="AUR_2C_WGHT_DMBL_PVC_BLU_5KG*2"/>
            <filter val="AUR_2C_WGHT_DMBL_PVC_BLU-GRN_2KG*2"/>
            <filter val="AUR_2C_WGHT_DMBL_PVC_BLU-GRN_5KG*2"/>
            <filter val="AUR_2C_WGHT_DMBL_PVC_BLU-WHT_4KG*2"/>
            <filter val="AUR_2C_WGHT_DMBL_PVC_BLU-WHT_5KG*2"/>
            <filter val="AUR_2C_WGHT_DMBL_PVC_GRN_1KG*2"/>
            <filter val="AUR_2C_WGHT_DMBL_PVC_GRN_3KG*2"/>
            <filter val="AUR_2C_WGHT_DMBL_PVC_GRN_4KG*2"/>
            <filter val="AUR_2C_WGHT_DMBL_PVC_GRN_5KG*2"/>
            <filter val="AUR_2C_WGHT_DMBL_PVC_GRN-BLK_2KG*2"/>
            <filter val="AUR_2C_WGHT_DMBL_PVC_GRN-BLK_3KG*2"/>
            <filter val="AUR_2C_WGHT_DMBL_PVC_HEX_BLK_1KG*2"/>
            <filter val="AUR_2C_WGHT_DMBL_PVC_HEX_BLK_2KG*2"/>
            <filter val="AUR_2C_WGHT_DMBL_PVC_HEX_BLK_3KG*2"/>
            <filter val="AUR_2C_WGHT_DMBL_PVC_HEX_BLK_4KG*2"/>
            <filter val="AUR_2C_WGHT_DMBL_PVC_HEX_BLK_5KG*2"/>
            <filter val="AUR_2C_WGHT_DMBL_PVC_HEX_BLU_1KG*2"/>
            <filter val="AUR_2C_WGHT_DMBL_PVC_HEX_BLU_2KG*2"/>
            <filter val="AUR_2C_WGHT_DMBL_PVC_HEX_BLU_3KG*2"/>
            <filter val="AUR_2C_WGHT_DMBL_PVC_HEX_BLU_4KG*2"/>
            <filter val="AUR_2C_WGHT_DMBL_PVC_HEX_BLU_5KG*2"/>
            <filter val="AUR_2C_WGHT_DMBL_PVC_MTRX_BLK_1KG*2"/>
            <filter val="AUR_2C_WGHT_DMBL_PVC_MTRX_BLK_2KG*2"/>
            <filter val="AUR_2C_WGHT_DMBL_PVC_MTRX_BLK_3KG*2"/>
            <filter val="AUR_2C_WGHT_DMBL_PVC_MTRX_BLK_4KG*2"/>
            <filter val="AUR_2C_WGHT_DMBL_PVC_MTRX_BLK_5KG*2"/>
            <filter val="AUR_2C_WGHT_DMBL_PVC_MTRX_BLU_1KG*2"/>
            <filter val="AUR_2C_WGHT_DMBL_PVC_MTRX_BLU_2KG*2"/>
            <filter val="AUR_2C_WGHT_DMBL_PVC_MTRX_GRN_2KG*2"/>
            <filter val="AUR_2C_WGHT_DMBL_PVC_MTRX_RED_3KG*2"/>
            <filter val="AUR_2C_WGHT_DMBL_PVC_OVL_BLK-RED_2KG*2"/>
            <filter val="AUR_2C_WGHT_DMBL_PVC_OVL_BLK-WHT_2KG*2"/>
            <filter val="AUR_2C_WGHT_DMBL_PVC_PRP_1KG*2"/>
            <filter val="AUR_2C_WGHT_DMBL_PVC_PRP_2KG*2"/>
            <filter val="AUR_2C_WGHT_DMBL_PVC_PRP_3KG*2"/>
            <filter val="AUR_2C_WGHT_DMBL_PVC_PRP_4KG*2"/>
            <filter val="AUR_2C_WGHT_DMBL_PVC_PRP_5KG*2"/>
            <filter val="AUR_2C_WGHT_DMBL_PVC_RED_1KG*2"/>
            <filter val="AUR_2C_WGHT_DMBL_PVC_RED_2KG*2"/>
            <filter val="AUR_2C_WGHT_DMBL_PVC_RED_4KG*2"/>
            <filter val="AUR_2C_WGHT_DMBL_PVC_RED_5KG*2"/>
            <filter val="AUR_2C_WGHT_DMBL_PVC+IRN_BLU+BLK-BLU_2KG*2"/>
            <filter val="AUR_2C_WGHT_DMBL_PVC+IRN_GRN+BLK-GRN_2KG*2"/>
            <filter val="AUR_2C_WGHT_PLAT_PVC_20KG(10*2)"/>
            <filter val="AUR_2C_WGHT_PLAT_PVC_8KG(4*2)"/>
            <filter val="AUR_3C_BOX_KIT_PU-LTH_BLU"/>
            <filter val="AUR_3C_BOX_PCH-BG_SRF_BLK_UFL-3FT"/>
            <filter val="AUR_3C_BOX_PCH-BG_SRF_BLK_UFL-5FT"/>
            <filter val="AUR_3C_BOX_PCH-BG_SRF_BLK-RED_UFL-3FT"/>
            <filter val="AUR_3C_BOX_PCH-BG+HW+CHN_PU-LTH_CAMO_BLK_FL-5FT"/>
            <filter val="AUR_3C_BOX_PCH-BG+HW+CHN_PU-LTH_CAMO_BLK-GRN_FL-4FT"/>
            <filter val="AUR_3C_BOX_PCH-BG+HW+CHN_SRF_BLK_UFL-5FT"/>
            <filter val="AUR_3C_GYM_BELT+WRPCOMBO_LTH_BLK_LRG"/>
            <filter val="AUR_3C_GYM_BELT+WRPCOMBO_LTH_BLK_MED"/>
            <filter val="AUR_3C_GYM_BELT+WRPCOMBO_LTH_BLK_XXL"/>
            <filter val="AUR_3C_GYM_BLT_KNE-WRP_LTH+POLY_OLV-GRN_LRG"/>
            <filter val="AUR_3C_GYM_BLT_LTH+POLY_GENUN-PRO_OLV-GRN+BLK-GRN_MED"/>
            <filter val="AUR_3C_GYM_BLT_LTH+POLY_GENUN-PRO_OLV-GRN+BLK-GRN_XL"/>
            <filter val="AUR_3C_GYM_BLT_WRST-WRP_NEOPR_OCTN_BLK-RED_LRG"/>
            <filter val="AUR_3C_GYM_CU-BAR_STEEL_3FT_SLV_19MM"/>
            <filter val="AUR_3C_GYM_CU-BAR_STEEL_3FT_SLV_26MM"/>
            <filter val="AUR_3C_GYM_CU-BAR_STEEL_4FT_SLV_26MM"/>
            <filter val="AUR_3C_GYM_CU-BAR_STEEL_4FT_SLV_28MM"/>
            <filter val="AUR_3C_GYM_ST-BAR_STEEL_3FT_SLV_19MM"/>
            <filter val="AUR_3C_GYM_ST-BAR_STEEL_3FT_SLV_26MM"/>
            <filter val="AUR_3C_GYM_ST-BAR_STEEL_3FT_SLV_28MM"/>
            <filter val="AUR_3C_GYM_ST-BAR_STEEL_4FT_SLV_26MM"/>
            <filter val="AUR_3C_GYM_ST-BAR_STEEL_4FT_SLV_28MM"/>
            <filter val="AUR_3C_GYM_ST-BAR_STEEL_5FT_SLV_21MM"/>
            <filter val="AUR_3C_GYM_ST-BAR_STEEL_5FT_SLV_26MM"/>
            <filter val="AUR_3C_GYM_ST-BAR_STEEL_5FT_SLV_28MM"/>
            <filter val="AUR_3C_GYM_ST-BAR_STEEL_6FT_SLV_23MM"/>
            <filter val="AUR_3C_GYM_ST-BAR_STEEL_6FT_SLV_26MM"/>
            <filter val="AUR_3C_GYM_ST-BAR_STEEL_6FT_SLV_28MM"/>
            <filter val="AUR_3C_GYM_ST-BAR_STEEL_7FT_SLV_26MM"/>
            <filter val="AUR_3C_GYM_STR-EQ_IRN_WAL-MT+AB-STRP_BLK"/>
            <filter val="AUR_3C_WGHT_DMBL_IRN+RBR+WOOD+IRN_SLV-BLK+BRN_5KG*2"/>
            <filter val="AUR_3C_WGHT_DMBL_PVC_GRN_1KG*2"/>
            <filter val="AUR_4C_BOX_BOXKITKID-BEN10-GREEN"/>
            <filter val="AUR_4C_BOX_BOXKITKID-BEN10-SKYBLUE"/>
            <filter val="AUR_4C_BOX_GLV+HW_PU-LTH+COT-SPD_LION_GLD-BLK+BLK_12OZ"/>
            <filter val="AUR_4C_BOX_GLV+HW_PU-LTH+COT-SPD_LION_GLD-BLK+BLK_14OZ"/>
            <filter val="AUR_4C_BOX_GLV+HW_PU-LTH+COT-SPD_LION_GLD-BLK+BLK_16OZ"/>
            <filter val="AUR_4C_BOX_KIT_PU-LTH_CAMO_CAM-BLU_SML"/>
            <filter val="AUR_4C_BOX_KIT_PU-LTH_CAMO_CAM-GRN_SML"/>
            <filter val="AUR_4C_BOX_KIT_PU-LTH_CAMO_CAM-ORG_SML"/>
            <filter val="AUR_4C_BOX_PCH-BG_LTH_BRN_UFL-5FT"/>
            <filter val="AUR_4C_BOX_PCH-BG_PU-LTH_BLK_FL-3FT"/>
            <filter val="AUR_4C_BOX_PCH-BG_PU-LTH_BLK_UFL-2FT"/>
            <filter val="AUR_4C_BOX_PCH-BG_PU-LTH_BLK_UFL-3FT"/>
            <filter val="AUR_4C_BOX_PCH-BG_PU-LTH_BLK_UFL-4FT"/>
            <filter val="AUR_4C_BOX_PCH-BG_PU-LTH_BLK_UFL-5FT"/>
            <filter val="AUR_4C_BOX_PCH-BG_PU-LTH_PRO_BLK_UFL-3FT"/>
            <filter val="AUR_4C_BOX_PCH-BG_PU-LTH_RED_UFL-2FT"/>
            <filter val="AUR_4C_BOX_PCH-BG_PU-LTH_RED_UFL-4FT"/>
            <filter val="AUR_4C_BOX_PCH-BG_PU-LTH_WHT_UFL-4FT"/>
            <filter val="AUR_4C_BOX_PCH-BG_SRF_BLU_FL-4FT"/>
            <filter val="AUR_4C_BOX_PCH-BG_SRF_BLU_UFL-3FT"/>
            <filter val="AUR_4C_BOX_PCH-BG+HW_PU-LTH_BLK_UFL-2FT"/>
            <filter val="AUR_4C_BOX_PCH-BG+HW_PU-LTH_BLU_FL-4FT"/>
            <filter val="AUR_4C_BOX_PCH-BG+HW_PU-LTH_BLU_UFL-4FT"/>
            <filter val="AUR_4C_BOX_PCH-BG+HW_PU-LTH_PRO_BLK_FL-4FT"/>
            <filter val="AUR_4C_BOX_PCH-BG+HW_PU-LTH+IRN+COT-SPD_BLU+SLV+BLK_FL-2FT"/>
            <filter val="AUR_4C_BOX_PCH-BG+HW_PU-LTH+SPD_BLU_UFL-2FT"/>
            <filter val="AUR_4C_BOX_PCH-BG+HW+CHN_BLK-RED_UFL-4FT"/>
            <filter val="AUR_4C_BOX_PCH-BG+HW+CHN_PU-LTH_BLK-WHT_UFL-5FT"/>
            <filter val="AUR_4C_BOX_PCH-BG+HW+CHN_PU-LTH+IRN+COT-SPD_BLK-BLU_UFL-5FT"/>
            <filter val="AUR_4C_BOX_PCH-BG+HW+CHN_SRF_BLK_FL-2FT"/>
            <filter val="AUR_4C_BOX_PCH-BG+HW+CHN_SRF_CHN_BLU_UFL-2FT"/>
            <filter val="AUR_4C_BOX_PCH-BG+HW+CHN+GLV_SRF_SKY-BLU_UFL-3FT"/>
            <filter val="AUR_4C_BOX_PCH-BG+HW+CHN+GLV_SRF+IRN+COT+SPD+PVC_RED_UFL-5FT"/>
            <filter val="AUR_4C_WGHT_PLAT_PVC_10KG(2.5*4)"/>
            <filter val="AUR_4C_WGHT_PLAT_PVC_4KG(1*4)"/>
            <filter val="AUR_4C_WGHT_PLAT_STEEL_12KG(3*4)"/>
            <filter val="AUR_4C_WGHT_PLAT_STEEL_20KG(5*4)"/>
            <filter val="AUR_6C_BOX_KIT_PU-LTH+SPD_BLK-WHT_12OZ"/>
            <filter val="AUR_6C_BOX_KIT_PU-LTH+SPD_WHT+RED+BLK_12OZ"/>
            <filter val="AUR_6C_BOX_PCH-BG_PU-LTH_BLK_FL-3FT"/>
            <filter val="AUR_6C_BOX_PCH-BG_PU-LTH_BLK_UFL-4FT"/>
            <filter val="AUR_6C_BOX_PCH-BG_PU-LTH_BLK_UFL-5FT"/>
            <filter val="AUR_6C_BOX_PCH-BG_PU-LTH_BLU_UFL-4FT"/>
            <filter val="AUR_6C_BOX_PCH-BG+HW+CHN+GLV_SRF+IRN+COT+SPD+PVC_BLK_UFL-4FT"/>
            <filter val="AUR_6C_GYM_HM-GY_PVC_10KG"/>
            <filter val="AUR_6C_GYM_HM-GY_PVC_4KG"/>
            <filter val="AUR_6C_GYM_HM-GY_PVC_8KG"/>
            <filter val="AUR_6C_GYM_ST-CU-BAR_STEEL_5+3FT_SLV_26MM"/>
            <filter val="AUR_7C_WGHT_DMBL_PVC_MIX_12KG(1*2+2*2+3*2)"/>
            <filter val="AUR_8C_WGHT_PLAT_PVC_16KG(1*4+3*4)"/>
            <filter val="AUR_9C_BOX_PCH-BG_PU-LTH_BLK_UFL-2FT"/>
            <filter val="AUR_9C_BOX_PCH-BG_PU-LTH_BLK_UFL-3FT"/>
            <filter val="AUR_9C_BOX_PCH-BG_PU-LTH_BLK_UFL-4FT"/>
            <filter val="AUR_9C_BOX_PCH-BG_PU-LTH_BLK_UFL-5FT"/>
            <filter val="AUR_9C_BOX_PCH-BG_PU-LTH_OLV-GRN_UFL-3FT"/>
            <filter val="AUR_9C_BOX_PCH-BG_PU-LTH_OLV-GRN_UFL-4FT"/>
            <filter val="B00KOKVR3K"/>
            <filter val="B00KOKVSBQ"/>
            <filter val="B00KOKW22U"/>
            <filter val="B00KOKWTPU"/>
            <filter val="B00KOKWZOK"/>
            <filter val="B00KOKX24M"/>
            <filter val="B00KOKXAF8"/>
            <filter val="B00KOKXQVQ"/>
            <filter val="B00KOKXTLS"/>
            <filter val="B00KOKXWOC"/>
            <filter val="B00KOKY38Q"/>
            <filter val="B00KOKY5UW"/>
            <filter val="B00KOKY6IS"/>
            <filter val="B00O9N5CAW"/>
            <filter val="B00RMYVHGI"/>
            <filter val="B00TPLK7O4"/>
            <filter val="B00TPLK9I8"/>
            <filter val="B00TYGTKT8"/>
            <filter val="B00TYGTS2M"/>
            <filter val="B00TYGTYF8"/>
            <filter val="B00TYGV460"/>
            <filter val="B00TYGVKJG"/>
            <filter val="B00TYGVW1M"/>
            <filter val="B010V9G6PM"/>
            <filter val="B010V9GFGC"/>
            <filter val="B01171ZMPS"/>
            <filter val="B013C7FMRI"/>
            <filter val="B013P54XJK"/>
            <filter val="B015T117K6"/>
            <filter val="B018XTTXKW"/>
            <filter val="B0193IPU2C"/>
            <filter val="B01BY8GHJ4"/>
            <filter val="B01D1GTPQO"/>
            <filter val="B01D1GTPWS"/>
            <filter val="B01D4S7EIU"/>
            <filter val="B01D4S835I"/>
            <filter val="B01D4S98QQ"/>
            <filter val="B01I31N8N8"/>
            <filter val="B01I7ZGSB4"/>
            <filter val="B01LXIV13R"/>
            <filter val="B01LYTIA15"/>
            <filter val="B01LYTO0OO"/>
            <filter val="B01MQU553J"/>
            <filter val="B01MRDB47O"/>
            <filter val="B01MRVJOLS"/>
            <filter val="B01MSX72HA"/>
            <filter val="B01MUCFUF6"/>
            <filter val="B01MXHZCIS"/>
            <filter val="B01N0U2COE"/>
            <filter val="B01N0U2D15"/>
            <filter val="B01N2S0G13"/>
            <filter val="B01N9KU9QN"/>
            <filter val="B01NAME9KS"/>
            <filter val="B06VYFGWQZ"/>
            <filter val="B06VYH267K"/>
            <filter val="B06WGLCKV3"/>
            <filter val="B06WPBHDQQ"/>
            <filter val="B06WV7DQW3"/>
            <filter val="B06X1G52W8"/>
            <filter val="B06X3S8G77"/>
            <filter val="B06X95TRCP"/>
            <filter val="B06X96K2BD"/>
            <filter val="B06Y1KDRLZ"/>
            <filter val="B06Y6C44L1"/>
            <filter val="B07117LT2F"/>
            <filter val="B071D6CW51"/>
            <filter val="B071FTHGLR"/>
            <filter val="B071X4NV4C"/>
            <filter val="B072C6HRGB"/>
            <filter val="B072KF2S9X"/>
            <filter val="B073P7NHKP"/>
            <filter val="B073YD4WBN"/>
            <filter val="B073YD9191"/>
            <filter val="B073YDRVPZ"/>
            <filter val="B073YDWYNK"/>
            <filter val="B076HR16Q6"/>
            <filter val="B0772J6VCF"/>
            <filter val="B077N65Y1G"/>
            <filter val="B077TY624Z"/>
            <filter val="B077YJC3MN"/>
            <filter val="B077YJT31P"/>
            <filter val="B0784S4JHQ"/>
            <filter val="B0784TGTKD"/>
            <filter val="B078GD314G"/>
            <filter val="B078GK757M"/>
            <filter val="B078KW2TX3"/>
            <filter val="B078NY57HJ"/>
            <filter val="B078NY8JXR"/>
            <filter val="B078RCLTK2"/>
            <filter val="B0791HH5JC"/>
            <filter val="B0791J3R2H"/>
            <filter val="B0798GPFTB"/>
            <filter val="B079XZ5JR4"/>
            <filter val="B07B5BF5SR"/>
            <filter val="B07C2W5D88"/>
            <filter val="B07C8H8XZ1"/>
            <filter val="B07CRLL2C8"/>
            <filter val="B07CRNJ4RQ"/>
            <filter val="B07D1ZZJSF"/>
            <filter val="B07D21R95L"/>
            <filter val="B07D5YPK9F"/>
            <filter val="B07D5Z4QK3"/>
            <filter val="B07D5Z67ZW"/>
            <filter val="B07D73Z45Y"/>
            <filter val="B07D76HZ3H"/>
            <filter val="B07D76M8J7"/>
            <filter val="B07D77BR1M"/>
            <filter val="B07D77FX1B"/>
            <filter val="B07D77VCR9"/>
            <filter val="B07D787752"/>
            <filter val="B07FR9TPPR"/>
            <filter val="B07FRMS8YH"/>
            <filter val="B07FRQR242"/>
            <filter val="B07G878PQZ"/>
            <filter val="B07GXS732F"/>
            <filter val="B07J1RN83J"/>
            <filter val="B07J58Y167"/>
            <filter val="B07KB1TS5Y"/>
            <filter val="B07KR4Q66N"/>
            <filter val="B07L5D5T95"/>
            <filter val="B07L5DTKVW"/>
            <filter val="B07L5V2CFC"/>
            <filter val="B07L5WM8HP"/>
            <filter val="B07L65S6MK"/>
            <filter val="B07L66CQC5"/>
            <filter val="B07L66H4J8"/>
            <filter val="B07MBG3RP4"/>
            <filter val="B07NJJK1TT"/>
            <filter val="B07PDWC6QZ"/>
            <filter val="B07TSTKM65"/>
            <filter val="B07V2B1YR4"/>
            <filter val="B07V35S4Y3"/>
            <filter val="B07V35WNZB"/>
            <filter val="B07V3FWLW9"/>
            <filter val="B07V42Q5ST"/>
            <filter val="B07WR5GTT7"/>
            <filter val="B07Z93847N"/>
            <filter val="B07Z949P87"/>
            <filter val="B07Z94ZTMY"/>
            <filter val="B07Z954YBH"/>
            <filter val="B07Z958CZ6"/>
            <filter val="B07ZX49S95"/>
            <filter val="B07ZX4JBCN"/>
            <filter val="B0824YY36T"/>
            <filter val="B0824Z35XX"/>
            <filter val="B08255KHJ6"/>
            <filter val="B08255VNW1"/>
            <filter val="B08256CRS6"/>
            <filter val="B08256JLF5"/>
            <filter val="B08256MMBP"/>
            <filter val="B08256MWBP"/>
            <filter val="B08256PB25"/>
            <filter val="B08256PTC8"/>
            <filter val="B08256Q2WQ"/>
            <filter val="B08256T255"/>
            <filter val="B08256ZFL5"/>
            <filter val="B082573RGF"/>
            <filter val="B08257CXL7"/>
            <filter val="B08257CY8M"/>
            <filter val="B08257NRDB"/>
            <filter val="B082L25V8T"/>
            <filter val="B082L2NWS1"/>
            <filter val="B082L2Q2ZR"/>
            <filter val="B082L361PY"/>
            <filter val="B082L38MJ7"/>
            <filter val="B082NTZGC5"/>
            <filter val="B083G3NCML"/>
            <filter val="B083JFXHF7"/>
            <filter val="B083JG12VW"/>
            <filter val="B083JG2RJV"/>
            <filter val="B084XP4RQP"/>
            <filter val="B085B3QH9R"/>
            <filter val="B086ZCXLGY"/>
            <filter val="B086ZCYJVK"/>
            <filter val="B086ZDGDTK"/>
            <filter val="B086ZDLQ4V"/>
            <filter val="B08DN11BMG"/>
            <filter val="B08DN2GVY1"/>
            <filter val="B08DN38WSK"/>
            <filter val="B08DNMNWJ9"/>
            <filter val="B08DNYHFJR"/>
            <filter val="B08DNZ7STV"/>
            <filter val="B08DNZJN94"/>
            <filter val="B08DP1C5TP"/>
            <filter val="B08DP1LYZY"/>
            <filter val="B08DP2QF3C"/>
            <filter val="B08GLD3GXX"/>
            <filter val="B08GYT7KLY"/>
            <filter val="B08GYV9J44"/>
            <filter val="B08HFR1RVX"/>
            <filter val="B08HGDRNWD"/>
            <filter val="B08HR4ZNTF"/>
            <filter val="B08HVQSLD8"/>
            <filter val="B08HVS2Q37"/>
            <filter val="B08HVSFWFV"/>
            <filter val="B08HVSGV85"/>
            <filter val="B08KVDFWFD"/>
            <filter val="B08KVGVXY6"/>
            <filter val="B08KYKKHSY"/>
            <filter val="B08MWX8634"/>
            <filter val="B08MX1YN46"/>
            <filter val="B08PC9DF2N"/>
            <filter val="B08PCLQ8GP"/>
            <filter val="B08PCNWM5B"/>
            <filter val="B08PQYHL56"/>
            <filter val="B08PT6XS6C"/>
            <filter val="B08R6JJ9H1"/>
            <filter val="B08R6KH2T8"/>
            <filter val="B08RWBQPCW"/>
            <filter val="B08TTQ9KQ5"/>
            <filter val="B08V6X3RVG"/>
            <filter val="B08V76TKGK"/>
            <filter val="B08VJ5534Q"/>
            <filter val="B08VJ5F7WB"/>
            <filter val="B08VJ6SSXB"/>
            <filter val="B08VJHNKCN"/>
            <filter val="B08XWGMGH6"/>
            <filter val="B08XWKV4CJ"/>
            <filter val="B08XWLX4GP"/>
            <filter val="B08XWNLDQF"/>
            <filter val="B08XWNXN2G"/>
            <filter val="B091YRGMD7"/>
            <filter val="B092RFW8NC"/>
            <filter val="B092RGH5Q2"/>
            <filter val="B09372DD8G"/>
            <filter val="B09372HQHN"/>
            <filter val="B09372RG8N"/>
            <filter val="B093732G7Z"/>
            <filter val="B093735ZNH"/>
            <filter val="B0937388VK"/>
            <filter val="B093738DY8"/>
            <filter val="B09373F13M"/>
            <filter val="B09374FN7L"/>
            <filter val="B09374VZHG"/>
            <filter val="B09375287X"/>
            <filter val="B09375C2JJ"/>
            <filter val="B09375P8B4"/>
            <filter val="B09375PD88"/>
            <filter val="B093771891"/>
            <filter val="B09377KVKR"/>
            <filter val="B0993D77JN"/>
            <filter val="B0993DB1HL"/>
            <filter val="B099S34GKD"/>
            <filter val="B09GYDMLD9"/>
            <filter val="B09GYGTLCT"/>
            <filter val="B09H33P1L9"/>
            <filter val="B09MTVNQGQ"/>
            <filter val="B09N2GDX49"/>
            <filter val="B0BDS1ZV26"/>
            <filter val="B0BFHML1JZ"/>
            <filter val="B0BFHQ1PPV"/>
            <filter val="B0BFLNZWGC"/>
            <filter val="B0BFLPBHS2"/>
            <filter val="B0BFLPSFJ3"/>
            <filter val="B0BFLR11MJ"/>
            <filter val="B0BFLR66Z6"/>
            <filter val="B0BFLRD3FN"/>
            <filter val="B0BFLRKTYC"/>
            <filter val="B0BFLTD7L6"/>
            <filter val="BEC_1C_BarbequeGrill_Briefcase_WithSkewers_8pcs"/>
            <filter val="BEC_1C_BarbequeGrill_HalfBarrel_WithSkewers_6pcs"/>
            <filter val="BEC_1C_Bottle_Flask_Vacumm_500ml"/>
            <filter val="BEC_1C_Bottle_Sport_StainlessSteel_500ml_Black"/>
            <filter val="BEC_1C_Bottle_Sport_StainlessSteel_500ml_DarkBlue"/>
            <filter val="BEC_1C_BrushHolder_Rack_Plastic_9.5x18_Green"/>
            <filter val="BEC_1C_BrushHolder_Rack_Plastic_9.5x18_Orange"/>
            <filter val="BEC_1C_BrushHolder_Rack_Plastic_9.5x18_White"/>
            <filter val="BEC_1C_BrushHolder_Rack_Plastic_9.5x18_Yellow"/>
            <filter val="BEC_1C_ChoppingBoard_Collapsible_30x40_Grey"/>
            <filter val="BEC_1C_Cookware_GrillPlate_Metal"/>
            <filter val="BEC_1C_Cookware_Pan_Aluminium_186gm_Blue"/>
            <filter val="BEC_1C_Cookware_Pan_Baking_Metal"/>
            <filter val="BEC_1C_Cookware_Pan_Bread_Metal"/>
            <filter val="BEC_1C_Cookware_Pan_Pizza_Metal"/>
            <filter val="BEC_1C_Cookware_Pan_Square_Aluminium_695gm"/>
            <filter val="BEC_1C_Cookware_Pan+Lid_Borosilicate_3L"/>
            <filter val="BEC_1C_Cookware_Tray_Baking_Metal"/>
            <filter val="BEC_1C_Cup&amp;Mug_Glass_Insulated_250ml_Black"/>
            <filter val="BEC_1C_Cup&amp;Mug_Glass_Insulated_250ml_Blue"/>
            <filter val="BEC_1C_Cup&amp;Mug_Glass_Insulated_250ml_Grey"/>
            <filter val="BEC_1C_Cup&amp;Mug_Glass_Insulated_250ml_Orange"/>
            <filter val="BEC_1C_Cup&amp;Mug_Glass_Insulated_250ml_Pink"/>
            <filter val="BEC_1C_CushionCovers_Jute_BlockPrint_40x40_White_Blue"/>
            <filter val="BEC_1C_CushionCovers_Jute_LeafPrint_40x40_Multicolor"/>
            <filter val="BEC_1C_CushionCovers_Jute_Printed_40x40_Red_White"/>
            <filter val="BEC_1C_CushionCovers_Jute_SquarePrint_40x40_Red_Green"/>
            <filter val="BEC_1C_CushionCovers_Jute_Strips+FlowerPrint_40x40_Multicolor"/>
            <filter val="BEC_1C_CushionCovers_Jute_TeapotPrint_40x40_Multicolor"/>
            <filter val="BEC_1C_CushionCovers_Velvet_GoldWorkPrint_40x40_Wine"/>
            <filter val="BEC_1C_CushionCovers_Velvet_LeafPrint_40x40_Yellow_Green"/>
            <filter val="BEC_1C_CushionCovers_Velvet_Solid_40x40_Blue"/>
            <filter val="BEC_1C_CushionCovers_Velvet_Solid_40x40_NavyBlue"/>
            <filter val="BEC_1C_CushionCovers_Velvet_Solid_40x40_Teal"/>
            <filter val="BEC_1C_CushionCovers_Velvet_WhiteLinesPrint_40x40_Red"/>
            <filter val="BEC_1C_Fragrance_IncenseKit_Baguet-Jasmine-Sandal-Lavender"/>
            <filter val="BEC_1C_FruitBowl_Basket_Plastic_Green"/>
            <filter val="BEC_1C_FruitBowl_Basket_Plastic_Peach"/>
            <filter val="BEC_1C_FruitBowl_Basket_Plastic_White"/>
            <filter val="BEC_1C_FruitBowl_Basket_Plastic_Yellow"/>
            <filter val="BEC_1C_Grater_Plastic_4in1_Green"/>
            <filter val="BEC_1C_Grater_Plastic_8in1_Green"/>
            <filter val="BEC_1C_Grater_Slicer_Plastic_Green"/>
            <filter val="BEC_1C_Juicer_Manual_Green"/>
            <filter val="BEC_1C_KnifeSharpener_Black"/>
            <filter val="BEC_1C_LunchBag_Tote_Polyster_5L_DarkBlue"/>
            <filter val="BEC_1C_LunchBag_Tote_Polyster_5L_Pink"/>
            <filter val="BEC_1C_LunchBag_Tote_Polyster_5L_Purple"/>
            <filter val="BEC_1C_LunchBag_Tote_Polyster_5L_Red"/>
            <filter val="BEC_1C_LunchBox_Bag_Polyster_Insulated_4L_Blue"/>
            <filter val="BEC_1C_LunchBox_Bag_Polyster_Insulated_4L_DarkBlue"/>
            <filter val="BEC_1C_LunchBox_Bag_Polyster_Insulated_4L_Pink"/>
            <filter val="BEC_1C_LunchBox_Container_Square_StainlessSteel_850ml_Black"/>
            <filter val="BEC_1C_LunchBox_Container_Square_StainlessSteel_850ml_Green"/>
            <filter val="BEC_1C_LunchBox_DoubleLayer_Plastic_0-1L"/>
            <filter val="BEC_1C_LunchBox_LeakProof_Plastic_0-1L_Bear"/>
            <filter val="BEC_1C_LunchBox_LeakProof_Plastic_0-1L_Rabbit"/>
            <filter val="BEC_1C_LunchBox_Microwave_StainlessSteel_1.2L_Blue"/>
            <filter val="BEC_1C_LunchBox_Microwave_StainlessSteel_1.2L_Green"/>
            <filter val="BEC_1C_LunchBox_Microwave_StainlessSteel_1.2L_Pink"/>
            <filter val="BEC_1C_LunchBox_Sealed_Partition_StainlessSteel_1.2L_Blue"/>
            <filter val="BEC_1C_LunchBox_Sealed_Partition_StainlessSteel_1.2L_Caramine"/>
            <filter val="BEC_1C_LunchBox_Sealed_Partition_StainlessSteel_1.2L_Green"/>
            <filter val="BEC_1C_LunchBox_Thermal_Stackable_StainlessSteel_930ml_Blue"/>
            <filter val="BEC_1C_LunchBox_Thermal_Stackable_StainlessSteel_930ml_Green"/>
            <filter val="BEC_1C_Mould_IceLolly_Cloud_2pcs_Blue_Yellow"/>
            <filter val="BEC_1C_Mould_IceLolly_Cloud_2pcs_Red_Pink"/>
            <filter val="BEC_1C_Mould_IceLolly_Cloud_6pcs_Blue_Yellow"/>
            <filter val="BEC_1C_Mould_IceLolly_Cloud_6pcs_Red_Pink"/>
            <filter val="BEC_1C_Peeler_MultiHead_Black_White"/>
            <filter val="BEC_1C_SpiceRack_Plastic_12in1_Black"/>
            <filter val="BEC_1C_SpiceRack_Plastic_6in1_Black"/>
            <filter val="BEC_1C_Statue_Buddha_Face_Polyresin_13in_Black"/>
            <filter val="BEC_1C_Statue_Buddha_Sitting_Polyresin_12in_Black_Gold"/>
            <filter val="BEC_1C_Statue_Buddha_Sitting_Polyresin_8in_Black_Gold"/>
            <filter val="BEC_1C_Statue_Ganesh_Sitting_Resin_3in_Gold"/>
            <filter val="BEC_1C_Statue_Ganesh_Sitting_Resin_6in_Gold"/>
            <filter val="BEC_1C_Stool_Button_Plastic_20cm_Red"/>
            <filter val="BEC_1C_Storage_Crisper_4pcs_Rectangular_Blue_Yellow"/>
            <filter val="BEC_1C_Storage_Crisper_4pcs_Rectangular_Red_Pink"/>
            <filter val="BEC_1C_Storage_Crisper_4pcs_Round_Blue_Yellow"/>
            <filter val="BEC_1C_TableRunners_Canvas_Printed_60x13&quot;_Pink"/>
            <filter val="BEC_1C_Tumbler_Insulated_591.4ml_Black"/>
            <filter val="BEC_1C_Tumbler_Insulated_591.4ML_Red"/>
            <filter val="BEC_1C_Tumbler_Insulated_591.4ML_Yellow"/>
            <filter val="BEC_1C_Tumbler_Vacuum_DoubleWall_380ml_Black"/>
            <filter val="BEC_1C_Tumbler_Vacuum_DoubleWall_380ml_OliveGreen"/>
            <filter val="BEC_1C_Tumbler_Vacuum_DoubleWall_380ml_Pink"/>
            <filter val="BEC_1C_Tumbler_Vacuum_Insulated_884ml_Red"/>
            <filter val="BEC_1C_Tumbler_Vacuum_Insulated_884ml_Yellow"/>
            <filter val="BEC_2C_Cookware_Pan_Round_Aluminium_WtihLid_570gm"/>
            <filter val="BEC_2C_Curtain_Door_Blackout_Polyester_7ft_Grey"/>
            <filter val="BEC_2C_Curtain_Door_Blackout_Polyester_7ft_Maroon"/>
            <filter val="BEC_2C_Curtain_Door_Blackout_Polyester_7ft_OliveGreen"/>
            <filter val="BEC_2C_Curtain_Door_Blackout_Polyester_7ft_Teal"/>
            <filter val="BEC_2C_Curtain_Door_GradientPrint_7ft_Red"/>
            <filter val="BEC_2C_Curtain_Door_LeafGarlandPrint_7ft_White_Green"/>
            <filter val="BEC_2C_Curtain_Door_LongCrushPrint_7ft_Green"/>
            <filter val="BEC_2C_Curtain_Door_PeacockPrint_7ft_White_Blue"/>
            <filter val="BEC_2C_Curtain_Window_Solid_Polyester_5ft_OliveGreen"/>
            <filter val="BEC_2C_Curtain_Window_Solid_Polyester_5ft_Teal"/>
            <filter val="BEC_2C_Fragrance_IncenseCone_Jasmine"/>
            <filter val="BEC_2C_Fragrance_IncenseCone_Lemongrass"/>
            <filter val="BEC_2C_Fragrance_IncenseCone_Rose"/>
            <filter val="BEC_2C_Fragrance_IncenseCone_Vedic"/>
            <filter val="BEC_2C_Fragrance_IncenseStick_Jasmine"/>
            <filter val="BEC_2C_Fragrance_IncenseStick_Oudh"/>
            <filter val="BEC_2C_Fragrance_IncenseStick_Rose"/>
            <filter val="BEC_2C_Fragrance_IncenseStick_Sandalwood"/>
            <filter val="BEC_2C_FruitBowl_Basket_Plastic_Green"/>
            <filter val="BEC_2C_FruitBowl_Basket_Plastic_Peach"/>
            <filter val="BEC_2C_FruitBowl_Basket_Plastic_White"/>
            <filter val="BEC_2C_FruitBowl_Basket_Plastic_Yellow"/>
            <filter val="BEC_2C_Stool_Button_Plastic_20cm_Red"/>
            <filter val="BEC_2C_Storage_Bag_Collapsible_Fabric_Packof2_Grey"/>
            <filter val="BEC_2C_Storage_Container_Fridge"/>
            <filter val="BEC_2C_Strainer_Basket+Drainer_Plastic_2in1_Green"/>
            <filter val="BEC_2C_Towel_Hand_Bamboo_40x60_CadetBlue"/>
            <filter val="BEC_2C_Towel_Hand_Bamboo_40x60_Turquoise"/>
            <filter val="BEC_3C_Cloth_GlassCleaner_Microfibre_300gsm_Blue"/>
            <filter val="BEC_3C_Cloth_ScreenCleaner_200gsm_Black"/>
            <filter val="BEC_3C_Storage_Bag_Vacuum_Plastic_Large"/>
            <filter val="BEC_3C_Storage_Bag_Vacuum_Plastic_Medium"/>
            <filter val="BEC_3C_Storage_Bag_Vacuum_Plastic_Small"/>
            <filter val="BEC_4C_Storage_Bag_Vacuum+ManualPump_Plastic_Large"/>
            <filter val="BEC_4C_Storage_Bag_Vacuum+ManualPump_Plastic_Medium"/>
            <filter val="BEC_4C_Storage_Bag_Vacuum+ManualPump_Plastic_Small"/>
            <filter val="BEC_4C_Storage_Container_Fridge"/>
            <filter val="BEC_5C_ShoeRack_Foldable_SupportSlot_32x23_Green"/>
            <filter val="BEC_6C_Fragrance_Diffuser+EssentialOil+TeaLight_4_FrenchLavender"/>
            <filter val="BEC_6C_Storage_Container_Kitchen_1100ml_White"/>
            <filter val="BEC_6C_Storage_Container_Kitchen_1700ml_White"/>
            <filter val="BEC_6C_Storage_Container_Kitchen_750ml_White"/>
            <filter val="KTS_100C_BULB_FLOWR_RAJNIGAN_WHT"/>
            <filter val="KTS_10C_BULB_CHINCHERINCHEE"/>
            <filter val="KTS_10C_BULB_FLOWR_ACHMNS_MULTI"/>
            <filter val="KTS_10C_BULB_FLOWR_ACHMNS_PNK"/>
            <filter val="KTS_10C_BULB_FLOWR_AMARY-LILY_MIX"/>
            <filter val="KTS_10C_BULB_FLOWR_AMARY-LILY+FOOTBALL+NARINE+DAY-LILY"/>
            <filter val="KTS_10C_BULB_FLOWR_CALDMS_MULTI"/>
            <filter val="KTS_10C_BULB_FLOWR_FOOT-LILY_MIX"/>
            <filter val="KTS_10C_BULB_FLOWR_GLADI_DRK_YLW"/>
            <filter val="KTS_10C_BULB_FLOWR_GLADI_GRN"/>
            <filter val="KTS_10C_BULB_FLOWR_GLADI_MIX"/>
            <filter val="KTS_10C_BULB_FLOWR_GLADI_RED"/>
            <filter val="KTS_10C_BULB_FLOWR_RAJNIGAN_WHT"/>
            <filter val="KTS_10C_BULB_FLOWR_ZEPHRYN_LGT_PNK"/>
            <filter val="KTS_10C_BULB_FLOWR_ZEPHRYN_LGT-PNK"/>
            <filter val="KTS_10C_BULB_FLOWR_ZEPHRYN_YLW"/>
            <filter val="KTS_10C_BULB_TRIOTINA_MIX"/>
            <filter val="KTS_10C_PLNTR_10B-PLT_6&quot;_RED"/>
            <filter val="KTS_10C_PLNTR_10POT_DLUX_10''_MIX"/>
            <filter val="KTS_10C_PLNTR_10POT_DLUX_MIX_10&quot;"/>
            <filter val="KTS_10C_PLNTR_10POT_PLSTC_6&quot;_MIX"/>
            <filter val="KTS_10C_PLNTR_10POT-HOLE_PLSTC_6&quot;_BLK"/>
            <filter val="KTS_10C_PLNTR_5POT5B-PLT_8&quot;_RED"/>
            <filter val="KTS_10C_PLNTR_5POT5B-PLT_DLUX_8&quot;_MIX"/>
            <filter val="KTS_10C_PLNTR_5POT5B-PLT_DLUX_8&quot;_RED"/>
            <filter val="KTS_10C_PLNTR_5POT5B-PLT_FLSHY_6&quot;_MIX"/>
            <filter val="KTS_10C_PLNTR_DOUBLE_HOOK_BLCK_4&quot;"/>
            <filter val="KTS_10C_PLNTR_DOUBLE_HOOK_BLUE_4&quot;"/>
            <filter val="KTS_10C_PLNTR_DOUBLE_HOOK_PNK_4&quot;"/>
            <filter val="KTS_10C_PLNTR_DOUBLE_HOOK_PRPL_4&quot;"/>
            <filter val="KTS_10C_PLNTR_DOUBLE_HOOK_YLW_4&quot;"/>
            <filter val="KTS_10C_PLNTR_HANG-POT_1-HOOK_8&quot;_MIX"/>
            <filter val="KTS_10C_PLNTR_POT_18CM_RED"/>
            <filter val="KTS_10C_PLNTR_SEEDTRAY_25HOLE_MIX"/>
            <filter val="KTS_10C_PLNTR_SEEDTRAY_48HOLE_BLK"/>
            <filter val="KTS_10C_PLNTR_SEEDTRAY_49HOLE_BLK"/>
            <filter val="KTS_10C_PLNTR_SEEDTRAY_49HOLE_MIX"/>
            <filter val="KTS_10C_SEED_HERB_WINTER_MIX"/>
            <filter val="KTS_10C_SEED_VEG_CAPSICUM-F1_HYB"/>
            <filter val="KTS_10C_SOIL_CCPT_2GM"/>
            <filter val="KTS_10C_TOOL_5T+GLV+PRU+SCI+MET-BOX_MIX"/>
            <filter val="KTS_10C_TOOL_5T+PRU+SCI+GLV+MET-BOX_MIX"/>
            <filter val="KTS_10C_TOOL_5T+SCI+PRU+MAN+PMP+GLV_PLSTC"/>
            <filter val="KTS_11C_BULB_FLOWR_AMARY-LILY_MIX"/>
            <filter val="KTS_11C_BULB_FLOWR_CALADIUM_MIX"/>
            <filter val="KTS_11C_TOOL_KIDS-GARDEN-KIT"/>
            <filter val="KTS_12_SEED_HERB_COMBO-HERBS"/>
            <filter val="KTS_12C_BULB_FLOWR_AMARY-LILY_MIX"/>
            <filter val="KTS_12C_BULB_FLOWR_AMARY-LILY+FOOTBALL+NARINE+DAY-LILY"/>
            <filter val="KTS_12C_BULB_FLOWR_CALADIUM_MIX"/>
            <filter val="KTS_12C_BULB_FLOWR_CALLA-LILY_YLW"/>
            <filter val="KTS_12C_BULB_FLOWR_FREESIA_MIX"/>
            <filter val="KTS_12C_BULB_FLOWR_RAJNIGAN"/>
            <filter val="KTS_12C_BULB_FLOWR_RAJNIGAN_WHT"/>
            <filter val="KTS_12C_PLNTR_12POT_1-HOOK_8&quot;_MIX"/>
            <filter val="KTS_12C_PLNTR_12POT_3.5&quot;_MIX"/>
            <filter val="KTS_12C_PLNTR_12POT_8&quot;_MIX"/>
            <filter val="KTS_12C_PLNTR_12POT_DLUX_8&quot;_MIX"/>
            <filter val="KTS_12C_PLNTR_12POT_PLSTC_8&quot;_RED"/>
            <filter val="KTS_12C_PLNTR_12POT-HOLE_PLSTC_6&quot;_BLK"/>
            <filter val="KTS_12C_PLNTR_6POT+6BOT-PLT_PLSTC_FLSHY_6&quot;_WHT"/>
            <filter val="KTS_12C_PLNTR_6POT6B-PLT_6&quot;_MIX"/>
            <filter val="KTS_12C_PLNTR_6POT6B-PLT_PLSTC_12''_MIX"/>
            <filter val="KTS_12C_PLNTR_POT_ARDHAN_MIX"/>
            <filter val="KTS_12C_SEED_FLOWR_GARDEN"/>
            <filter val="KTS_12C_SEED_FLOWR_SUMMER_MIX"/>
            <filter val="KTS_12C_SEED_VEG_HYB_MIX"/>
            <filter val="KTS_12C_TOOL_3T+KHRP+PRU+2SEED+3POT+CCPT+OGMAN"/>
            <filter val="KTS_12C_TOOL_3T+KHRP+SCI+2SEED+3POT+CCPT+OGMAN"/>
            <filter val="KTS_14C_SEED_FLOWR_GARDEN_MIX"/>
            <filter val="KTS_14C_SEED_HERB_HEIRLOOM_MIX"/>
            <filter val="KTS_15C_BULB_FLOWR_AMARY-LILY_MIX"/>
            <filter val="KTS_15C_BULB_FLOWR_AMARY-LILY_MULTI"/>
            <filter val="KTS_15C_BULB_FLOWR_CALADIUM_MIX"/>
            <filter val="KTS_15C_BULB_FLOWR_CALDMS_MULTI"/>
            <filter val="KTS_15C_BULB_FLOWR_GLADI_MIX"/>
            <filter val="KTS_15C_BULB_FLOWR_GLADI_RED"/>
            <filter val="KTS_15C_BULB_FLOWR_GLADI_YLW"/>
            <filter val="KTS_15C_BULB_FLOWR_ZEPHRYN_LGT_PNK"/>
            <filter val="KTS_15C_BULB_FLOWR_ZEPHRYN_MIX"/>
            <filter val="KTS_15C_BULB_FLOWR_ZEPHRYN_YLW"/>
            <filter val="KTS_15C_SEED_FLOWR_HEIRLOOM_MIX"/>
            <filter val="KTS_15C_SEED_VEG_MIX-VARIETY"/>
            <filter val="KTS_16C_BULB_FLOWR_CALADIUM_MIX"/>
            <filter val="KTS_16C_BULB_FLOWR_GLADI_MIX"/>
            <filter val="KTS_16C_BULB_FLOWR_RAJNIGAN_WHT"/>
            <filter val="KTS_16C_PLNTR_8POT8B-PLT_FLSHY_6&quot;_MIX"/>
            <filter val="KTS_16C_PLNTR_8POT8B-PLT_PLSTC_6&quot;_MIX"/>
            <filter val="KTS_17C_BULB_FLOWR_RAJNIGAN_WHT"/>
            <filter val="KTS_18C_BULB_FLOWR_AMARY-LILY_MIX"/>
            <filter val="KTS_18C_BULB_FLOWR_GLADI_MULTI"/>
            <filter val="KTS_18C_PLNTR_18POT_NURSRY_6&quot;_MIX"/>
            <filter val="KTS_1C_BULB_FLOWR_AMARY-LILY_MIX"/>
            <filter val="KTS_1C_BULB_FLOWR_AMERICAN-GLADI_RED"/>
            <filter val="KTS_1C_BULB_FLOWR_FOOT-LILY"/>
            <filter val="KTS_1C_BULB_FLOWR_FOOT-LILY_MIX"/>
            <filter val="KTS_1C_BULB_FLOWR_FREESIA_RED"/>
            <filter val="KTS_1C_BULB_FLOWR_PROSPPORITY-GLADI_WHT"/>
            <filter val="KTS_1C_BULB_FLOWR_TBRS_HYB"/>
            <filter val="KTS_1C_BULB_FLOWR_ZENTEDASCHIA_PRP"/>
            <filter val="KTS_1C_BULB_FLOWR_ZEPHRYN_LGT-PNK"/>
            <filter val="KTS_1C_BULB_FLOWR_ZEPHRYN_WHT"/>
            <filter val="KTS_1C_I-WEEDER_ALL PINK"/>
            <filter val="KTS_1C_MTL_DUAL_POT_WIT_STND_BLACK"/>
            <filter val="KTS_1C_MTL_DUAL_POT_WIT_STND_WHITE"/>
            <filter val="KTS_1C_PLANTR_3-STEP-STAND_DIY"/>
            <filter val="KTS_1C_PLNTR_1POT_SUNSHINE_8&quot;_GRN"/>
            <filter val="KTS_1C_PLNTR_1STAND+2MET-POT_MIX"/>
            <filter val="KTS_1C_PLNTR_2-HOOK_HANGING"/>
            <filter val="KTS_1C_PLNTR_2POT+2STND_MET_SQR_GRY"/>
            <filter val="KTS_1C_PLNTR_5POT_MET_RECTANGLE_MIX"/>
            <filter val="KTS_1C_PLNTR_CRWN_METAL_PLANTER_RED"/>
            <filter val="KTS_1C_PLNTR_CRWN_METAL_PLANTER_WHITE_PRNTD"/>
            <filter val="KTS_1C_PLNTR_GLASS_TUBE_WOODEN_HOLDER"/>
            <filter val="KTS_1C_PLNTR_HANDI_POT_GRAY"/>
            <filter val="KTS_1C_PLNTR_HANG-POT_PLSTC_ERO_PNK"/>
            <filter val="KTS_1C_PLNTR_MET_BLK_JUTE-ROPE"/>
            <filter val="KTS_1C_PLNTR_PMP_MET_FLRL-PRNT_YLW"/>
            <filter val="KTS_1C_PLNTR_POT_BRASS_5&quot;_GLD"/>
            <filter val="KTS_1C_PLNTR_POT_ERO_7&quot;_BLU"/>
            <filter val="KTS_1C_PLNTR_POT_JUPITR_14&quot;_YLW"/>
            <filter val="KTS_1C_PLNTR_POT_MET_DBL-HANDL_BRN"/>
            <filter val="KTS_1C_PLNTR_POT_MET_DOUBLE-HANG_YLW"/>
            <filter val="KTS_1C_PLNTR_POT_MET_RECTANGLE-STND_BLK"/>
            <filter val="KTS_1C_PLNTR_POT_MET_WIT-STND_4&quot;_WHT"/>
            <filter val="KTS_1C_PLNTR_POT_MET_WIT-TRIPOD-STND_BLK"/>
            <filter val="KTS_1C_PLNTR_POT_MET_WIT-TRIPOD-STND_ELEPHANT"/>
            <filter val="KTS_1C_PLNTR_POT_MET_WIT-TRIPOD-STND_FLR"/>
            <filter val="KTS_1C_PLNTR_POT_MET_WIT-TRIPOD-STND_GRN"/>
            <filter val="KTS_1C_PLNTR_POT_MET_WIT-TRIPOD-STND_RED"/>
            <filter val="KTS_1C_PLNTR_POT_PLSTC_ERO_RED"/>
            <filter val="KTS_1C_PLNTR_POT_PLSTC_ERO_WHT"/>
            <filter val="KTS_1C_PLNTR_POT_PLSTC_EUROBASKT_7&quot;_BLU"/>
            <filter val="KTS_1C_PLNTR_POT_PLSTC_JUPITR_10&quot;_ORG"/>
            <filter val="KTS_1C_PLNTR_POT_PLSTC_JUPITR_14&quot;_BLU"/>
            <filter val="KTS_1C_PLNTR_POT_PLSTC_JUPITR_14&quot;_RED"/>
            <filter val="KTS_1C_PLNTR_POT_PLSTC_JUPITR_MLT"/>
            <filter val="KTS_1C_PLNTR_POT_PLSTC_PEARL_5&quot;_GRN"/>
            <filter val="KTS_1C_PLNTR_POT_PLSTC_PEARL_5&quot;_WHT"/>
            <filter val="KTS_1C_PLNTR_POT_PLSTC_SUNSHINE_7&quot;_GRN"/>
            <filter val="KTS_1C_PLNTR_POT_PLSTC_SUNSHINE_7&quot;_YLW"/>
            <filter val="KTS_1C_PLNTR_POT_PLSTC_SUNSHN_7&quot;_YLW"/>
            <filter val="KTS_1C_PLNTR_RECTGLR_POT_WIT_TRPD_STAND"/>
            <filter val="KTS_1C_PLNTR_RECTGLR_POT_WIT_TRPD_STAND_BLUE"/>
            <filter val="KTS_1C_PLNTR_SINGL-HOOK-HANG-POT_6&quot;_BLU"/>
            <filter val="KTS_1C_PLNTR_SINGL-HOOK-HANG-POT_8&quot;_ORG"/>
            <filter val="KTS_1C_PLNTR_SINGL-HOOK-HANG-POT_8&quot;_YLW"/>
            <filter val="KTS_1C_PLNTR_SINGL-HOOK-HANG-POT_PLSTC_WHT"/>
            <filter val="KTS_1C_PLNTR_STAND_MET_CYCLE_BLK"/>
            <filter val="KTS_1C_PLNTR_STAND_MET_RICKSHAW_BLK"/>
            <filter val="KTS_1C_PLNTR_STAND_SEMI-CIRCLE_BLK"/>
            <filter val="KTS_1C_PLNTR_STND_Z-STLE_BLK"/>
            <filter val="KTS_1C_PLNTR_TRIPOD_BUDHHA_PRNT"/>
            <filter val="KTS_1C_PLNTR_TRIPOD_EGG_SHAPE_BLACK"/>
            <filter val="KTS_1C_PLNTR_TRIPOD_EGG_SHAPE_GLDN"/>
            <filter val="KTS_1C_PLNTR_TRIPOD_EGG_SHAPE_WHITE"/>
            <filter val="KTS_1C_PLNTR_TRIPOD_GLDN_BLUE"/>
            <filter val="KTS_1C_PLNTR_TRIPOD_GLDN_RED"/>
            <filter val="KTS_1C_PLNTR_TRIPOD_METAL_PLANTER"/>
            <filter val="KTS_1C_PLNTR_TRIPOD_METAL_PLANTER_LEAF_B&amp;W_PRNTD"/>
            <filter val="KTS_1C_PLNTR_TRIPOD_PEACK_PRNT"/>
            <filter val="KTS_1C_PLNTR_WATER-CAN_MET_GRN_1LTR"/>
            <filter val="KTS_1C_PLNTR_WATER-CAN_MET_PRP_1LTR"/>
            <filter val="KTS_1C_PLNTR_WATER-CAN_MET_RED_1LTR"/>
            <filter val="KTS_1C_PLNTTR_CRWN_METAL_PLANTER_BLACK"/>
            <filter val="KTS_1C_PLNTTR_CRWN_METAL_PLANTER_BLUE"/>
            <filter val="KTS_1C_PLNTTR_CRWN_METAL_PLANTER_PRNTD"/>
            <filter val="KTS_1C_PLNTTR_CRWN_METAL_PLANTER_WHITE"/>
            <filter val="KTS_1C_SEED_BABY_SPINC__6GM"/>
            <filter val="KTS_1C_SEED_CALANDULA_ORNG"/>
            <filter val="KTS_1C_SEED_CALANDULA_YLW"/>
            <filter val="KTS_1C_SEED_CARNATIONA+SWEET WILLIAM"/>
            <filter val="KTS_1C_SEED_CHILLI_ACHARI_100_SEED"/>
            <filter val="KTS_1C_SEED_CHILLI_ACHARI_200_SEED"/>
            <filter val="KTS_1C_SEED_FLOWR_ACROCLINIUM_500_SEEDS"/>
            <filter val="KTS_1C_SEED_FLOWR_AFR_MARG_MIX_5GM"/>
            <filter val="KTS_1C_SEED_FLOWR_AFR_MARG_ORANGE_5GM"/>
            <filter val="KTS_1C_SEED_FLOWR_AFRCN-FRNCH-MARGLD"/>
            <filter val="KTS_1C_SEED_FLOWR_AFRCN-FRNCH-MARGLD_MIX"/>
            <filter val="KTS_1C_SEED_FLOWR_AFRCN-MARGLD"/>
            <filter val="KTS_1C_SEED_FLOWR_AFRCN-MARGLD_MIX"/>
            <filter val="KTS_1C_SEED_FLOWR_AFRCN-MARGLD_OP_100GM"/>
            <filter val="KTS_1C_SEED_FLOWR_AFRCN-MARGLD_OP_ORG"/>
            <filter val="KTS_1C_SEED_FLOWR_AFRCN-MARGLD_OP_YLW"/>
            <filter val="KTS_1C_SEED_FLOWR_AFRCN-MARGLD_ORG"/>
            <filter val="KTS_1C_SEED_FLOWR_ALYSSUM"/>
            <filter val="KTS_1C_SEED_FLOWR_ALYSSUM_OP_WHT"/>
            <filter val="KTS_1C_SEED_FLOWR_ANTIRRHIUM_MIX_1500_SEED"/>
            <filter val="KTS_1C_SEED_FLOWR_ASTER-DWARF"/>
            <filter val="KTS_1C_SEED_FLOWR_ASTR_MIX"/>
            <filter val="KTS_1C_SEED_FLOWR_BALSAM_300_SEED"/>
            <filter val="KTS_1C_SEED_FLOWR_BALSAM_OP"/>
            <filter val="KTS_1C_SEED_FLOWR_BLSM_MIX"/>
            <filter val="KTS_1C_SEED_FLOWR_CALENDULA_5G_SEED"/>
            <filter val="KTS_1C_SEED_FLOWR_CELOSIA-CRISTATA_500_SEED"/>
            <filter val="KTS_1C_SEED_FLOWR_CELOSIA-PLUMOSA"/>
            <filter val="KTS_1C_SEED_FLOWR_CELSIA-PLMOSA_OP"/>
            <filter val="KTS_1C_SEED_FLOWR_CHRYSANTHEMUM_OP_MIX"/>
            <filter val="KTS_1C_SEED_FLOWR_CNERRIA"/>
            <filter val="KTS_1C_SEED_FLOWR_COCKSCOMB"/>
            <filter val="KTS_1C_SEED_FLOWR_COSMOS-SULPHUREUS"/>
            <filter val="KTS_1C_SEED_FLOWR_DAHLIA_HYB_MIX"/>
            <filter val="KTS_1C_SEED_FLOWR_DAHLIA_MIX"/>
            <filter val="KTS_1C_SEED_FLOWR_DAHLIA_MIX+AGROPEAT"/>
            <filter val="KTS_1C_SEED_FLOWR_DAISY_DIY"/>
            <filter val="KTS_1C_SEED_FLOWR_DELPHINIUM_MIX_1000_SEED"/>
            <filter val="KTS_1C_SEED_FLOWR_DELPHNM_IMPRL_50N"/>
            <filter val="KTS_1C_SEED_FLOWR_DIANTHUS_MIX_500_SEED"/>
            <filter val="KTS_1C_SEED_FLOWR_DSY"/>
            <filter val="KTS_1C_SEED_FLOWR_FRENCH_MIX_1500_SEED"/>
            <filter val="KTS_1C_SEED_FLOWR_FRNCH-MARGLD"/>
            <filter val="KTS_1C_SEED_FLOWR_FRNCH-MARGLD_MIX"/>
            <filter val="KTS_1C_SEED_FLOWR_GAILLARDIA_ARISTATA_1000_SEED"/>
            <filter val="KTS_1C_SEED_FLOWR_GAZANIA"/>
            <filter val="KTS_1C_SEED_FLOWR_GAZANIA_MIX_1_GRAM"/>
            <filter val="KTS_1C_SEED_FLOWR_GOMPHRENA_CCPT"/>
            <filter val="KTS_1C_SEED_FLOWR_HELICHRYSUM"/>
            <filter val="KTS_1C_SEED_FLOWR_HLHK"/>
            <filter val="KTS_1C_SEED_FLOWR_HOLLYHOCK_MIX_3_GRAM"/>
            <filter val="KTS_1C_SEED_FLOWR_HOLLYHOCK_OP"/>
            <filter val="KTS_1C_SEED_FLOWR_HOLLYHOCK_OP_MIX"/>
            <filter val="KTS_1C_SEED_FLOWR_IPMEA"/>
            <filter val="KTS_1C_SEED_FLOWR_IPOMEAS"/>
            <filter val="KTS_1C_SEED_FLOWR_KALE_500"/>
            <filter val="KTS_1C_SEED_FLOWR_KALE-CABB_RED"/>
            <filter val="KTS_1C_SEED_FLOWR_MARGLD_MIX"/>
            <filter val="KTS_1C_SEED_FLOWR_MESEMBRYANTHEMUM_MIX_1500_SEED"/>
            <filter val="KTS_1C_SEED_FLOWR_MIX"/>
            <filter val="KTS_1C_SEED_FLOWR_MIX-VARIETY"/>
            <filter val="KTS_1C_SEED_FLOWR_MOON_OP"/>
            <filter val="KTS_1C_SEED_FLOWR_MOON-FLOWR_WHT"/>
            <filter val="KTS_1C_SEED_FLOWR_MSMBRM"/>
            <filter val="KTS_1C_SEED_FLOWR_NASTRTUM_1 GM"/>
            <filter val="KTS_1C_SEED_FLOWR_PANSY_MIX"/>
            <filter val="KTS_1C_SEED_FLOWR_PANSY_MIX_200_SEED"/>
            <filter val="KTS_1C_SEED_FLOWR_PETUNIA_MIX_1500_SEED"/>
            <filter val="KTS_1C_SEED_FLOWR_PETUNIA_OP_MIX"/>
            <filter val="KTS_1C_SEED_FLOWR_PHLOX_MIX_1000_SEED"/>
            <filter val="KTS_1C_SEED_FLOWR_PHLX_MIX"/>
            <filter val="KTS_1C_SEED_FLOWR_POPPY_ICELAND_300_SEED"/>
            <filter val="KTS_1C_SEED_FLOWR_POPPY_RED_1500_SEED"/>
            <filter val="KTS_1C_SEED_FLOWR_POPY-SEED_1G"/>
            <filter val="KTS_1C_SEED_FLOWR_PORTUL_MIX"/>
            <filter val="KTS_1C_SEED_FLOWR_PORTULACA"/>
            <filter val="KTS_1C_SEED_FLOWR_PRUNER_WITH_EXTRA_SPRING"/>
            <filter val="KTS_1C_SEED_FLOWR_PTNIA_MIX"/>
            <filter val="KTS_1C_SEED_FLOWR_PTNIA-F2_HYB"/>
            <filter val="KTS_1C_SEED_FLOWR_ROSE-MARY"/>
            <filter val="KTS_1C_SEED_FLOWR_SALVIA"/>
            <filter val="KTS_1C_SEED_FLOWR_SALVIA_OP_RED"/>
            <filter val="KTS_1C_SEED_FLOWR_SUNFLOWR-TALL"/>
            <filter val="KTS_1C_SEED_FLOWR_SUNFLWR-TALL_YLW"/>
            <filter val="KTS_1C_SEED_FLOWR_SUNFLWR-TALL_YLW_10GM"/>
            <filter val="KTS_1C_SEED_FLOWR_SWEET_MIX_1000_SEED"/>
            <filter val="KTS_1C_SEED_FLOWR_SWEET-PEAS+D2D213:D225"/>
            <filter val="KTS_1C_SEED_FLOWR_SWEET-WILLM_MIX"/>
            <filter val="KTS_1C_SEED_FLOWR_SWISS_SWISS CHARD_100_SEED"/>
            <filter val="KTS_1C_SEED_FLOWR_SWISS_SWISS CHARD_50_SEED"/>
            <filter val="KTS_1C_SEED_FLOWR_THYM_OP"/>
            <filter val="KTS_1C_SEED_FLOWR_TWINKL-PHLOX-DWARF_OP_MIX"/>
            <filter val="KTS_1C_SEED_FLOWR_VERBENA_MIX_500_SEED"/>
            <filter val="KTS_1C_SEED_FLOWR_VINCA+PERIWINKLE_MIX"/>
            <filter val="KTS_1C_SEED_FLOWR_VNCA_MIX"/>
            <filter val="KTS_1C_SEED_FLOWR_ZINIA_DAHLIA_MIX"/>
            <filter val="KTS_1C_SEED_FLOWR_ZINIA_DESI_MIX"/>
            <filter val="KTS_1C_SEED_FLOWR_ZINIA_HYB_MIX"/>
            <filter val="KTS_1C_SEED_FLOWR_ZINIA_MIX"/>
            <filter val="KTS_1C_SEED_HERB_CHIVE"/>
            <filter val="KTS_1C_SEED_HERB_FENUGREEK_10GM"/>
            <filter val="KTS_1C_SEED_HERB_LEMON-GRASS"/>
            <filter val="KTS_1C_SEED_HERB_MARJORAM"/>
            <filter val="KTS_1C_SEED_HERB_MINT"/>
            <filter val="KTS_1C_SEED_HERB_OREGANO"/>
            <filter val="KTS_1C_SEED_HERB_PARSLEY-TRIPLE-MOSS-CURLED"/>
            <filter val="KTS_1C_SEED_HERB_ROCKET"/>
            <filter val="KTS_1C_SEED_HRB"/>
            <filter val="KTS_1C_SEED_LEMON_BALM_200_SEED"/>
            <filter val="KTS_1C_SEED_PETHUNIA_2000_SEED"/>
            <filter val="KTS_1C_SEED_VEG_AMRNTH"/>
            <filter val="KTS_1C_SEED_VEG_BABY-SPNCH_10 GM"/>
            <filter val="KTS_1C_SEED_VEG_BITTER-GOURD_HYB"/>
            <filter val="KTS_1C_SEED_VEG_BITTER-GRD_10GM"/>
            <filter val="KTS_1C_SEED_VEG_BOTTLE-GOURD_HYB_LONG"/>
            <filter val="KTS_1C_SEED_VEG_BOTTLE-GOURD_OP_LONG"/>
            <filter val="KTS_1C_SEED_VEG_BOTTLE-GRD_10GM"/>
            <filter val="KTS_1C_SEED_VEG_BRINJAL-LNG_1000"/>
            <filter val="KTS_1C_SEED_VEG_BRINJAL-LONG_10GM"/>
            <filter val="KTS_1C_SEED_VEG_BRINJAL-RND_1000"/>
            <filter val="KTS_1C_SEED_VEG_BRINJAL-RND_HYB_PRP"/>
            <filter val="KTS_1C_SEED_VEG_BROCCOLI"/>
            <filter val="KTS_1C_SEED_VEG_BROCCOLI_10GM"/>
            <filter val="KTS_1C_SEED_VEG_BROCCOLI_OP"/>
            <filter val="KTS_1C_SEED_VEG_BTTLE-GRD_4 GM"/>
            <filter val="KTS_1C_SEED_VEG_CABBAGE_HYB_RED"/>
            <filter val="KTS_1C_SEED_VEG_CABBAGE_OP"/>
            <filter val="KTS_1C_SEED_VEG_CABBAGE_RED"/>
            <filter val="KTS_1C_SEED_VEG_CAPSICM_RED"/>
            <filter val="KTS_1C_SEED_VEG_CAPSICM_YLW"/>
            <filter val="KTS_1C_SEED_VEG_CAPSICUM_HYB_YLW"/>
            <filter val="KTS_1C_SEED_VEG_CARROT_5GM"/>
            <filter val="KTS_1C_SEED_VEG_CARROT-KHARODA_OP"/>
            <filter val="KTS_1C_SEED_VEG_CAULIFLOWER_HYB"/>
            <filter val="KTS_1C_SEED_VEG_CELERY"/>
            <filter val="KTS_1C_SEED_VEG_CHILI_GRN"/>
            <filter val="KTS_1C_SEED_VEG_CHILLI-F1_HYB_10GM"/>
            <filter val="KTS_1C_SEED_VEG_CHN-CABB_OP"/>
            <filter val="KTS_1C_SEED_VEG_CHOLAI_HYB"/>
            <filter val="KTS_1C_SEED_VEG_CLUSTER-BEAN_OP"/>
            <filter val="KTS_1C_SEED_VEG_CORIANDER_10GM"/>
            <filter val="KTS_1C_SEED_VEG_CRRT-KRDA_2 GM"/>
            <filter val="KTS_1C_SEED_VEG_CUCUMBER_HYB"/>
            <filter val="KTS_1C_SEED_VEG_CUCUMBER_OP"/>
            <filter val="KTS_1C_SEED_VEG_FNL_1 GM"/>
            <filter val="KTS_1C_SEED_VEG_FRENCH-BEANS_OP"/>
            <filter val="KTS_1C_SEED_VEG_FRNCH-BNS_10GM"/>
            <filter val="KTS_1C_SEED_VEG_FRNCH-BNS_DIY"/>
            <filter val="KTS_1C_SEED_VEG_HYB_TOMATO SEEDS"/>
            <filter val="KTS_1C_SEED_VEG_KOCHIA_OP"/>
            <filter val="KTS_1C_SEED_VEG_KOCHIA+CCPT"/>
            <filter val="KTS_1C_SEED_VEG_LADY-FINGER_10GM"/>
            <filter val="KTS_1C_SEED_VEG_LADYFINGER_HYB"/>
            <filter val="KTS_1C_SEED_VEG_LADYFINGER_OP"/>
            <filter val="KTS_1C_SEED_VEG_LEEK"/>
            <filter val="KTS_1C_SEED_VEG_LETUCE_OP_RED"/>
            <filter val="KTS_1C_SEED_VEG_LONGMELON_OP"/>
            <filter val="KTS_1C_SEED_VEG_LONG-RADISH_MULTI_50N"/>
            <filter val="KTS_1C_SEED_VEG_LONG-YARD-BEAN_OP"/>
            <filter val="KTS_1C_SEED_VEG_LONG-YRD-BNS_6 GM"/>
            <filter val="KTS_1C_SEED_VEG_ONION_WHT"/>
            <filter val="KTS_1C_SEED_VEG_PAPAYA_10GM"/>
            <filter val="KTS_1C_SEED_VEG_PARSLY_MIX"/>
            <filter val="KTS_1C_SEED_VEG_PUMPKIN_10GM"/>
            <filter val="KTS_1C_SEED_VEG_PUMPKIN_F1 HYB_4GM"/>
            <filter val="KTS_1C_SEED_VEG_PUMPKIN_OP"/>
            <filter val="KTS_1C_SEED_VEG_RADISH_OP_RED"/>
            <filter val="KTS_1C_SEED_VEG_RADISH_OP_WHT"/>
            <filter val="KTS_1C_SEED_VEG_RADISH-LNG_10GM"/>
            <filter val="KTS_1C_SEED_VEG_RADISH-RND_RED_5GM"/>
            <filter val="KTS_1C_SEED_VEG_RIDGE-GOURD_OP"/>
            <filter val="KTS_1C_SEED_VEG_RSWEET-PEAS_MIX_5GM"/>
            <filter val="KTS_1C_SEED_VEG_SPINACH_10GM"/>
            <filter val="KTS_1C_SEED_VEG_SPINACH_OP"/>
            <filter val="KTS_1C_SEED_VEG_SPNG-GRD_15N"/>
            <filter val="KTS_1C_SEED_VEG_SPONGE-GOURD"/>
            <filter val="KTS_1C_SEED_VEG_STRAWBERRY"/>
            <filter val="KTS_1C_SEED_VEG_TINDA"/>
            <filter val="KTS_1C_SEED_VEG_TOMATO_1000"/>
            <filter val="KTS_1C_SEED_VEG_TOMATO_HYB"/>
            <filter val="KTS_1C_SEED_VEG_WMELN-HYB_YLW"/>
            <filter val="KTS_1C_SEED_VEG+FENUGREEK_OP"/>
            <filter val="KTS_1C_SEES_FLOWR_ALYSSUM_1500_SEED"/>
            <filter val="KTS_1C_SOIL_CCPT_1KG"/>
            <filter val="KTS_1C_SOIL_CCPT_4KG"/>
            <filter val="KTS_1C_SOIL_CCPT_5KG"/>
            <filter val="KTS_1C_SOIL_CCPT_LOW-EC_5KG"/>
            <filter val="KTS_1C_SOIL_CCPT_LOW-EC_650G"/>
            <filter val="KTS_1C_SOIL_CCPT_TIKKI_100G"/>
            <filter val="KTS_1C_SOIL_CCPT-LOOSE_8KG"/>
            <filter val="KTS_1C_SOIL_COCOCHIPS_BRICK_500G"/>
            <filter val="KTS_1C_SOIL_COND_500G"/>
            <filter val="KTS_1C_SOIL_LOOSE_CCPT_4KG"/>
            <filter val="KTS_1C_SOIL_MAGIC_SOIL_2KG"/>
            <filter val="KTS_1C_SOIL_MAGIC_SOIL_5KG"/>
            <filter val="KTS_1C_SOIL_MAN_BIORUTE_5KG"/>
            <filter val="KTS_1C_SOIL_MIRACLE_SOIL_3KG"/>
            <filter val="KTS_1C_SOIL_MOSS-GRASS_WATR-RETAIN_500G"/>
            <filter val="KTS_1C_SOIL_MUSTARD-CAKE_500G"/>
            <filter val="KTS_1C_SOIL_NEEM-CAKE_2KG"/>
            <filter val="KTS_1C_SOIL_POT-MIX_BRN_4KG"/>
            <filter val="KTS_1C_SOIL_RED_SOIL_4KG"/>
            <filter val="KTS_1C_SOIL_VRCOM_20KG"/>
            <filter val="KTS_1C_SOIL_VRCOM_4KG"/>
            <filter val="KTS_1C_SOIL_VRCOM_SJ_10KG"/>
            <filter val="KTS_1C_SOIL_VRCOM_SJ_1KG"/>
            <filter val="KTS_1C_SOIL_VRCOM_SJ_20KG"/>
            <filter val="KTS_1C_SOIL_VRCOM_SJ_2KG"/>
            <filter val="KTS_1C_SOIL_VRCOM_SJ_5KG"/>
            <filter val="KTS_1C_TOOL_2.5&quot;_BYPASS_LOPPER"/>
            <filter val="KTS_1C_TOOL_26&quot;_BRANCH_TREEMER"/>
            <filter val="KTS_1C_TOOL_BG-TRWL_ORG-HANDL"/>
            <filter val="KTS_1C_TOOL_BONSAI-SCI"/>
            <filter val="KTS_1C_TOOL_BYPASS-LOPPER_21&quot;"/>
            <filter val="KTS_1C_TOOL_BYPASS-PRU_8&quot;"/>
            <filter val="KTS_1C_TOOL_BYPASS-PRU_ANVIL"/>
            <filter val="KTS_1C_TOOL_BYPASS-PRU_SMART-LOCK"/>
            <filter val="KTS_1C_TOOL_CULT_ORG-HNDL"/>
            <filter val="KTS_1C_TOOL_CULT_PLSTC-HNDL_ORG"/>
            <filter val="KTS_1C_TOOL_CULT_PRINTD-MET"/>
            <filter val="KTS_1C_TOOL_CULT_RBR-GRIP_BLK"/>
            <filter val="KTS_1C_TOOL_CULT_WOOD-HNDL_RED"/>
            <filter val="KTS_1C_TOOL_FOLDING-SAW"/>
            <filter val="KTS_1C_TOOL_FRK_ORG-HNDL"/>
            <filter val="KTS_1C_TOOL_FRK_PLSTC-HNDL_ORG"/>
            <filter val="KTS_1C_TOOL_FRK_RBR-GRIP_BLK"/>
            <filter val="KTS_1C_TOOL_FRK_WOOD-HNDL_PNK"/>
            <filter val="KTS_1C_TOOL_FRUIT-SNIP_STRAIGHT"/>
            <filter val="KTS_1C_TOOL_GLV_CLAW_GRN"/>
            <filter val="KTS_1C_TOOL_GLV_KTS_ORG"/>
            <filter val="KTS_1C_TOOL_GRASS-SHEAR_90-DEGREE"/>
            <filter val="KTS_1C_TOOL_GRN-HOE_MET_ORG"/>
            <filter val="KTS_1C_TOOL_HEDG-CUTR_MULTI"/>
            <filter val="KTS_1C_TOOL_HEDGE-CUT_WOOD-HNDL"/>
            <filter val="KTS_1C_TOOL_HEDGE-CUT_WOOD-HNDL_PREMIUM"/>
            <filter val="KTS_1C_TOOL_HEDGE-SHEAR_ORG-HNDL"/>
            <filter val="KTS_1C_TOOL_HEDGE-SHEAR_WOOD-HNDL"/>
            <filter val="KTS_1C_TOOL_HEDGE-SHEAR_WOOD-HNDL_20&quot;"/>
            <filter val="KTS_1C_TOOL_HOE-WTH-PRNG_MET_ORG"/>
            <filter val="KTS_1C_TOOL_IRRIKIT_100 PLANTS"/>
            <filter val="KTS_1C_TOOL_IRRIKIT_10-PLANTS"/>
            <filter val="KTS_1C_TOOL_IRRIKIT_15 PLANTS"/>
            <filter val="KTS_1C_TOOL_IRRIKIT_30-PLANTS"/>
            <filter val="KTS_1C_TOOL_IRRIKIT_50 PLANTS"/>
            <filter val="KTS_1C_TOOL_IRRIKIT_50-PLANTS"/>
            <filter val="KTS_1C_TOOL_IRRIKIT_SPLY-PIPE_25M_MULTI"/>
            <filter val="KTS_1C_TOOL_IRRIKIT_SPLY-PIPE_50M_BLK"/>
            <filter val="KTS_1C_TOOL_I-WDR_PLSTC-HNDL_ORG"/>
            <filter val="KTS_1C_TOOL_I-WDR_PRINTD"/>
            <filter val="KTS_1C_TOOL_I-WDR_WOOD-HNDL_RED"/>
            <filter val="KTS_1C_TOOL_KHRP_1&quot;_BLK"/>
            <filter val="KTS_1C_TOOL_KHRP_2&quot;_BLK"/>
            <filter val="KTS_1C_TOOL_KHRP_3''_BLK"/>
            <filter val="KTS_1C_TOOL_LOOPER_TELESCOPIC"/>
            <filter val="KTS_1C_TOOL_LOPPER_DROP-FORGED"/>
            <filter val="KTS_1C_TOOL_NOZZLE_7"/>
            <filter val="KTS_1C_TOOL_PMP_PLSTC_MNL_MULTI_8 LTR"/>
            <filter val="KTS_1C_TOOL_PMP_PLSTC_MNL_WHT_5 LTR"/>
            <filter val="KTS_1C_TOOL_PRU_32026Z_BYPSS_RED"/>
            <filter val="KTS_1C_TOOL_PRU_DOUBLE-CUT"/>
            <filter val="KTS_1C_TOOL_PRU_DRP-FRGD"/>
            <filter val="KTS_1C_TOOL_PRU_HS_ASORTD"/>
            <filter val="KTS_1C_TOOL_PRU_KS_ASORTD"/>
            <filter val="KTS_1C_TOOL_PRU_REVLVNG-HNDL"/>
            <filter val="KTS_1C_TOOL_PRU_SMART-LOCK"/>
            <filter val="KTS_1C_TOOL_PRUNING-SAW_WITH-COVER"/>
            <filter val="KTS_1C_TOOL_PRUNING-SAW_WITH-HOOK"/>
            <filter val="KTS_1C_TOOL_SCI_KS_ASORTD"/>
            <filter val="KTS_1C_TOOL_SHARPENER_SUNYA_120MM"/>
            <filter val="KTS_1C_TOOL_SM-TRWL_BLK-HNDL"/>
            <filter val="KTS_1C_TOOL_SM-TRWL_HANDL-WTH-HLE_GRN"/>
            <filter val="KTS_1C_TOOL_SPAD_BLACK_METAL_RUBBER_GRIP"/>
            <filter val="KTS_1C_TOOL_SPRAYER_PUMP_3_LTR_TRNPRNT"/>
            <filter val="KTS_1C_TOOL_SPRAYER-PUMP_1LTR"/>
            <filter val="KTS_1C_TOOL_SPRAYER-PUMP_2-LTR"/>
            <filter val="KTS_1C_TOOL_TELESCOPIC-HEDGE-SHEAR_PLSTC"/>
            <filter val="KTS_1C_TOOL_TELESCOPIC-LOPPER"/>
            <filter val="KTS_1C_TOOL_TLR_MET_ORG"/>
            <filter val="KTS_1C_TOOL_TRWL_BG"/>
            <filter val="KTS_1C_TOOL_TRWL_PLSTC-HNDL_SUNYA_BG_GRN"/>
            <filter val="KTS_1C_TOOL_TRWL_PRINTD_BG"/>
            <filter val="KTS_1C_TOOL_TRWL_PRINTD_SM"/>
            <filter val="KTS_1C_TOOL_TRWL_SM"/>
            <filter val="KTS_1C_TOOL_TRWL_WOOD-HNDL_BG_RED"/>
            <filter val="KTS_1C_TOOL_TRWL_WOOD-HNDL_SM_RED"/>
            <filter val="KTS_1C_TOOL_TRWL_WOOD-HNDL_SUNYA_BG"/>
            <filter val="KTS_1C_TOOL_TRWL_WOOD-HNDL_SUNYA_SM"/>
            <filter val="KTS_1C_TOOL_TRWL-BG_RBR-GRIP_BLK"/>
            <filter val="KTS_1C_TOOL_TRWL-SM_ORG-HNDL"/>
            <filter val="KTS_1C_TOOL_TUB-PPE_BLK_50 MTR"/>
            <filter val="KTS_1C_TOOL_WATER-CAN_PLSTC_GRN_5-LTR"/>
            <filter val="KTS_1C_TOOL_WDR_ORG-HANDL"/>
            <filter val="KTS_1C_VERMI_SOIL_ACTIVATOR_5KG"/>
            <filter val="KTS_1C_VERMI_SUCCULENT_MIX_6KG"/>
            <filter val="KTS_20C_BULB_FLOWR_CALADIUM_MIX"/>
            <filter val="KTS_20C_BULB_FLOWR_CALLA-LILY_BLK"/>
            <filter val="KTS_20C_BULB_FLOWR_GLADI_MIX"/>
            <filter val="KTS_20C_BULB_FLOWR_RAJNIGAN_MIX"/>
            <filter val="KTS_20C_BULB_FLOWR_RAJNIGAN_WHT"/>
            <filter val="KTS_20C_BULB_FLOWR_ZEPHRYN_WHT"/>
            <filter val="KTS_20C_BULB_FLOWR_ZEPHRYN_YLW"/>
            <filter val="KTS_20C_PLNTR_10POT+10BOT-PLT_PLSTC_NRSRY-POT_MULTI"/>
            <filter val="KTS_20C_PLNTR_10POT10B-PLT_DLUX_10''_MIX"/>
            <filter val="KTS_20C_PLNTR_10POT10B-PLT_FLSHY_6&quot;_MIX"/>
            <filter val="KTS_20C_PLNTR_10POT10B-PLT_NURSRY_6&quot;_BLU"/>
            <filter val="KTS_20C_PLNTR_10POT10B-PLT_NURSRY_6&quot;_GRN"/>
            <filter val="KTS_20C_PLNTR_10POT10B-PLT_NURSRY_6&quot;_PRP"/>
            <filter val="KTS_20C_PLNTR_10POT10B-PLT_NURSRY_6&quot;_RED"/>
            <filter val="KTS_20C_PLNTR_10POT10B-PLT_PLSTC_6&quot;_ORG"/>
            <filter val="KTS_20C_PLNTR_20POT_ERA_3''_MIX"/>
            <filter val="KTS_20C_PLNTR_20POT_FLSHY_6&quot;_MIX"/>
            <filter val="KTS_20C_PLNTR_POT_NURSRY_6&quot;_BLK"/>
            <filter val="KTS_20C_SEED_FLOWR_COSMOS-SUNNY+CCPT"/>
            <filter val="KTS_20C_SEED_FLOWR_GOMPHRENA_MIX"/>
            <filter val="KTS_20C_SEED_VEG_LONG-BRINJAL_PRP"/>
            <filter val="KTS_21C_BULB_FLOWR_AMARY-LILY_MIX"/>
            <filter val="KTS_21C_BULB_FLOWR_FREESIA_MIX"/>
            <filter val="KTS_21C_BULB_FLOWR_RAJNIGAN_IN-A-BOX_WHT"/>
            <filter val="KTS_21C_SEED_FLOWR_ANNUAL_MIX"/>
            <filter val="KTS_22C_BULB_FLOWR_RAJNIGAN_WHT"/>
            <filter val="KTS_22C_SEED_HERB_HEIRLOOM_MIX"/>
            <filter val="KTS_24C_BULB_FLOWR_CALADIUM_MIX"/>
            <filter val="KTS_24C_BULB_FLOWR_CALLA-LILY_YLW"/>
            <filter val="KTS_24C_PLNTR_12POT12B-PLT_6&quot;_GRN+RED"/>
            <filter val="KTS_24C_PLNTR_12POT12B-PLT_8&quot;_RED"/>
            <filter val="KTS_24C_PLNTR_12POT12B-PLT_DLUX_7.5&quot;_RED"/>
            <filter val="KTS_24C_PLNTR_12POT12B-PLT_DLUX_8&quot;_RED"/>
            <filter val="KTS_24C_PLNTR_12POT12B-PLT_FLSHY_6&quot;_MIX"/>
            <filter val="KTS_24C_PLNTR_12POT12B-PLT_NURSRY_6&quot;_BLK+RED"/>
            <filter val="KTS_24C_PLNTR_12POT12B-PLT_PLSTC_8&quot;_MIX"/>
            <filter val="KTS_24C_PLNTR_24POT-HOLE_PLSTC_6&quot;_BLK"/>
            <filter val="KTS_25C_BULB_FLOWR_ZEPHRYN_YLW"/>
            <filter val="KTS_25C_SEED_FLOWR_SUMMER_MIX"/>
            <filter val="KTS_25C_SEED_VEG_MIX-VARIETY"/>
            <filter val="KTS_27C_BULB_FLOWR_AMARY-LILY_MIX"/>
            <filter val="KTS_28C_TOOL_5T+PRU+GLV+5CCPT+OGMAN+MIX-VARIETY"/>
            <filter val="KTS_2C_BULB_FLOWR_AMARY-LILY_BIG_MIX"/>
            <filter val="KTS_2C_BULB_FLOWR_AMARY-LILY_MIX"/>
            <filter val="KTS_2C_BULB_FLOWR_AMARY-LILY-DBL_RED"/>
            <filter val="KTS_2C_BULB_FLOWR_CALDMS_WHT"/>
            <filter val="KTS_2C_BULB_FLOWR_CALLA-LILY_MIX"/>
            <filter val="KTS_2C_BULB_FLOWR_CALLA-LILY_PNK"/>
            <filter val="KTS_2C_BULB_FLOWR_CALLA-LILY_YLW"/>
            <filter val="KTS_2C_BULB_FLOWR_FLAME-LILY_RED"/>
            <filter val="KTS_2C_BULB_FLOWR_ZEPHRYN_LGT-PNK"/>
            <filter val="KTS_2C_BULB_FLOWR_ZEPHRYN_WHT"/>
            <filter val="KTS_2C_BULB_GLOXINA_MIX"/>
            <filter val="KTS_2C_ECO_2WAY_FOGGER"/>
            <filter val="KTS_2C_MTL_PYRAMID_SHPE_BLACK"/>
            <filter val="KTS_2C_MTL_PYRAMID_SHPE_WHITE"/>
            <filter val="KTS_2C_PLNTR_12&quot;RCTNGL_STAND_WHITE"/>
            <filter val="KTS_2C_PLNTR_1POT+50TULSI-SEED_PLSTC_WHT"/>
            <filter val="KTS_2C_PLNTR_2FLW-VAS_MET_5&quot;_MIX"/>
            <filter val="KTS_2C_PLNTR_2HANG-POT_MET_OVAL_MIX"/>
            <filter val="KTS_2C_PLNTR_2HANG-POT_MET_RND_MIX"/>
            <filter val="KTS_2C_PLNTR_2HANG-POT_PLSTC_7&quot;_MIX"/>
            <filter val="KTS_2C_PLNTR_2POT_1-HOOK_8&quot;_MIX"/>
            <filter val="KTS_2C_PLNTR_2POT_PLSTC_7&quot;_MIX"/>
            <filter val="KTS_2C_PLNTR_2POT_PLSTC_STURDY_13&quot;_BLU"/>
            <filter val="KTS_2C_PLNTR_2POT_PLSTC_VICTORIA_10''_MIX"/>
            <filter val="KTS_2C_PLNTR_2STAND_MET_23*23*25CM_BLK"/>
            <filter val="KTS_2C_PLNTR_2WNDW-POT_JUPITR_10''_MIX"/>
            <filter val="KTS_2C_PLNTR_CYLINDRCL_POT_WIT_BG_MTL_STN_BLCK"/>
            <filter val="KTS_2C_PLNTR_CYLINDRCL_POT_WIT_BG_MTL_STN_GLDN"/>
            <filter val="KTS_2C_PLNTR_POT_MET_COPPER_6&quot;"/>
            <filter val="KTS_2C_PLNTR_POT_PLSTC_UNICON_MULTI"/>
            <filter val="KTS_2C_PLNTR_STAND_MET_BLK"/>
            <filter val="KTS_2C_SEED_FLOWR_AFRCN-FRNCH-MARGLD_CCPT_MIX"/>
            <filter val="KTS_2C_SEED_FLOWR_AFRCN-MARGLD_CCPT_MIX"/>
            <filter val="KTS_2C_SEED_FLOWR_AFRCN-MARGLD_CCPT_YLW"/>
            <filter val="KTS_2C_SEED_FLOWR_AFRCN-MARGLD_ORG"/>
            <filter val="KTS_2C_SEED_FLOWR_ANTIRRHINUM_OP"/>
            <filter val="KTS_2C_SEED_FLOWR_ASTER_CCPT"/>
            <filter val="KTS_2C_SEED_FLOWR_BALSAM_CCPT"/>
            <filter val="KTS_2C_SEED_FLOWR_BLSM_MIX"/>
            <filter val="KTS_2C_SEED_FLOWR_CARNATION_CCPT_MIX"/>
            <filter val="KTS_2C_SEED_FLOWR_CELSIA-PLMOSA"/>
            <filter val="KTS_2C_SEED_FLOWR_CELSIA-PLMOSA_CCPT_MIX"/>
            <filter val="KTS_2C_SEED_FLOWR_GAILLARDIA_YLW"/>
            <filter val="KTS_2C_SEED_FLOWR_HOLLYHOCK_CCPT_MIX"/>
            <filter val="KTS_2C_SEED_FLOWR_HOLLYHOCK_MIX"/>
            <filter val="KTS_2C_SEED_FLOWR_IPOMEAS_CCPT_MIX"/>
            <filter val="KTS_2C_SEED_FLOWR_IPOMEAS+MOON_OP"/>
            <filter val="KTS_2C_SEED_FLOWR_IPOMOEA+PETUNIA_MIX"/>
            <filter val="KTS_2C_SEED_FLOWR_KALE-CABB_RED"/>
            <filter val="KTS_2C_SEED_FLOWR_KCHIA_GRN"/>
            <filter val="KTS_2C_SEED_FLOWR_MARGLD_CCPT_ORG"/>
            <filter val="KTS_2C_SEED_FLOWR_MARGLD_PSA-BSNTI"/>
            <filter val="KTS_2C_SEED_FLOWR_PORTUL_CCPT_MIX"/>
            <filter val="KTS_2C_SEED_FLOWR_PORTUL-F2_MIX"/>
            <filter val="KTS_2C_SEED_FLOWR_THYM"/>
            <filter val="KTS_2C_SEED_FLOWR_TLL-SUNFLWR_MIX"/>
            <filter val="KTS_2C_SEED_FLOWR_VERBENA_HYB_MIX"/>
            <filter val="KTS_2C_SEED_FLOWR_VINCA_CCPT"/>
            <filter val="KTS_2C_SEED_FLOWR_VNCA_CCPT"/>
            <filter val="KTS_2C_SEED_FLOWR_ZINIA_MIX"/>
            <filter val="KTS_2C_SEED_FLOWR_ZINIA+AFMAR_MIX"/>
            <filter val="KTS_2C_SEED_FRENCH-BEANS+GAILLARDIA_OP"/>
            <filter val="KTS_2C_SEED_HERB_BASIL"/>
            <filter val="KTS_2C_SEED_HERB_CHIVE"/>
            <filter val="KTS_2C_SEED_HERB_RSMRY_MIX"/>
            <filter val="KTS_2C_SEED_HERB_SAGE_MIX"/>
            <filter val="KTS_2C_SEED_HRB_MNT_50 SEEDS"/>
            <filter val="KTS_2C_SEED_VEG_BITTER-GOURD_HYB"/>
            <filter val="KTS_2C_SEED_VEG_BOTTLE-GOURD+RIDGE-GOURD_HYB"/>
            <filter val="KTS_2C_SEED_VEG_BRCL+RED-CABB"/>
            <filter val="KTS_2C_SEED_VEG_BROCCOLI+OREGANO"/>
            <filter val="KTS_2C_SEED_VEG_CAPSICUM_HYB_RED"/>
            <filter val="KTS_2C_SEED_VEG_CAPSICUM_HYB_YLW"/>
            <filter val="KTS_2C_SEED_VEG_CAPSICUM-F1_HYB_RED"/>
            <filter val="KTS_2C_SEED_VEG_CAPSICUM-HYB_CCPT"/>
            <filter val="KTS_2C_SEED_VEG_CARROT_CCPT"/>
            <filter val="KTS_2C_SEED_VEG_CELERY_CCPT"/>
            <filter val="KTS_2C_SEED_VEG_CHN-CABB_CCPT"/>
            <filter val="KTS_2C_SEED_VEG_CHN-CABB_OP"/>
            <filter val="KTS_2C_SEED_VEG_CORIANDER"/>
            <filter val="KTS_2C_SEED_VEG_GRN-PEA_GRN"/>
            <filter val="KTS_2C_SEED_VEG_KCHIA"/>
            <filter val="KTS_2C_SEED_VEG_LADY-FINGER_HYB_CCPT"/>
            <filter val="KTS_2C_SEED_VEG_LONGMELON_CCPT_MIX"/>
            <filter val="KTS_2C_SEED_VEG_LONGMELON-HYB_CCPT"/>
            <filter val="KTS_2C_SEED_VEG_LONG-RADISH_WHT"/>
            <filter val="KTS_2C_SEED_VEG_LONG-YARD-BNS_CCPT"/>
            <filter val="KTS_2C_SEED_VEG_MUSKMELON-F1_CCPT_MIX"/>
            <filter val="KTS_2C_SEED_VEG_PARSLY_MIX"/>
            <filter val="KTS_2C_SEED_VEG_PUMPKIN_F1_HYB_3GM_CCPT"/>
            <filter val="KTS_2C_SEED_VEG_RADISH_CCPT_RED"/>
            <filter val="KTS_2C_SEED_VEG_RADISH_MIX"/>
            <filter val="KTS_2C_SEED_VEG_RIDGE-GOURD-F1_CCPT_MIX"/>
            <filter val="KTS_2C_SEED_VEG_RND-BRINJAL_CCPT_MIX"/>
            <filter val="KTS_2C_SEED_VEG_RND-GOURD_CCPT_MIX"/>
            <filter val="KTS_2C_SEED_VEG_SPINACH+BRINJAL-RND_HYB"/>
            <filter val="KTS_2C_SEED_VEG_SPINACH+CORIANDER"/>
            <filter val="KTS_2C_SEED_VEG_SPONGE-GOURD_CCPT"/>
            <filter val="KTS_2C_SEED_VEG_SWEETCORN_HYB"/>
            <filter val="KTS_2C_SEED_VEG_SWEETCORN-F1_HYB"/>
            <filter val="KTS_2C_SOIL_CCPT_1KG*2"/>
            <filter val="KTS_2C_SOIL_CCPT_5KG*2"/>
            <filter val="KTS_2C_SOIL_CCPT_LOW-EC_650G"/>
            <filter val="KTS_2C_SOIL_CCPT+TRWL_5KG*1"/>
            <filter val="KTS_2C_SOIL_MUSTARD-CAKE_500G*2"/>
            <filter val="KTS_2C_SOIL_OGMAN_BIORUTE_5KG*2"/>
            <filter val="KTS_2C_SOIL_VRCOM_4KG*2"/>
            <filter val="KTS_2C_SOIL_VRCOM+CCPT_1KG*2"/>
            <filter val="KTS_2C_SOIL_VRCOM+CCPT_4KG*2"/>
            <filter val="KTS_2C_SOIL_VRCOM+OGMAN_5KG*2"/>
            <filter val="KTS_2C_SPRNKLR_WATER_CAN_YELLOW"/>
            <filter val="KTS_2C_TOOL_BG-TRWL+WDR_WOOD-HNDL_HANDL-WTH-HLE"/>
            <filter val="KTS_2C_TOOL_CULT+SM-TRWL_WOOD-HNDL_SUNYA"/>
            <filter val="KTS_2C_TOOL_GARDEN-HOE+CULT_RBR-GRIP_BLK"/>
            <filter val="KTS_2C_TOOL_GARDEN-HOE+TRWL-BG_RBR-GRIP_BLK"/>
            <filter val="KTS_2C_TOOL_GLV_ORG"/>
            <filter val="KTS_2C_TOOL_GLV+PRU_MIX"/>
            <filter val="KTS_2C_TOOL_IRRIKIT_HAND-PUMP_WIT-PIPE"/>
            <filter val="KTS_2C_TOOL_PRU+SCI_MIX"/>
            <filter val="KTS_2C_TOOL_SM-TRWL + CULT_PRINTD-MET"/>
            <filter val="KTS_2C_TOOL_WDR+CULT_WOOD-HNDL_SUNYA"/>
            <filter val="KTS_30C_BULB_FLOWR_AMARY-LILY_MIX"/>
            <filter val="KTS_30C_BULB_FLOWR_CALADIUM_MIX"/>
            <filter val="KTS_30C_BULB_FLOWR_FOOT-LILY_MIX"/>
            <filter val="KTS_30C_SEED_FLOWR_HEIRLOOM_MIX"/>
            <filter val="KTS_30C_SEED_FLOWR_RAIN_LILY_YELLOW"/>
            <filter val="KTS_30C_SEED_VEG_HOME_MIX"/>
            <filter val="KTS_30C_SEED_VEG_MIX-VARIETY"/>
            <filter val="KTS_36C_PLNTR_18POT18B-PLT_FLSHY_6&quot;_MIX"/>
            <filter val="KTS_36C_PLNTR_18POT20B-PLT_FLSHY_6&quot;_MIX"/>
            <filter val="KTS_3C_BULB_FLOWR_AMARY-LILY_MIX"/>
            <filter val="KTS_3C_BULB_FLOWR_AMARY-LILY-DBL_MULTI"/>
            <filter val="KTS_3C_BULB_FLOWR_BEGONIA"/>
            <filter val="KTS_3C_BULB_FLOWR_CALADIUM_WHT"/>
            <filter val="KTS_3C_BULB_FLOWR_ECHRIS_MIX"/>
            <filter val="KTS_3C_BULB_FLOWR_GLOXINIA_MIX"/>
            <filter val="KTS_3C_BULB_FLOWR_HDYCHM_WHT"/>
            <filter val="KTS_3C_BULB_FLOWR_HDYCHM_YLW"/>
            <filter val="KTS_3C_BULB_FLOWR_ZEPHRYN_PINK"/>
            <filter val="KTS_3C_BULB_GLOXINA_MIX"/>
            <filter val="KTS_3C_PLANTR_DURO_10&quot;_GRN"/>
            <filter val="KTS_3C_PLANTR_DURO_10&quot;_MIX"/>
            <filter val="KTS_3C_PLANTR_DURO_10&quot;_WHT"/>
            <filter val="KTS_3C_PLANTR_DURO_10&quot;_YLW"/>
            <filter val="KTS_3C_PLANTR_TIPPY-POT_MIX"/>
            <filter val="KTS_3C_PLNTR_3HANG-POT_EURO_17.5CM_PNK"/>
            <filter val="KTS_3C_PLNTR_3HANG-POT_MET_OVAL_MIX"/>
            <filter val="KTS_3C_PLNTR_3HANG-POT_MET_RND_MIX"/>
            <filter val="KTS_3C_PLNTR_3HANG-POT_PLSTC_RND_7&quot;_BLU"/>
            <filter val="KTS_3C_PLNTR_3HANG-POT_PLSTC_RND_7&quot;_GRN"/>
            <filter val="KTS_3C_PLNTR_3HANG-POT_PLSTC_RND_7&quot;_MIX"/>
            <filter val="KTS_3C_PLNTR_3HANG-POT_PLSTC_RND_7&quot;_RED"/>
            <filter val="KTS_3C_PLNTR_3POT_1-HOOK_8&quot;_WHT"/>
            <filter val="KTS_3C_PLNTR_3POT_DLUX_14&quot;_MIX"/>
            <filter val="KTS_3C_PLNTR_3POT_EUROBASKT_7&quot;_WHT"/>
            <filter val="KTS_3C_PLNTR_3POT_FLESHY-POT_BLU_6&quot;"/>
            <filter val="KTS_3C_PLNTR_3POT_PLSTC_RND_7&quot;_RED"/>
            <filter val="KTS_3C_PLNTR_3POT_SQR_10''_WHT"/>
            <filter val="KTS_3C_PLNTR_3POT_SUNSHINE_7&quot;_MIX"/>
            <filter val="KTS_3C_PLNTR_3POT-HOLE_PLSTC_12''_MIX"/>
            <filter val="KTS_3C_PLNTR_3RND-POT_PLSTC_7&quot;_YLW"/>
            <filter val="KTS_3C_PLNTR_4WNDW-POT_JUPITR_10''_MIX"/>
            <filter val="KTS_3C_PLNTR_L+M+S-SUPP_MET_BLK"/>
            <filter val="KTS_3C_PLNTR_POT_PLSTC_SUNSHINE_12''_MIX"/>
            <filter val="KTS_3C_PLNTR_POT_PLSTC_UNICON_MULTI"/>
            <filter val="KTS_3C_PLNTR_POT_SQR_10&quot;_WHT"/>
            <filter val="KTS_3C_PLNTR_POT_SUNSHN_12&quot;_RED"/>
            <filter val="KTS_3C_PLNTR_SINGL-HOOK-HANG-POT_PLSTC_8&quot;_GRN"/>
            <filter val="KTS_3C_PLNTR_SINGL-HOOK-HANG-POT_PLSTC_BLU"/>
            <filter val="KTS_3C_SEED_FLOWR_AFRCN-FRNCH-MARGLD_MIX"/>
            <filter val="KTS_3C_SEED_FLOWR_AFRCN-MARGLD+BROCCOLI+TOMATO"/>
            <filter val="KTS_3C_SEED_FLOWR_BALSAM+ZINIA+ASTER_MIX"/>
            <filter val="KTS_3C_SEED_FLOWR_CELSIA-PLMOSA_MIX"/>
            <filter val="KTS_3C_SEED_FLOWR_COLS+PORTUL+ZINIA_HYB"/>
            <filter val="KTS_3C_SEED_FLOWR_GIALLARDIA-DWARF"/>
            <filter val="KTS_3C_SEED_FLOWR_GMPHRNA"/>
            <filter val="KTS_3C_SEED_FLOWR_GOMPHRENA+GAILLARDIA+PORTULACA_HYB"/>
            <filter val="KTS_3C_SEED_FLOWR_HELICHRYSUM+HOLLYHOCK_MIX_CCPT"/>
            <filter val="KTS_3C_SEED_FLOWR_IPOMOEA_MIX"/>
            <filter val="KTS_3C_SEED_FLOWR_MIX-VARIETY"/>
            <filter val="KTS_3C_SEED_FLOWR_MIX-VARIETY_MIX"/>
            <filter val="KTS_3C_SEED_FLOWR_SUMMER_MIX"/>
            <filter val="KTS_3C_SEED_FLOWR_SUNFLWR+ZINIA+PORTUL_MIX"/>
            <filter val="KTS_3C_SEED_FLOWR_SUNFLWR-DWARF+KHRP_3&quot;_CCPT"/>
            <filter val="KTS_3C_SEED_FLOWR_ZINIA-DAHLIA+DAISY_CCPT"/>
            <filter val="KTS_3C_SEED_HERB_LEEK+LETTUCE_CCPT"/>
            <filter val="KTS_3C_SEED_HERB_LETTUCE+BROCCOLI"/>
            <filter val="KTS_3C_SEED_HRB_CCPT_MIX-VARIETY"/>
            <filter val="KTS_3C_SEED_VEG_BOTTLE-GOURD+RIDGE-GOURD+CHILLI_HYB+OGMAN_CCPT"/>
            <filter val="KTS_3C_SEED_VEG_BRINJAL-LONG-F1_HYB"/>
            <filter val="KTS_3C_SEED_VEG_BRINJAL-RND-F1_HYB"/>
            <filter val="KTS_3C_SEED_VEG_CAPSICUM_GRN"/>
            <filter val="KTS_3C_SEED_VEG_CARROT_CCPT"/>
            <filter val="KTS_3C_SEED_VEG_CHILI_GRN"/>
            <filter val="KTS_3C_SEED_VEG_CHN-CABB+PARSLEY_CCPT"/>
            <filter val="KTS_3C_SEED_VEG_LADY-FNGR_GRN"/>
            <filter val="KTS_3C_SEED_VEG_LETUCE-PARSLY-CELERY_MIX"/>
            <filter val="KTS_3C_SEED_VEG_MIX-VARIETY"/>
            <filter val="KTS_3C_SEED_VEG_TOMATO-F1+LADY-FINGER-F1+BITTER-GOURD-F1_HYB"/>
            <filter val="KTS_3C_SOIL_CCPT_5KG*3"/>
            <filter val="KTS_3C_SOIL_VRCOM_4KG*3"/>
            <filter val="KTS_3C_SOIL_VRCOM+CCPT+OGMAN_4KG*3"/>
            <filter val="KTS_3C_SOIL_VRCOM+OGMAN_10KG*1+5KG*2"/>
            <filter val="KTS_3C_TOOL_3KHRP_1''+2''+3''_BLK"/>
            <filter val="KTS_3C_TOOL_BG-TRW+WDR+FRK_ORG-HNDL"/>
            <filter val="KTS_3C_TOOL_BG-TRWL+WDR+CULT_ORG-HNDL"/>
            <filter val="KTS_3C_TOOL_CULT+SM-TRWL+I-WDR_WOOD-HNDL_SUNYA"/>
            <filter val="KTS_3C_TOOL_IRRIKIT_MIN-SPRNKLR_16MM_MIX"/>
            <filter val="KTS_3C_TOOL_PRU+CCPT+KHRP_MIX"/>
            <filter val="KTS_3C_TOOL_RAT-TRAP_NON-TOX_RED+BLK"/>
            <filter val="KTS_3C_TOOL_SM-TRWL+OGMAN+KHRP_MIX"/>
            <filter val="KTS_3C_TOOL_SM-TRWL+WDR+KHRP_MIX"/>
            <filter val="KTS_3C_TOOL_TLR+GRN-HOE+HOE-WTH-PRNG_MET"/>
            <filter val="KTS_40C_BULB_FLOWR_RAJNIGAN_BIG_WHT"/>
            <filter val="KTS_40C_BULB_FLOWR_ZEPHRYN_PNK"/>
            <filter val="KTS_40C_PLNTR_20POT20B-PLT_DLUX_8&quot;_RED"/>
            <filter val="KTS_40C_PLNTR_20POT20B-PLT_PLSTC_6&quot;_MIX"/>
            <filter val="KTS_44C_BULB_FLOWR_CALDMS_MULTI"/>
            <filter val="KTS_44C_PLNTR_22POT22B-PLT_FLSHY_6&quot;_MIX"/>
            <filter val="KTS_45C_SEED_VEG_HEIRLOOM_MIX"/>
            <filter val="KTS_45C_SEED_VEG_HOME_MIX"/>
            <filter val="KTS_48C_PLNTR_24POT24B-PLT_6&quot;_BLK+RED"/>
            <filter val="KTS_48C_TOOL_IRRIKIT_ENTIRE-DRIPKIT_MIX"/>
            <filter val="KTS_4C_BULB_AFRCA_LILY_BLUE"/>
            <filter val="KTS_4C_BULB_BEGONIA_MIX"/>
            <filter val="KTS_4C_BULB_FLOWR_AMARY-DUTCH"/>
            <filter val="KTS_4C_BULB_FLOWR_AMARY-LILY_MIX"/>
            <filter val="KTS_4C_BULB_FLOWR_CALADIUM_MIX"/>
            <filter val="KTS_4C_BULB_FLOWR_CALLA-LILY_BLK"/>
            <filter val="KTS_4C_BULB_FLOWR_CALLA-LILY_MIX"/>
            <filter val="KTS_4C_BULB_FLOWR_CALLA-LILY_PNK"/>
            <filter val="KTS_4C_BULB_FLOWR_CALLA-LILY_YLW"/>
            <filter val="KTS_4C_BULB_FLOWR_GLADI_MIX"/>
            <filter val="KTS_4C_BULB_FLOWR_RAJNIGAN_WHT"/>
            <filter val="KTS_4C_BULB_GLOXINA_MIX"/>
            <filter val="KTS_4C_MTL_RECTNGL_MTL_STND_24&quot;"/>
            <filter val="KTS_4C_MTL_RECTNGL_MTL_STND_24&quot;_GG"/>
            <filter val="KTS_4C_PLANTR_DURO_10&quot;_GRN"/>
            <filter val="KTS_4C_PLANTR_DURO_10&quot;_MIX"/>
            <filter val="KTS_4C_PLANTR_DURO_10&quot;_RED"/>
            <filter val="KTS_4C_PLANTR_DURO_10&quot;_WHT"/>
            <filter val="KTS_4C_PLANTR_DURO_10&quot;_YLW"/>
            <filter val="KTS_4C_PLANTR_SUNSHINE_1-HOOK_8&quot;_LGT-GRN"/>
            <filter val="KTS_4C_PLANTR_TIPPY-POT_BLU"/>
            <filter val="KTS_4C_PLANTR_TIPPY-POT_WHT"/>
            <filter val="KTS_4C_PLANTR_TIPPY-POT_YLW"/>
            <filter val="KTS_4C_PLNTR_4HANG-POT_PLSTC_RND_6&quot;_MIX"/>
            <filter val="KTS_4C_PLNTR_4POT_DLUX_12''_MIX"/>
            <filter val="KTS_4C_PLNTR_4POT_DLUX_8&quot;_BLU"/>
            <filter val="KTS_4C_PLNTR_4POT_FLSHY_6&quot;_MIX"/>
            <filter val="KTS_4C_PLNTR_4POT_PLSTC_10''_MIX"/>
            <filter val="KTS_4C_PLNTR_4POT_PLSTC_32*16*14CM_BLU"/>
            <filter val="KTS_4C_PLNTR_4POT_SQR_10''_WHT"/>
            <filter val="KTS_4C_PLNTR_4POT_SUNSHINE_12&quot;_WHT"/>
            <filter val="KTS_4C_PLNTR_4POT-HOLE_PLSTC_6&quot;_BLK"/>
            <filter val="KTS_4C_PLNTR_4WNDW-POT_JUPITR_10''"/>
            <filter val="KTS_4C_PLNTR_4WNDW-POT_JUPITR_10''_ORG"/>
            <filter val="KTS_4C_PLNTR_4WNDW-POT_JUPITR_10''_RED"/>
            <filter val="KTS_4C_PLNTR_4WNDW-POT_JUPITR_10''_WHT"/>
            <filter val="KTS_4C_PLNTR_HANG-POT_1-HOOK_8&quot;_MIX"/>
            <filter val="KTS_4C_PLNTR_MET_DBLE-HK_FLRL-PRNT_MULTI"/>
            <filter val="KTS_4C_PLNTR_POT_32*16CM_MIX"/>
            <filter val="KTS_4C_PLNTR_POT_JUPITR_32*16CM"/>
            <filter val="KTS_4C_PLNTR_POT_PLSTC_SUNSHINE_12&quot;_MIX"/>
            <filter val="KTS_4C_PLNTR_POT_PLSTC_UNICON_MULTI"/>
            <filter val="KTS_4C_PLNTR_POT_SUNSHN_12&quot;_MULTI"/>
            <filter val="KTS_4C_PLNTR_SEEDTRAY_49HOLE_MIX"/>
            <filter val="KTS_4C_PLNTR_SINGL-HOOK-HANG-POT_PLSTC_8&quot;_MULTI"/>
            <filter val="KTS_4C_SEED_FLOWR_CCPT_PORTUL"/>
            <filter val="KTS_4C_SEED_FLOWR_GAILLARDIA_MIX_3CCPT"/>
            <filter val="KTS_4C_SEED_FLOWR_IPOMEA+MOON+OGMAN_CCPT"/>
            <filter val="KTS_4C_SEED_FLOWR_MARGLD+BALSAM+PORTUL+ZINIA"/>
            <filter val="KTS_4C_SEED_FLOWR_ZINIA_DESI_MIX_3CCPT"/>
            <filter val="KTS_4C_SEED_HERB_CHIVE+LEMN+DIL+RSMRY"/>
            <filter val="KTS_4C_SOIL_CCPT_5KG*4"/>
            <filter val="KTS_4C_SOIL_VRCOM_4KG*4"/>
            <filter val="KTS_4C_SOIL_VRCOM+CCPT_4KG*4"/>
            <filter val="KTS_4C_TOOL_CULT+PRU+WDR+KHRP_GG"/>
            <filter val="KTS_4C_TOOL_GARDEN-HOE+TRWL-BG+FRK+CULT_RBR-GRIP_BLK"/>
            <filter val="KTS_4C_TOOL_SM-TRWL+FRK+CULT+KHRP_MIX"/>
            <filter val="KTS_4C_TOOL_SM-TRWL+FRK+CULT+WDR_ORG-HNDL"/>
            <filter val="KTS_50C_BULB_FLOWR_ZEPHRYN_PNK"/>
            <filter val="KTS_50C_BULB_FLOWR_ZEPHRYN_WHT"/>
            <filter val="KTS_50C_PLNTR_25POT25B-PLT_NURSRY_6&quot;_BLK+RED"/>
            <filter val="KTS_56C_PLNTR_28POT28B-PLT_PLSTC_6&quot;_BLK"/>
            <filter val="KTS_5C_BULB_BEGONIA_MIX"/>
            <filter val="KTS_5C_BULB_CHINCHI_RINCHI_WHITE"/>
            <filter val="KTS_5C_BULB_FLOWR_ACHMNS_MULTI"/>
            <filter val="KTS_5C_BULB_FLOWR_ACHMNS_ORG"/>
            <filter val="KTS_5C_BULB_FLOWR_AMARY-LILY_MIX"/>
            <filter val="KTS_5C_BULB_FLOWR_CALADIUM_MIX"/>
            <filter val="KTS_5C_BULB_FLOWR_CALDMS_MULTI"/>
            <filter val="KTS_5C_BULB_FLOWR_FOOT-LILY_MIX"/>
            <filter val="KTS_5C_BULB_FLOWR_FREESIA_YLW"/>
            <filter val="KTS_5C_BULB_FLOWR_GLADI_MIX"/>
            <filter val="KTS_5C_BULB_FLOWR_GLADI_MULTI"/>
            <filter val="KTS_5C_BULB_FLOWR_GLADI_PERENNIAL_MIX"/>
            <filter val="KTS_5C_BULB_FLOWR_NARINE-LILY_PNK"/>
            <filter val="KTS_5C_BULB_FLOWR_RAJNIGAN_WHT"/>
            <filter val="KTS_5C_BULB_FLOWR_ZEPHRYN_LGT_PNK"/>
            <filter val="KTS_5C_BULB_FLOWR_ZEPHRYN_PNK"/>
            <filter val="KTS_5C_BULB_FLOWR_ZEPHRYN_WHT"/>
            <filter val="KTS_5C_BULB_FLOWR_ZEPHRYN_YLW"/>
            <filter val="KTS_5C_BULB_IXIA_MIX"/>
            <filter val="KTS_5C_PLANTR_DURO_10&quot;_GRN"/>
            <filter val="KTS_5C_PLANTR_DURO_10&quot;_SKY-BLU"/>
            <filter val="KTS_5C_PLANTR_DURO_10&quot;_WHT"/>
            <filter val="KTS_5C_PLANTR_DURO_10&quot;_YLW"/>
            <filter val="KTS_5C_PLANTR_SUNSHINE_1-HOOK_8&quot;_RED"/>
            <filter val="KTS_5C_PLNTR_5B-PLT_6&quot;_RED"/>
            <filter val="KTS_5C_PLNTR_5POT_1-HOOK_8&quot;_MIX"/>
            <filter val="KTS_5C_PLNTR_5POT_DLUX_10''_MIX"/>
            <filter val="KTS_5C_PLNTR_5POT_DLUX_8&quot;_MIX"/>
            <filter val="KTS_5C_PLNTR_5POT_EUROBASKT_7&quot;_MIX"/>
            <filter val="KTS_5C_PLNTR_5POT_SUNSHINE_12&quot;_MIX"/>
            <filter val="KTS_5C_PLNTR_5POT_TERCOT_8&quot;_RED"/>
            <filter val="KTS_5C_PLNTR_5POT-HOLE_PLSTC_6&quot;_BLK"/>
            <filter val="KTS_5C_PLNTR_DOUBLE_HOOK_BLUE_4&quot;"/>
            <filter val="KTS_5C_PLNTR_DOUBLE_HOOK_PNK_4&quot;"/>
            <filter val="KTS_5C_PLNTR_DOUBLE_HOOK_PURPLE_4&quot;"/>
            <filter val="KTS_5C_PLNTR_DOUBLE_HOOK_YELW_4&quot;"/>
            <filter val="KTS_5C_PLNTR_HANG-POT_MET_DOT-RND_MIX"/>
            <filter val="KTS_5C_PLNTR_HANG-POT_MET_OVAL_MIX"/>
            <filter val="KTS_5C_PLNTR_POT_DLUX-POT_8&quot;_MIX"/>
            <filter val="KTS_5C_PLNTR_POT_JUPITR_14&quot;_MULTI"/>
            <filter val="KTS_5C_PLNTR_POT_PLSTC_8&quot;_BLK"/>
            <filter val="KTS_5C_PLNTR_POT_PLSTC_FLSHY_6&quot;_WHT"/>
            <filter val="KTS_5C_PLNTR_POT_PLSTC_SUNSHINE_12''_BLUE"/>
            <filter val="KTS_5C_PLNTR_POT_PLSTC_SUNSHINE_12''_GREEN"/>
            <filter val="KTS_5C_PLNTR_POT_PLSTC_SUNSHINE_12''_WHT"/>
            <filter val="KTS_5C_PLNTR_POT_PLSTC_UNICON_MULTI"/>
            <filter val="KTS_5C_PLNTR_SEEDTRAY_25HOLE_BLK"/>
            <filter val="KTS_5C_PLNTR_SEEDTRAY_48HOLE_BLK"/>
            <filter val="KTS_5C_PLNTR_SEEDTRAY_49HOLE_BLK"/>
            <filter val="KTS_5C_PLNTR_SEEDTRAY_49HOLE_MIX"/>
            <filter val="KTS_5C_SEED_FLOWR_BALSAM SEEDS"/>
            <filter val="KTS_5C_SEED_FLOWR_BALSAM_MIX"/>
            <filter val="KTS_5C_SEED_FLOWR_CARNATION_MIX"/>
            <filter val="KTS_5C_SEED_FLOWR_GMPHRNA"/>
            <filter val="KTS_5C_SEED_FLOWR_POPPY"/>
            <filter val="KTS_5C_SEED_FLOWR_PORTUL-F2_MIX"/>
            <filter val="KTS_5C_SEED_FLOWR_SUNFLWR-DWARF_MIX"/>
            <filter val="KTS_5C_SEED_FLOWR_SWEET-PEAS"/>
            <filter val="KTS_5C_SEED_FLOWR_TWINKL-PHLOX_MIX"/>
            <filter val="KTS_5C_SEED_FLOWR_VERBENA_HYB_MIX"/>
            <filter val="KTS_5C_SEED_HERB_BASIL"/>
            <filter val="KTS_5C_SEED_HERB_OREGANO"/>
            <filter val="KTS_5C_SEED_HERB_RSMRY_MIX"/>
            <filter val="KTS_5C_SEED_RAKHI+ROLI-CHAWAL+2*COIR-POT+CCPT_100GM"/>
            <filter val="KTS_5C_SEED_VEG_BOTTLE-GOURD"/>
            <filter val="KTS_5C_SEED_VEG_CHILLY-F1_HYB"/>
            <filter val="KTS_5C_SEED_VEG_HYB_MIX"/>
            <filter val="KTS_5C_SEED_VEG_LADYFINGER-F1_MIX"/>
            <filter val="KTS_5C_SEED_VEG_PARSLY_MIX"/>
            <filter val="KTS_5C_SEED_VEG_PUMPKIN_5GM"/>
            <filter val="KTS_5C_SEED_VEG_RADISH-LONG"/>
            <filter val="KTS_5C_SEED_VEG_SQUASH"/>
            <filter val="KTS_5C_SEED_VEG_TINDA_OP"/>
            <filter val="KTS_5C_SEED_VEG_UCUMBER-F1_HYB"/>
            <filter val="KTS_5C_SOIL_2T+CCPT+VRCOM+OGMAN_5KG*3"/>
            <filter val="KTS_5C_SOIL_CCPT_100G*5"/>
            <filter val="KTS_5C_SOIL_CCPT_1KG*5"/>
            <filter val="KTS_5C_SOIL_VRCOM_4KG*5"/>
            <filter val="KTS_5C_SOIL_VRCOM_SJ_5KG*5"/>
            <filter val="KTS_5C_STAND_V_TYPE_METAL_STAND"/>
            <filter val="KTS_5C_TOOL_2T+SCI+PRU+SPRNKLR_MIX"/>
            <filter val="KTS_5C_TOOL_3T+GLV+KHRP_MIX"/>
            <filter val="KTS_5C_TOOL_5RAT-TRAP_NON-TOX_RED+BLK"/>
            <filter val="KTS_5C_TOOL_5T"/>
            <filter val="KTS_5C_TOOL_5T_ORG-HANDL"/>
            <filter val="KTS_5C_TOOL_5T_ORG-HNDL"/>
            <filter val="KTS_5C_TOOL_5T_PRINTD-MET"/>
            <filter val="KTS_5C_TOOL_GARDEN-HOE+TRWL-BG+SPADE+FRK+CULT_RBR-GRIP_BLK"/>
            <filter val="KTS_5C_TOOL_GARDEN-HOE+TRWL-SM+SPADE+FRK+CULT_RBR-GRIP_BLK"/>
            <filter val="KTS_5C_TOOL_TRWL-SM+SPADE+FRK+CULT_RBR-GRIP_BLK"/>
            <filter val="KTS_5C_WTR-EQP_FLXI-TNK_500L"/>
            <filter val="KTS_6C_BULB_FLOWR_CALADIUM"/>
            <filter val="KTS_6C_BULB_FLOWR_CALADIUM_MIX"/>
            <filter val="KTS_6C_BULB_FLOWR_GLORSA_MULTI"/>
            <filter val="KTS_6C_BULB_FLOWR_HDYCHM_RED"/>
            <filter val="KTS_6C_BULB_FLOWR_NARINE_MIX"/>
            <filter val="KTS_6C_BULB_FLOWR_ORNITHAG_WHT"/>
            <filter val="KTS_6C_BULB_FLOWR_RAJNIGAN_HYB_WHT"/>
            <filter val="KTS_6C_BULB_FLOWR_ZEPHRYN_PNK"/>
            <filter val="KTS_6C_BULB_FLOWR_ZEPHRYN_YLW"/>
            <filter val="KTS_6C_PLNTR_3POT3B-PLT_DLUX_12''_MIX"/>
            <filter val="KTS_6C_PLNTR_3POT3B-PLT_PLSTC_12''_MIX"/>
            <filter val="KTS_6C_PLNTR_3POT3B-PLT_PLSTC_14&quot;_MIX"/>
            <filter val="KTS_6C_PLNTR_3STAND+3POT_MET_L+M+S_BLK"/>
            <filter val="KTS_6C_PLNTR_6POT_1-HOOK_8&quot;_MIX"/>
            <filter val="KTS_6C_PLNTR_6POT_EUROBASKT_7&quot;_MIX"/>
            <filter val="KTS_6C_PLNTR_6POT_PLSTC_6&quot;_WHT"/>
            <filter val="KTS_6C_PLNTR_6POT_SUNSHINE_12&quot;_RED"/>
            <filter val="KTS_6C_PLNTR_6WNDW-POT_JUPITR_10''_MIX"/>
            <filter val="KTS_6C_PLNTR_POT_NURSRY-POT_6&quot;_YLW"/>
            <filter val="KTS_6C_PLNTR_POT_PLSTC_DMND-BSKT_7&quot;_PRP"/>
            <filter val="KTS_6C_PLNTR_POT_PLSTC_FLSHY_6&quot;_SKY_BLUE"/>
            <filter val="KTS_6C_PLNTR_POT_PLSTC_NRSRY-POT_BLK"/>
            <filter val="KTS_6C_PLNTR_POT_PLSTC_PEARL_6&quot;_BLUE"/>
            <filter val="KTS_6C_PLNTR_POT_PLSTC_SUNSHINE_12''_WHT"/>
            <filter val="KTS_6C_PLNTR_SEEDTRAY_49HOLE_MIX"/>
            <filter val="KTS_6C_PLNTR_SEED-TRAY_MULTI_8 HOLE"/>
            <filter val="KTS_6C_SEED_FLOWR_SUMMER_MIX"/>
            <filter val="KTS_6C_SEED_FLOWR_WINTER_MIX"/>
            <filter val="KTS_6C_SEED_VEG_6GREEN-SALADS_MIX"/>
            <filter val="KTS_6C_TOOL_4T+KHRP+GLV_MIX"/>
            <filter val="KTS_6C_TOOL_4T+KHRP+PRU_MIX"/>
            <filter val="KTS_6C_TOOL_5T+CLAW-GLV"/>
            <filter val="KTS_6C_TOOL_5T+GLV_MIX"/>
            <filter val="KTS_6C_TOOL_5T+GLV_ORG-HANDL"/>
            <filter val="KTS_6C_TOOL_5T+KHRP"/>
            <filter val="KTS_6C_TOOL_5T+SCI_MIX"/>
            <filter val="KTS_6C_TOOL_6RAT-TRAP_NON-TOX_RED+BLK"/>
            <filter val="KTS_6C_TOOL_GARDEN-HOE+TRWL-SM+SPADE+FRK+CULT+TRWL-SM_RBR-GRIP_BLK"/>
            <filter val="KTS_7C_BULB_FLOWR_AMARY-LILY-DBL_MULTI"/>
            <filter val="KTS_7C_BULB_FLOWR_GLADI_MULTI"/>
            <filter val="KTS_7C_BULB_FLOWR_RAJNIGAN_WHT"/>
            <filter val="KTS_7C_PLANTR_SUNSHINE_1-HOOK_8&quot;_PNK"/>
            <filter val="KTS_7C_PLANTR_SUNSHINE_8&quot;_RED"/>
            <filter val="KTS_7C_PLNTR_7WNDW-POT_JUPITR_10''_MIX"/>
            <filter val="KTS_7C_PLNTR_SEEDTRAY_49HOLE_MIX"/>
            <filter val="KTS_7C_SEED_FLOWR_GARDEN_MIX"/>
            <filter val="KTS_7C_TOOL_5T+GLV+PRU_MIX"/>
            <filter val="KTS_7C_TOOL_5T+GLV+PRU_PRINTD-MET"/>
            <filter val="KTS_7C_TOOL_5T+GLV+SCI+BOX_MIX"/>
            <filter val="KTS_7C_TOOL_5T+KHRP+GLV_MIX"/>
            <filter val="KTS_7C_TOOL_5T+PRU+GLV_PRINTD-MET"/>
            <filter val="KTS_7C_TOOL_5T+SCI+PRU_MIX"/>
            <filter val="KTS_8C_BULB_FLOWR_AMARY-LILY_MIX"/>
            <filter val="KTS_8C_BULB_FLOWR_AMARY-LILY-DBL_RED"/>
            <filter val="KTS_8C_BULB_FLOWR_CALADIUM_MIX"/>
            <filter val="KTS_8C_BULB_FLOWR_FOOT-LILY_MIX"/>
            <filter val="KTS_8C_BULB_FLOWR_FRSA_MULTI"/>
            <filter val="KTS_8C_BULB_FLOWR_GLADI_MULTI"/>
            <filter val="KTS_8C_BULB_FLOWR_NARINE_MIX"/>
            <filter val="KTS_8C_BULB_FLOWR_NARINE-LILY_YLW"/>
            <filter val="KTS_8C_BULB_FLOWR_RAJNIGAN_BIG_WHT"/>
            <filter val="KTS_8C_BULB_FLOWR_RAJNIGAN_WHT"/>
            <filter val="KTS_8C_PLNTR_4POT4B-PLT_6&quot;_MIX"/>
            <filter val="KTS_8C_PLNTR_4POT4B-PLT_7.5&quot;_RED"/>
            <filter val="KTS_8C_PLNTR_4POT4B-PLT_DLUX_10''_MIX"/>
            <filter val="KTS_8C_PLNTR_8POT_DLUX_10''_MIX"/>
            <filter val="KTS_8C_PLNTR_8POT-HOLE_PLSTC_6&quot;_BLK"/>
            <filter val="KTS_8C_PLNTR_PLSTC_FLSHY_6&quot;_SKY_BLU"/>
            <filter val="KTS_8C_PLNTR_POT_18CM_MIX"/>
            <filter val="KTS_8C_SEED_FLOWR_WINTER_MIX"/>
            <filter val="KTS_8C_SEED_VEG_HEIRLOOM-COMBO"/>
            <filter val="KTS_8C_TOOL_4T+PRU+GLV+SPRAY+KHRP_MIX_500ML"/>
            <filter val="KTS_8C_TOOL_5T+GLV+MET-BOX_MIX"/>
            <filter val="KTS_8C_TOOL_5T+GLV+PRU+SCI_MIX"/>
            <filter val="KTS_8C_TOOL_5T-PRU-GLV-MET-BOX_MIX"/>
            <filter val="KTS_9C_BULB_FLOWR_AMARY-LILY_MIX"/>
            <filter val="KTS_9C_BULB_FLOWR_GLOXINIA_MIX"/>
            <filter val="KTS_9C_PLNTR_SEEDTRAY_49HOLE_MIX"/>
            <filter val="KTS_9C_SEED_FLOWR_GARDEN_MIX"/>
            <filter val="KTS_9C_SEED_FLOWR_MIX-VARIETY"/>
            <filter val="KTS_9C_TOOL_5T+GLV+PRU+SCI+PL-BOX_MIX"/>
            <filter val="KTS_9C_TOOL_5T+GLV+SCI+MET-BOX_MIX"/>
            <filter val="KTS_9C_TOOL_5T+PRU+SCI+GLV+SPRAY_MIX_500ML"/>
            <filter val="MNB_10C_Mitten(2)_Btl_Cvr(2)_Bibs(6)"/>
            <filter val="MNB_1C_Blanket_Sheet_Star/Polka_Grey"/>
            <filter val="MNB_1C_Blanket_STAR SHEET_S Blu"/>
            <filter val="MNB_1C_Canopy_Mosquito_Net_Pink"/>
            <filter val="MNB_1C_Drysheet_M_Maroon"/>
            <filter val="MNB_1C_Drysheet_S_Beige"/>
            <filter val="MNB_1C_Drysheet_S_Rani"/>
            <filter val="MNB_1C_Hangers_(Pack_of_5)"/>
            <filter val="MNB_1C_Mother_Bag_Prem_Duck_Blue"/>
            <filter val="MNB_1C_Nailcare_CGreenBayMax"/>
            <filter val="MNB_1C_Nailcare_GreyPenguin"/>
            <filter val="MNB_1C_Nailcare_PinkDog"/>
            <filter val="MNB_1C_Nailcare_PurpleBear"/>
            <filter val="MNB_1C_Nailcare_PurpleLion"/>
            <filter val="MNB_1C_Nailcare_YellowDuck"/>
            <filter val="MNB_1C_Sleeping_Bag_Blue"/>
            <filter val="MNB_1C_Toilet_Seat_2in1_Pink"/>
            <filter val="MNB_2C_Blue_Bear_Mosq_Net_Cott_App_BL"/>
            <filter val="MNB_2C_Blue_Bear_Mosq_Net_Vlvt_DB"/>
            <filter val="MNB_2C_Katty_Pink_Sheet_Star/Polka_Red"/>
            <filter val="MNB_2C_Sheet_Star/Polka_Blue_Grey"/>
            <filter val="MNB_2C_White_Bear_Mosq_Net_Cott_Apple_PU"/>
            <filter val="MNB_5C_ValuePack_Pink_Hood/Catcher_Pink"/>
            <filter val="MNB_6C_NapyDsignMInsrt_ElRoDo1"/>
            <filter val="SBR_1C_Ab_Roller_Adj_14_in_1_No_Logo_Grn"/>
            <filter val="SBR_1C_Ab_Roller_Adj_14_in_1_No_Logo_Pnk"/>
            <filter val="SBR_1C_Ab_Roller_No_Logo_Black"/>
            <filter val="SBR_1C_Ab_Roller_No_Logo_Blue"/>
            <filter val="SBR_1C_Ab_Roller_No_Logo_Red"/>
            <filter val="SBR_1C_Ab_Roller_No_Logo_Red_Red"/>
            <filter val="SBR_1C_Ab_Roller_No_Logo_Yellow"/>
            <filter val="SBR_1C_Acne_Needle_SS_4_Pc_Set_Golden"/>
            <filter val="SBR_1C_Airpod_Case_5_in_1_Black"/>
            <filter val="SBR_1C_Airpod_Case_5_in_1_Blue"/>
            <filter val="SBR_1C_Airpod_Case_5_in_1_White"/>
            <filter val="SBR_1C_Airpod_Case_Bear_Black"/>
            <filter val="SBR_1C_Airpod_Case_Bear_Green"/>
            <filter val="SBR_1C_Airpod_Case_Pro_Camo_Black"/>
            <filter val="SBR_1C_Airpod_Case_Pro_Camo_Blue"/>
            <filter val="SBR_1C_Airpod_Case_Pro_Camo_Green"/>
            <filter val="SBR_1C_Airpod_Case_Radio_Blue"/>
            <filter val="SBR_1C_Airpod_Case_Radio_Ocean_Green"/>
            <filter val="SBR_1C_Ankle_Support_Lace_Neo_L_Black"/>
            <filter val="SBR_1C_Ankle_Support_Lace_Neo_M_Black"/>
            <filter val="SBR_1C_Ankle_Support_Main_Neoprene_Black"/>
            <filter val="SBR_1C_Ankle_Support_New_Neoprene_Black"/>
            <filter val="SBR_1C_Ankle_Support_Slcne_Strp_Wrap_Red"/>
            <filter val="SBR_1C_Ankle_Support_Sleeve_L_Orange"/>
            <filter val="SBR_1C_Ankle_Support_Sleeve_XL_Blue"/>
            <filter val="SBR_1C_Ankle_Support_Wrap_F_Size_Blue"/>
            <filter val="SBR_1C_Ankle_Support_Wrap_F_Size_Orange"/>
            <filter val="SBR_1C_Balaclava_Unisex_Ear_Loop_Black"/>
            <filter val="SBR_1C_Balaclava_Unisex_Ear_Loop_Grey"/>
            <filter val="SBR_1C_Balaclava_Unisex_Ear_Loop_White"/>
            <filter val="SBR_1C_Cup_Coasters_Wooden_6_Pc_Set"/>
            <filter val="SBR_1C_DIY_OIL.PAINTING_SWAG.DOG_NO.LOGO"/>
            <filter val="SBR_1C_DIY_Oil_Painting__Rainbow Deer"/>
            <filter val="SBR_1C_DIY_Oil_Painting_Busy_Street"/>
            <filter val="SBR_1C_DIY_Oil_Painting_Colored_Doggy"/>
            <filter val="SBR_1C_DIY_Oil_Painting_Colorful_Leopard"/>
            <filter val="SBR_1C_DIY_Oil_Painting_Colorful_Monkey"/>
            <filter val="SBR_1C_DIY_Oil_Painting_Elephants"/>
            <filter val="SBR_1C_DIY_Oil_Painting_Elephants_2"/>
            <filter val="SBR_1C_DIY_Oil_Painting_Girl_in_Rain"/>
            <filter val="SBR_1C_DIY_Oil_Painting_Harbour_Town"/>
            <filter val="SBR_1C_DIY_Oil_Painting_Lake_View"/>
            <filter val="SBR_1C_DIY_Oil_Painting_Leopard"/>
            <filter val="SBR_1C_DIY_Oil_Painting_Mediterranean"/>
            <filter val="SBR_1C_DIY_Oil_Painting_Mediterranean_2"/>
            <filter val="SBR_1C_DIY_Oil_Painting_Moonlit_Cottage"/>
            <filter val="SBR_1C_DIY_Oil_Painting_Musical_Monkey"/>
            <filter val="SBR_1C_DIY_Oil_Painting_Paris Street"/>
            <filter val="SBR_1C_DIY_Oil_Painting_Peacock"/>
            <filter val="SBR_1C_DIY_Oil_Painting_Red_Gown_Lady"/>
            <filter val="SBR_1C_DIY_Oil_Painting_Scenery_1"/>
            <filter val="SBR_1C_Ear_Wax_Cleaner_16_Tips_Wht"/>
            <filter val="SBR_1C_Ear_Wax_Cleaner_Electric"/>
            <filter val="SBR_1C_Ear_Wax_Cleaner_SS_5_Pc_Set"/>
            <filter val="SBR_1C_Ear_Wax_Cleaner_SS_6_Pc_Set"/>
            <filter val="SBR_1C_Ear_Wax_Cleaner_SS_9_Pc_Set"/>
            <filter val="SBR_1C_Ear_Wax_Cleaner_SS_Gold_Tube_7_Pc_Set"/>
            <filter val="SBR_1C_Ear_Wax_Cleaner_SS_Long_Loop_6_Pc_Set"/>
            <filter val="SBR_1C_Ear_Wax_Cleaner_SS_Long_Loop_7_Pc_Set"/>
            <filter val="SBR_1C_Ear_Wax_Cleaner_SS_Plstc_Blk_Brush_8_Pc_Set"/>
            <filter val="SBR_1C_Ear_Wax_Cleaner_SS_Silver_Tube_7_Pc_Set"/>
            <filter val="SBR_1C_Ear_Wax_Cleaner_SS_Wht_Brush_6_Pc_Set"/>
            <filter val="SBR_1C_Ear_Wax_Cleaner_Tips_Brush_Blue"/>
            <filter val="SBR_1C_Elbow_Support_Brace_Pad_Blu_Blk"/>
            <filter val="SBR_1C_Elbow_Support_Main_Neoprene_Black"/>
            <filter val="SBR_1C_Elbow_Support_Mesh_Neoprene_Black"/>
            <filter val="SBR_1C_Elbow_Support_Small_Neoprene_Blk"/>
            <filter val="SBR_1C_Equipment Bags_Black_Green"/>
            <filter val="SBR_1C_Equipment Bags_Black_Red"/>
            <filter val="SBR_1C_Equipment Bags_Pair_Black_Yellow"/>
            <filter val="SBR_1C_Equipment Bags_Pair_Grey_Orange"/>
            <filter val="SBR_1C_Finger_Splint_Free Size_Neoprene"/>
            <filter val="SBR_1C_Finger_Splint_Neoprene_Blue"/>
            <filter val="SBR_1C_Forefoot_Sleeve_Metatarsal_W_Gel"/>
            <filter val="SBR_1C_Glove_Anti_fouling_Black"/>
            <filter val="SBR_1C_Gym Belt Pro_L_Gen_lethr_Brown"/>
            <filter val="SBR_1C_Gym Belt Pro_L_Gen_lethr_Grey"/>
            <filter val="SBR_1C_Gym Belt Pro_L_Gen_lethr_Maroon"/>
            <filter val="SBR_1C_Gym Belt Pro_M_Gen_lethr_Maroon"/>
            <filter val="SBR_1C_Gym Belt Pro_S_Gen_lethr_Coffee"/>
            <filter val="SBR_1C_Gym Belt Pro_S_Gen_lethr_Grey"/>
            <filter val="SBR_1C_Gym Belt Pro_S_Gen_lethr_Maroon"/>
            <filter val="SBR_1C_Gym Belt Pro_S_Gen_lethr_Olv_Grn"/>
            <filter val="SBR_1C_Gym Belt Pro_XL_Gen_lethr_Coffee"/>
            <filter val="SBR_1C_Gym Belt Pro_XL_Gen_lethr_Grey"/>
            <filter val="SBR_1C_Gym Belt_L_Black"/>
            <filter val="SBR_1C_Gym Belt_L_Tan"/>
            <filter val="SBR_1C_Gym Belt_M_Black"/>
            <filter val="SBR_1C_Gym Belt_M_Tan"/>
            <filter val="SBR_1C_Gym Belt_S_Black"/>
            <filter val="SBR_1C_Gym Belt_S_Tan"/>
            <filter val="SBR_1C_Gym Belt_XL_Black"/>
            <filter val="SBR_1C_Gym Belt_XL_Tan"/>
            <filter val="SBR_1C_Hair_Clip_Baby_20_Pc_Set_Floral"/>
            <filter val="SBR_1C_Hair_Clip_Bow_5_Pc_Set_A"/>
            <filter val="SBR_1C_Hair_Clip_Bow_5_Pc_Set_B"/>
            <filter val="SBR_1C_Hair_Clip_Bow_5_Pc_Set_C"/>
            <filter val="SBR_1C_Hair_Clip_Doll_5_Pc_Set_A"/>
            <filter val="SBR_1C_Hair_Clip_Doll_5_Pc_Set_B"/>
            <filter val="SBR_1C_Hair_Clip_Glitter_5_Pc_Set_A"/>
            <filter val="SBR_1C_Hair_Clip_Glitter_5_Pc_Set_B"/>
            <filter val="SBR_1C_Hair_Clip_Glitter_5_Pc_Set_C"/>
            <filter val="SBR_1C_Hair_Clip_Sequin_Bow_6_Colors_Set"/>
            <filter val="SBR_1C_Hair_Clip_Unicorn_2_Pc_Set_Golden"/>
            <filter val="SBR_1C_Hair_Clip_Unicorn_2_Pc_Set_Pink"/>
            <filter val="SBR_1C_Hair_Clip_Unicorn_2_Pc_Set_Red"/>
            <filter val="SBR_1C_Hair_Clip_Unicorn_20_Pc_Set_Multi"/>
            <filter val="SBR_1C_Handbag_Beclina_Beige"/>
            <filter val="SBR_1C_Handbag_Beclina_Black"/>
            <filter val="SBR_1C_Handbag_Beclina_Blue"/>
            <filter val="SBR_1C_Handbag_Beclina_Pink"/>
            <filter val="SBR_1C_Handbag_Beclina_Red"/>
            <filter val="SBR_1C_Headband_A16_Logo_Black"/>
            <filter val="SBR_1C_Headband_A16_Logo_Black_Dotted"/>
            <filter val="SBR_1C_Headband_A16_Logo_Blue_Stripe"/>
            <filter val="SBR_1C_Headband_A16_Logo_Camo_Green"/>
            <filter val="SBR_1C_Headband_A16_Logo_Navy_Blue"/>
            <filter val="SBR_1C_Headband_A16_Logo_Orange_Stripe"/>
            <filter val="SBR_1C_Headband_A16_No_Logo_Black_Dotted"/>
            <filter val="SBR_1C_Headband_A16_No_Logo_Black_Stripe"/>
            <filter val="SBR_1C_Headband_A16_No_Logo_Cement"/>
            <filter val="SBR_1C_Headband_A51_Logo_Black"/>
            <filter val="SBR_1C_Headband_A51_Logo_Grey"/>
            <filter val="SBR_1C_Headband_A51_Logo_Pink"/>
            <filter val="SBR_1C_Headband_A73_Logo_Grey"/>
            <filter val="SBR_1C_Headband_A73_Logo_Magenta"/>
            <filter val="SBR_1C_Headband_A73_No_Logo_Black"/>
            <filter val="SBR_1C_Headband_A73_No_Logo_Grey"/>
            <filter val="SBR_1C_Headband_A73_No_Logo_Pink"/>
            <filter val="SBR_1C_Headband_A83_Logo_Black"/>
            <filter val="SBR_1C_Headband_A83_Logo_Black_Green"/>
            <filter val="SBR_1C_Headband_A83_Logo_Black_Grey_Strp"/>
            <filter val="SBR_1C_Headband_A83_Logo_Grey"/>
            <filter val="SBR_1C_Headband_A96_Logo_Black_Grey"/>
            <filter val="SBR_1C_Headband_A96_Logo_Blue_Grey"/>
            <filter val="SBR_1C_Headband_A96_Logo_Grey_Grey"/>
            <filter val="SBR_1C_Headband_A96_Logo_Pink_Pink"/>
            <filter val="SBR_1C_Headband_A96_Logo_Red_Grey"/>
            <filter val="SBR_1C_Headband_A96_Logo_Skull_Image"/>
            <filter val="SBR_1C_Headband_A96_Logo_Violet_Grey"/>
            <filter val="SBR_1C_Headband_A96_Logo_Violet_Pink"/>
            <filter val="SBR_1C_Headband_A96_No_Logo_Black_Green"/>
            <filter val="SBR_1C_Headband_AA_No_Logo_Black"/>
            <filter val="SBR_1C_Headband_AA_No_Logo_Black_Red"/>
            <filter val="SBR_1C_Headband_AA_No_Logo_Blue_Green"/>
            <filter val="SBR_1C_Headband_AA_No_Logo_Green"/>
            <filter val="SBR_1C_Headband_AA_No_Logo_Red"/>
            <filter val="SBR_1C_Headband_AA_No_Logo_Red_Green"/>
            <filter val="SBR_1C_Headband_B12_Logo_Black_Blue"/>
            <filter val="SBR_1C_Headband_B12_Logo_Black_Red"/>
            <filter val="SBR_1C_Headband_B12_Logo_Camo_Black"/>
            <filter val="SBR_1C_Headband_B12_Logo_Camo_Green"/>
            <filter val="SBR_1C_Headband_B4_Logo_Black"/>
            <filter val="SBR_1C_Headband_B4_Logo_Blue"/>
            <filter val="SBR_1C_Headband_B4_Logo_Grey"/>
            <filter val="SBR_1C_Headband_B4_Logo_Red"/>
            <filter val="SBR_1C_Headband_B4_Logo_White"/>
            <filter val="SBR_1C_Headband_Baby_12_Colors_Set"/>
            <filter val="SBR_1C_Headband_Baby_15_Colors_Set"/>
            <filter val="SBR_1C_Headband_Baby_6_Colors_Set"/>
            <filter val="SBR_1C_Headband_Baby_8_Colors_Set"/>
            <filter val="SBR_1C_Headband_Bandana_Black"/>
            <filter val="SBR_1C_Headband_C108_Logo_Black_Blue"/>
            <filter val="SBR_1C_Headband_C108_Logo_D_Blu_White"/>
            <filter val="SBR_1C_Headband_C108_Logo_Grey_Black"/>
            <filter val="SBR_1C_Headband_C108_Logo_Pink_White"/>
            <filter val="SBR_1C_Headband_C108_Logo_SkyBlu_White"/>
            <filter val="SBR_1C_Headband_C123_Logo_Black_Grey"/>
            <filter val="SBR_1C_Headband_C123_Logo_Blue"/>
            <filter val="SBR_1C_Headband_C123_Logo_SkyBlue"/>
            <filter val="SBR_1C_Headband_C131_Logo_Camo_Black"/>
            <filter val="SBR_1C_Headband_C132_Logo_Nebula_Purpl"/>
            <filter val="SBR_1C_Headband_Girl_4_Pc_Set_Knotted"/>
            <filter val="SBR_1C_Headband_Girl_5_Pc_Set_Knotted"/>
            <filter val="SBR_1C_Headband_Knitted_Black"/>
            <filter val="SBR_1C_Headband_Men_Prem_No_Logo_Black"/>
            <filter val="SBR_1C_Headband_Sweat_Absorbnt_Black"/>
            <filter val="SBR_1C_Headband_Women_Prem_No_Logo_Black"/>
            <filter val="SBR_1C_Heel_Support_Large_Neoprene_Black"/>
            <filter val="SBR_1C_Heel_Support_Med_Neoprene_Black"/>
            <filter val="SBR_1C_Insole_Basic_(6-8)_Blue"/>
            <filter val="SBR_1C_Insole_Basic_(8-12)_Blue"/>
            <filter val="SBR_1C_Insole_Foamy_(35-40)_Grey_Yellow"/>
            <filter val="SBR_1C_Insole_Foamy_(41-45)_Grey_Yellow"/>
            <filter val="SBR_1C_Insole_Foamy_(6-9)_Black_Yellow"/>
            <filter val="SBR_1C_Insole_Full_Pad_2_Layer_Black"/>
            <filter val="SBR_1C_Insole_Full_Pad_4_Layer_Black"/>
            <filter val="SBR_1C_Insole_Half_Pad_2_Layer_Black"/>
            <filter val="SBR_1C_Insole_Half_Pad_3_Layer_Black"/>
            <filter val="SBR_1C_Insole_Half_Pad_Gel_Blue"/>
            <filter val="SBR_1C_Insole_Half_Pad_Gel_Red"/>
            <filter val="SBR_1C_Insole_Lite_(6-8)_Grey_Yellow"/>
            <filter val="SBR_1C_Insole_Lite_(8-11)_Grey_Yellow"/>
            <filter val="SBR_1C_Insole_Premium_(6-9)_Blue_Yellow"/>
            <filter val="SBR_1C_Insole_Premium_(6-9)_Grey_Black"/>
            <filter val="SBR_1C_Insole_Premium_(6-9)_Grey_Yellow"/>
            <filter val="SBR_1C_Insole_Premium_(8-12)_Blue_Yellow"/>
            <filter val="SBR_1C_Insole_Premium_(8-12)_Grey_Black"/>
            <filter val="SBR_1C_Insole_Premium_(8-12)_Grey_Yellow"/>
            <filter val="SBR_1C_Knee_Sleeve_Silicon_Gel_L_Blue"/>
            <filter val="SBR_1C_Knee_Sleeve_Silicon_Gel_XL_Blue"/>
            <filter val="SBR_1C_Knee_Support_Compression_L_Black"/>
            <filter val="SBR_1C_Knee_Support_Main_Neoprene_Black"/>
            <filter val="SBR_1C_Knee_Support_Metal_Brace_Black"/>
            <filter val="SBR_1C_Knee_Support_Sleeve_Wrap_L_Green"/>
            <filter val="SBR_1C_Knee_Support_Sleeve_Wrap_XL_Orange"/>
            <filter val="SBR_1C_Metatarsal_Support_Big_Gel_Skin"/>
            <filter val="SBR_1C_Metatarsal_Support_Small_Gel_Skin"/>
            <filter val="SBR_1C_Plantar_Support_Main_Black"/>
            <filter val="SBR_1C_Plantar_Support_Main_Skin"/>
            <filter val="SBR_1C_Roller_Plantar_Massage_Wooden"/>
            <filter val="SBR_1C_Scarf_Women_Floral_Black"/>
            <filter val="SBR_1C_Shoe_Horn_20_Inch_Black"/>
            <filter val="SBR_1C_Shoe_Horn_20_Inch_Red"/>
            <filter val="SBR_1C_Shoe_Tree_Men_Free Size_No_Logo_Black"/>
            <filter val="SBR_1C_Shoe_Tree_Women_Free Size_No_Logo_Black"/>
            <filter val="SBR_1C_Shorts_Men_L_Black"/>
            <filter val="SBR_1C_Shorts_Men_M_Black"/>
            <filter val="SBR_1C_Shorts_Men_S_Black"/>
            <filter val="SBR_1C_Shorts_Men_XL_Black"/>
            <filter val="SBR_1C_Shorts_Men_XXL_Black"/>
            <filter val="SBR_1C_Shoulder_Brace_L/R_Neoprene_Pouch"/>
            <filter val="SBR_1C_Shoulder_Brace_L_Neoprene_Black"/>
            <filter val="SBR_1C_Shoulder_Brace_R_Neoprene_Black"/>
            <filter val="SBR_1C_Skipping_Rope_Digital_No_Logo_Blu"/>
            <filter val="SBR_1C_Skipping_Rope_Digital_No_Logo_Pnk"/>
            <filter val="SBR_1C_Skipping_Rope_Metal_N_Logo_Blk"/>
            <filter val="SBR_1C_Skipping_Rope_Metal_N_Logo_Blu"/>
            <filter val="SBR_1C_Skipping_Rope_W_Case_Blk_Blu"/>
            <filter val="SBR_1C_Skipping_Rope_W_Case_Blk_Grn"/>
            <filter val="SBR_1C_Skipping_Rope_W_Case_Blk_Rd"/>
            <filter val="SBR_1C_Socks_Athletic_L/XL_Black"/>
            <filter val="SBR_1C_Socks_Athletic_L/XL_Blue"/>
            <filter val="SBR_1C_Socks_Athletic_S/M_Black"/>
            <filter val="SBR_1C_Socks_Athletic_S/M_Blue"/>
            <filter val="SBR_1C_Socks_Athletic_XXL_Black"/>
            <filter val="SBR_1C_Socks_Athletic_XXL_Blue"/>
            <filter val="SBR_1C_Socks_Varicose_Vein_Fit_All_Black"/>
            <filter val="SBR_1C_Socks_Varicose_Vein_L/XL_Black"/>
            <filter val="SBR_1C_Socks_Varicose_Vein_S/M_Black"/>
            <filter val="SBR_1C_Socks_Varicose_Vein_XXL_Black"/>
            <filter val="SBR_1C_Socks_Zipper_L/XL_Black"/>
            <filter val="SBR_1C_Socks_Zipper_L/XL_Skin"/>
            <filter val="SBR_1C_Socks_Zipper_S/M_Black"/>
            <filter val="SBR_1C_Socks_Zipper_S/M_Skin"/>
            <filter val="SBR_1C_Socks_Zipper_XXL_Black"/>
            <filter val="SBR_1C_Socks_Zipper_XXL_Skin"/>
            <filter val="SBR_1C_SPRT_BCK_ADJSTBL_CRCTR_L_BLK"/>
            <filter val="SBR_1C_SPRT_BCK_ADJSTBL_ELSTC_GRY"/>
            <filter val="SBR_1C_SPRT_BCK_MGNT_ELSTC.STRP_L_WHT"/>
            <filter val="SBR_1C_SPRT_BCK_MGNT_WST.STRP_3XL_BLK"/>
            <filter val="SBR_1C_SPRT_BCK_MGNT_WST.STRP_XL_BLK"/>
            <filter val="SBR_1C_SPRT_BCK_MTL.STRIP_FM.SHLDR_L_BLK"/>
            <filter val="SBR_1C_SPRT_BCK_NPRN_ARW_FR.SZ_BLKBLU"/>
            <filter val="SBR_1C_SPRT_BCK_NPRN_MTL.STRIP_L_BLK"/>
            <filter val="SBR_1C_SPRT_BCK_NPRN_MTL.STRIP_XL_BLK"/>
            <filter val="SBR_1C_Strap_20mm_Sporty_Black_Grey"/>
            <filter val="SBR_1C_Strap_20mm_Sporty_Black_Red"/>
            <filter val="SBR_1C_Strap_MI_3&amp;4_Sporty_Black"/>
            <filter val="SBR_1C_Strap_MI_3&amp;4_Sporty_Black_Green"/>
            <filter val="SBR_1C_Strap_MI_3&amp;4_Sporty_Black_Grey"/>
            <filter val="SBR_1C_Strap_MI_3&amp;4_Sporty_Black_Red"/>
            <filter val="SBR_1C_Strap_MI_3&amp;4_Sporty_Black_White"/>
            <filter val="SBR_1C_Strap_MI_3&amp;4_Sporty_Blue"/>
            <filter val="SBR_1C_Strap_MI_3&amp;4_Sporty_Green"/>
            <filter val="SBR_1C_Strap_MI_3&amp;4_Sporty_Grey"/>
            <filter val="SBR_1C_Strap_MI_3&amp;4_Sporty_Orange"/>
            <filter val="SBR_1C_Strap_MI_3&amp;4_Sporty_Red"/>
            <filter val="SBR_1C_Strap_MI_3&amp;4_Stitch_Black"/>
            <filter val="SBR_1C_Strap_MI_3&amp;4_Stitch_Blue"/>
            <filter val="SBR_1C_Strap_MI_3&amp;4_Stitch_Red"/>
            <filter val="SBR_1C_STRP_CHARGE5_L_BLK"/>
            <filter val="SBR_1C_STRP_CHARGE5_L_GRN"/>
            <filter val="SBR_1C_STRP_CHARGE5_L_GRY"/>
            <filter val="SBR_1C_STRP_CHARGE5_S_BLK"/>
            <filter val="SBR_1C_STRP_CHARGE5_S_WHT"/>
            <filter val="SBR_1C_Support_Back_Magnetic_ElasticStrap_XL_White"/>
            <filter val="SBR_1C_Suspnder_Hme_Gym_No_Logo_Pnk_Blk"/>
            <filter val="SBR_1C_Suspnder_Hme_Gym_No_Logo_Ylw_Blk"/>
            <filter val="SBR_1C_Tape_Anti_Chafing_Skin"/>
            <filter val="SBR_1C_Tape_Bandage_White"/>
            <filter val="SBR_1C_Tape_Double_Sided_Red"/>
            <filter val="SBR_1C_Tape_Double_Sided_White"/>
            <filter val="SBR_1C_Tape_Kinesiology_Black"/>
            <filter val="SBR_1C_Tape_Kinesiology_Blue"/>
            <filter val="SBR_1C_Tape_Kinesiology_Camo_Green"/>
            <filter val="SBR_1C_Tape_Kinesiology_Light_Blue"/>
            <filter val="SBR_1C_Tape_Kinesiology_Light_Green"/>
            <filter val="SBR_1C_Tape_Kinesiology_Orange"/>
            <filter val="SBR_1C_Tape_Kinesiology_Pink"/>
            <filter val="SBR_1C_Tape_Kinesiology_Red"/>
            <filter val="SBR_1C_Tape_Kinesiology_Regular_Skin"/>
            <filter val="SBR_1C_Tape_Kinesiology_Skin_Tone"/>
            <filter val="SBR_1C_Tape_Kinesiology_White"/>
            <filter val="SBR_1C_Toe_Sprtr_2in1_Combo_White"/>
            <filter val="SBR_1C_Toe_Sprtr_5_Toes_Hook_White"/>
            <filter val="SBR_1C_Toe_Sprtr_5_Toes_Loop_Blue"/>
            <filter val="SBR_1C_Toe_Sprtr_Basic_Skin"/>
            <filter val="SBR_1C_Toe_Sprtr_Bunion_Corrector_White"/>
            <filter val="SBR_1C_Toe_Sprtr_Main_Support_Skin"/>
            <filter val="SBR_1C_Wall_Mount_Holder_4_Hooks"/>
            <filter val="SBR_1C_Wallet_Zipper_PU_Leather_Brown"/>
            <filter val="SBR_1C_Wallet_Zipper_PU_Leather_Red"/>
            <filter val="SBR_1C_Watch_Case_Apple_42mm_Black"/>
            <filter val="SBR_1C_Watch_Case_Apple_44mm_Black"/>
            <filter val="SBR_1C_Wrist_Support_Free Size_Mesh Grip"/>
            <filter val="SBR_1C_Wrist_Support_L_Nylon Compression"/>
            <filter val="SBR_1C_Wrist_Support_M_Nylon Compression"/>
            <filter val="SBR_1C_Wrist_Support_Main_Left_Black"/>
            <filter val="SBR_1C_Wrist_Support_Main_Right_Black"/>
            <filter val="SBR_1C_Wrist_Support_Mesh_Left_Black"/>
            <filter val="SBR_1C_Wrist_Support_Mesh_Right_Black"/>
            <filter val="SBR_1C_Wrist_Support_XL_Nylon Compression"/>
            <filter val="SBR_1C_WristSuprt_CoolGel_BlkBlu"/>
            <filter val="SBR_1C_Yoga_Mat_EVA_Prem_6mm_Logo_Black"/>
            <filter val="SBR_1C_Yoga_Mat_EVA_Prem_6mm_Logo_Blue"/>
            <filter val="SBR_1C_Yoga_Mat_EVA_Prem_6mm_Logo_Pink"/>
            <filter val="SBR_1C_Yoga_Mat_EVA_Prem_8mm_Logo_Black"/>
            <filter val="SBR_1C_Yoga_Mat_EVA_Prem_8mm_Logo_Pink"/>
            <filter val="SBR_1C_Yoga_Mat_EVA_Prem_8mm_Logo_Prple"/>
            <filter val="SBR_1C_Yoga_Mat_TPE_6mm_Logo_Black"/>
            <filter val="SBR_1C_Yoga_Mat_TPE_6mm_Logo_Blue"/>
            <filter val="SBR_1C_Yoga_Mat_TPE_6mm_Logo_Pink"/>
            <filter val="SBR_1C_Yoga_Mat_TPE_6mm_Logo_Purplle"/>
            <filter val="SBR_1C_Yoga_Mat_TPE_8mm_Logo_Black"/>
            <filter val="SBR_1C_Yoga_Mat_TPE_8mm_Logo_Blue"/>
            <filter val="SBR_1C_Yoga_Mat_TPE_8mm_Logo_Pink"/>
            <filter val="SBR_1C_Yoga_Mat_TPE_8mm_Logo_Purplle"/>
            <filter val="SBR_1C_YogaMatEVAPrem_6mm_Prpl"/>
            <filter val="SBR_2C_adjustbl Wrist Weights_Pair_Black"/>
            <filter val="SBR_2C_adjustbl Wrist Weights_Pair_Blue"/>
            <filter val="SBR_2C_All_Joints_Support_Black"/>
            <filter val="SBR_2C_Ankle_Cum_Elbow_Support_Black"/>
            <filter val="SBR_2C_Ankle_Support_Magnetic_Black"/>
            <filter val="SBR_2C_Boxing Gloves_Free_Size_Pair"/>
            <filter val="SBR_2C_Focus Pads_Pair_Blue_White"/>
            <filter val="SBR_2C_Focus Pads_Pair_Red_White"/>
            <filter val="SBR_2C_Knee_Sleeve_Compression_L_Blue"/>
            <filter val="SBR_2C_Knee_Sleeve_Compression_XL_Green"/>
            <filter val="SBR_2C_Knee_Support_L_No_Logo_Blue"/>
            <filter val="SBR_2C_Knee_Support_M_3D Design_Blue"/>
            <filter val="SBR_2C_Knee_Support_M_No_Logo_Blue"/>
            <filter val="SBR_2C_Knee_Support_S_Lines_Blue"/>
            <filter val="SBR_2C_Knee_Support_Sleeve_L_Blue"/>
            <filter val="SBR_2C_Resistance_Tube_No_Logo_Multiclr"/>
            <filter val="SBR_2C_Scar_Removar_15x3.5_Pack of 2"/>
            <filter val="SBR_2C_Scar_Removar_7.5x3.5_Pack of 2"/>
            <filter val="SBR_2C_Shoe_Shield_L_Main_Black"/>
            <filter val="SBR_2C_Shoe_Shield_S_Main_Black"/>
            <filter val="SBR_2C_Strap_Charge3_Main_Blk_Wht"/>
            <filter val="SBR_2C_Strap_Charge3_Main_Red_Blk"/>
            <filter val="SBR_2C_Strap_MI_3&amp;4_Black_Black_Design"/>
            <filter val="SBR_2C_Strap_MI_3&amp;4_Camo_Blue_Green"/>
            <filter val="SBR_2C_Strap_MI_3&amp;4_Camo_Blue_Grey"/>
            <filter val="SBR_2C_Strap_MI_3&amp;4_Camo_Green_Grey"/>
            <filter val="SBR_2C_Strap_MI_3&amp;4_Plain_Black_Black"/>
            <filter val="SBR_2C_Strap_MI_3&amp;4_Plain_Black_D_Blue"/>
            <filter val="SBR_2C_Strap_MI_3&amp;4_Plain_Green_Grey"/>
            <filter val="SBR_2C_Strap_MI_3&amp;4_Plain_Grey_White"/>
            <filter val="SBR_2C_Strap_MI_3&amp;4_Plain_Red_D_Blue"/>
            <filter val="SBR_2C_Strap_Mi_5&amp;6_Plain_Black_Black"/>
            <filter val="SBR_2C_Strap_Mi_5&amp;6_Plain_Black_D_Blue"/>
            <filter val="SBR_2C_Strap_Mi_5&amp;6_Plain_Green_Grey"/>
            <filter val="SBR_2C_Strap_Mi_5&amp;6_Plain_White_Pink"/>
            <filter val="SBR_2C_STRP_CHARGE5_L_BLK_GRN"/>
            <filter val="SBR_2C_STRP_CHARGE5_L_BLK_GRY"/>
            <filter val="SBR_2C_STRP_CHARGE5_S_GRY_WHT"/>
            <filter val="SBR_2C_Wrist Support_Pair_Black"/>
            <filter val="SBR_2C_Wrist Support_Pair_Blue"/>
            <filter val="SBR_2C_Wrist Support_Pair_Brown"/>
            <filter val="SBR_2C_Wrist Support_Pair_Olive Green"/>
            <filter val="SBR_2C_Wrist Support_Pair_Red"/>
            <filter val="SBR_2C_Wrist_Support_Wrap_F_Size_Grey"/>
            <filter val="SBR_3C_Balaclava_Unisex_Blk_Blu_Camo(Gr)"/>
            <filter val="SBR_3C_Hip_Loop_Fabric_Band_N_Logo_3Clr"/>
            <filter val="SBR_3C_Socks_Compression_L/XL_Black"/>
            <filter val="SBR_3C_Socks_Compression_L/XL_Skin"/>
            <filter val="SBR_3C_Socks_Compression_S/M_Black"/>
            <filter val="SBR_3C_Strap_20mm_Hole_Black_Grey_Yellow"/>
            <filter val="SBR_3C_Strap_20mm_Hole_Black_White_Grey"/>
            <filter val="SBR_3C_Strap_20mm_Hole_Blue_Grey_Black"/>
            <filter val="SBR_3C_Strap_20mm_Plain_Blue_Black_Grey"/>
            <filter val="SBR_3C_Strap_20mm_Plain_Red_White_Black"/>
            <filter val="SBR_3C_Strap_Charge2_Large_Blk_Gry_Prpl"/>
            <filter val="SBR_3C_Strap_Charge2_Large_Prpl_SBl_Rd"/>
            <filter val="SBR_3C_Strap_Charge2_Main_Blk_Gry_DBl"/>
            <filter val="SBR_3C_Strap_Charge2_Main_Blk_Rd_Gry"/>
            <filter val="SBR_3C_Strap_Charge2_Main_Wht_Rd_L_Pink"/>
            <filter val="SBR_3C_Strap_Charge2_Small_Blk_Gry_Prpl"/>
            <filter val="SBR_3C_Strap_Charge3_Main_Blu_Blk_Wht"/>
            <filter val="SBR_3C_Strap_Charge3_Main_Grn_Blu_Blk"/>
            <filter val="SBR_3C_Strap_Charge3_Main_Prpl_Blu_Blk"/>
            <filter val="SBR_3C_Strap_Honor_4&amp;5_Org_SBl_Grn"/>
            <filter val="SBR_3C_Strap_Honor_4&amp;5_Red_Blk_Wht"/>
            <filter val="SBR_3C_Strap_MI_3&amp;4_Plain_Blk_Gry_Dbl"/>
            <filter val="SBR_3C_Strap_MI_3&amp;4_Plain_Blk_Wht_SBl"/>
            <filter val="SBR_3C_Strap_Mi_5&amp;6_Sprty_Black_Combo"/>
            <filter val="SBR_3C_Strap_Mi_5&amp;6_Sprty_BlGry_BlW_BlGr"/>
            <filter val="SBR_3C_Strap_Mi_5&amp;6_Sprty_GWt_BGr_Bk_SBl"/>
            <filter val="SBR_3C_Strap_Mi_5&amp;6_Sprty_Pink_SkyBl_Gry"/>
            <filter val="SBR_3C_Strap_Samsung_Gear_S3_Grn_Wht_Blk"/>
            <filter val="SBR_3C_Strap_Samsung_Gear_S3_Org_Blu_Grn"/>
            <filter val="SBR_3C_Strap_Samsung_Gear_S3_Rd_DBl_Wht"/>
            <filter val="SBR_4C_Strap_MI2_Plain_Org_Blk_Wht_Gry"/>
            <filter val="SBR_5C_Strap_MI_3&amp;4_2_Clr_Bk_R_W_Gy_DB"/>
            <filter val="SBR_5C_Strap_MI_3&amp;4_2_Clr_Black_Combo"/>
            <filter val="SBR_5C_Strap_MI_3&amp;4_2_Clr_Gr_SB_Y_Bk_B/R"/>
            <filter val="SBR_5C_Strap_MI_3&amp;4_Plain_Bk_R_W_Gy_DB"/>
            <filter val="SBR_5C_Strap_MI_3&amp;4_Plain_R_SB_Gy_W_Grn"/>
            <filter val="SBR_5C_Strap_MI_3&amp;4_Plan_Bk_W_Vl_O_Y"/>
          </filters>
        </filterColumn>
        <filterColumn colId="3">
          <filters blank="1">
            <filter val="MNB"/>
          </filters>
        </filterColumn>
      </autoFilter>
    </customSheetView>
    <customSheetView guid="{FA4975FA-0FFA-420E-AA82-8CFA50C43CCD}" filter="1" showAutoFilter="1">
      <pageMargins left="0.7" right="0.7" top="0.75" bottom="0.75" header="0.3" footer="0.3"/>
      <autoFilter ref="B2:DB3213" xr:uid="{B373E4A9-4F9C-4B63-8036-AFF780D2AE76}">
        <filterColumn colId="2">
          <filters blank="1">
            <filter val="KTS"/>
          </filters>
        </filterColumn>
        <filterColumn colId="12">
          <customFilters>
            <customFilter operator="greaterThan" val="0"/>
          </customFilters>
        </filterColumn>
      </autoFilter>
    </customSheetView>
    <customSheetView guid="{ABB4C9FF-FC17-498A-962F-019931F4E75D}" filter="1" showAutoFilter="1">
      <pageMargins left="0.7" right="0.7" top="0.75" bottom="0.75" header="0.3" footer="0.3"/>
      <autoFilter ref="B2:DB3235" xr:uid="{2A902364-604E-4319-9715-0E558CA0A21B}">
        <filterColumn colId="2">
          <filters blank="1">
            <filter val="AUR"/>
          </filters>
        </filterColumn>
      </autoFilter>
    </customSheetView>
    <customSheetView guid="{9DAF5878-4DFA-4BFA-863D-E9C2CC650CD6}" filter="1" showAutoFilter="1">
      <pageMargins left="0.7" right="0.7" top="0.75" bottom="0.75" header="0.3" footer="0.3"/>
      <autoFilter ref="B1:DC2937" xr:uid="{101A0A77-95CF-4056-A3BD-69910A21D37C}">
        <filterColumn colId="16">
          <filters>
            <filter val="1010"/>
            <filter val="10148"/>
            <filter val="1017"/>
            <filter val="1018"/>
            <filter val="1030"/>
            <filter val="1032"/>
            <filter val="10472"/>
            <filter val="1069"/>
            <filter val="107"/>
            <filter val="1077"/>
            <filter val="10994"/>
            <filter val="1108"/>
            <filter val="1109"/>
            <filter val="1112"/>
            <filter val="11362"/>
            <filter val="11542"/>
            <filter val="116"/>
            <filter val="1161"/>
            <filter val="1183"/>
            <filter val="1186"/>
            <filter val="123"/>
            <filter val="1236"/>
            <filter val="123939"/>
            <filter val="124"/>
            <filter val="12552"/>
            <filter val="1258"/>
            <filter val="1287"/>
            <filter val="1304"/>
            <filter val="1311"/>
            <filter val="13275"/>
            <filter val="134"/>
            <filter val="136"/>
            <filter val="1372"/>
            <filter val="1375"/>
            <filter val="138"/>
            <filter val="140"/>
            <filter val="1407"/>
            <filter val="1421"/>
            <filter val="1461"/>
            <filter val="147"/>
            <filter val="1482"/>
            <filter val="1490"/>
            <filter val="1495"/>
            <filter val="1500"/>
            <filter val="1501"/>
            <filter val="151"/>
            <filter val="1516"/>
            <filter val="1535"/>
            <filter val="1540"/>
            <filter val="1554"/>
            <filter val="1570"/>
            <filter val="1573"/>
            <filter val="1581"/>
            <filter val="1587"/>
            <filter val="1632"/>
            <filter val="16450"/>
            <filter val="16512"/>
            <filter val="1671"/>
            <filter val="16744"/>
            <filter val="168"/>
            <filter val="169"/>
            <filter val="1691"/>
            <filter val="1693"/>
            <filter val="1707"/>
            <filter val="1710"/>
            <filter val="17132"/>
            <filter val="1716"/>
            <filter val="1752"/>
            <filter val="1764"/>
            <filter val="1767"/>
            <filter val="1778"/>
            <filter val="1797"/>
            <filter val="1800"/>
            <filter val="1834"/>
            <filter val="1836"/>
            <filter val="1863"/>
            <filter val="1869"/>
            <filter val="1872"/>
            <filter val="188"/>
            <filter val="1889"/>
            <filter val="1898"/>
            <filter val="1914"/>
            <filter val="194"/>
            <filter val="1992"/>
            <filter val="2003"/>
            <filter val="2023"/>
            <filter val="20242"/>
            <filter val="2030"/>
            <filter val="2036"/>
            <filter val="20615"/>
            <filter val="2067"/>
            <filter val="208"/>
            <filter val="2097"/>
            <filter val="210"/>
            <filter val="21141"/>
            <filter val="2154"/>
            <filter val="21600"/>
            <filter val="218"/>
            <filter val="2196"/>
            <filter val="2210"/>
            <filter val="22253"/>
            <filter val="2235"/>
            <filter val="2247"/>
            <filter val="22557"/>
            <filter val="226"/>
            <filter val="227"/>
            <filter val="2286"/>
            <filter val="2319"/>
            <filter val="232"/>
            <filter val="2354"/>
            <filter val="2356"/>
            <filter val="236"/>
            <filter val="2368"/>
            <filter val="237"/>
            <filter val="2392"/>
            <filter val="2434"/>
            <filter val="2443"/>
            <filter val="2483"/>
            <filter val="2499"/>
            <filter val="251"/>
            <filter val="252"/>
            <filter val="2520"/>
            <filter val="255"/>
            <filter val="2560"/>
            <filter val="2595"/>
            <filter val="2625"/>
            <filter val="2662"/>
            <filter val="2700"/>
            <filter val="271"/>
            <filter val="2716"/>
            <filter val="2720"/>
            <filter val="2739"/>
            <filter val="275"/>
            <filter val="2780"/>
            <filter val="2787"/>
            <filter val="280"/>
            <filter val="2824"/>
            <filter val="2835"/>
            <filter val="2838"/>
            <filter val="2845"/>
            <filter val="2863"/>
            <filter val="2895"/>
            <filter val="291"/>
            <filter val="3030"/>
            <filter val="3066"/>
            <filter val="3070"/>
            <filter val="310"/>
            <filter val="3126"/>
            <filter val="329"/>
            <filter val="3294"/>
            <filter val="3310"/>
            <filter val="3323"/>
            <filter val="3329"/>
            <filter val="3335"/>
            <filter val="3365"/>
            <filter val="3430"/>
            <filter val="3440"/>
            <filter val="3488"/>
            <filter val="3490"/>
            <filter val="3501"/>
            <filter val="351"/>
            <filter val="3534"/>
            <filter val="3543"/>
            <filter val="3610"/>
            <filter val="3648"/>
            <filter val="365"/>
            <filter val="3689"/>
            <filter val="373"/>
            <filter val="380"/>
            <filter val="3822"/>
            <filter val="3839"/>
            <filter val="388"/>
            <filter val="3890"/>
            <filter val="3912"/>
            <filter val="3916"/>
            <filter val="394"/>
            <filter val="-398"/>
            <filter val="3980"/>
            <filter val="400"/>
            <filter val="401"/>
            <filter val="4116"/>
            <filter val="418"/>
            <filter val="420"/>
            <filter val="4266"/>
            <filter val="4268"/>
            <filter val="4306"/>
            <filter val="440"/>
            <filter val="4467"/>
            <filter val="4482"/>
            <filter val="460"/>
            <filter val="468"/>
            <filter val="469"/>
            <filter val="473"/>
            <filter val="475"/>
            <filter val="476"/>
            <filter val="4792"/>
            <filter val="480"/>
            <filter val="483"/>
            <filter val="4845"/>
            <filter val="485"/>
            <filter val="487"/>
            <filter val="4916"/>
            <filter val="496"/>
            <filter val="501"/>
            <filter val="507"/>
            <filter val="5097"/>
            <filter val="511"/>
            <filter val="514"/>
            <filter val="516"/>
            <filter val="5174"/>
            <filter val="518"/>
            <filter val="522"/>
            <filter val="5311"/>
            <filter val="533"/>
            <filter val="534"/>
            <filter val="537"/>
            <filter val="538"/>
            <filter val="5388"/>
            <filter val="540"/>
            <filter val="55"/>
            <filter val="5549"/>
            <filter val="567"/>
            <filter val="5911"/>
            <filter val="592"/>
            <filter val="5930"/>
            <filter val="5970"/>
            <filter val="5973"/>
            <filter val="607"/>
            <filter val="618"/>
            <filter val="636"/>
            <filter val="650"/>
            <filter val="658"/>
            <filter val="660"/>
            <filter val="662"/>
            <filter val="675"/>
            <filter val="679"/>
            <filter val="6846"/>
            <filter val="6860"/>
            <filter val="6863"/>
            <filter val="690"/>
            <filter val="6902"/>
            <filter val="698"/>
            <filter val="7095"/>
            <filter val="718"/>
            <filter val="7217"/>
            <filter val="723"/>
            <filter val="7329"/>
            <filter val="7334"/>
            <filter val="739"/>
            <filter val="758"/>
            <filter val="7599"/>
            <filter val="772"/>
            <filter val="777"/>
            <filter val="778"/>
            <filter val="779"/>
            <filter val="7869"/>
            <filter val="788"/>
            <filter val="803"/>
            <filter val="8058"/>
            <filter val="810"/>
            <filter val="814"/>
            <filter val="8221"/>
            <filter val="8252"/>
            <filter val="833"/>
            <filter val="835"/>
            <filter val="837"/>
            <filter val="84"/>
            <filter val="843"/>
            <filter val="-844"/>
            <filter val="8483"/>
            <filter val="849"/>
            <filter val="85"/>
            <filter val="851"/>
            <filter val="853"/>
            <filter val="8648"/>
            <filter val="865"/>
            <filter val="867"/>
            <filter val="871"/>
            <filter val="8715"/>
            <filter val="876"/>
            <filter val="877"/>
            <filter val="878"/>
            <filter val="881"/>
            <filter val="-888"/>
            <filter val="891"/>
            <filter val="9048"/>
            <filter val="907"/>
            <filter val="9087"/>
            <filter val="9177"/>
            <filter val="924"/>
            <filter val="93"/>
            <filter val="931"/>
            <filter val="937"/>
            <filter val="939"/>
            <filter val="94"/>
            <filter val="947"/>
            <filter val="948"/>
            <filter val="950"/>
            <filter val="958"/>
            <filter val="959"/>
            <filter val="981"/>
            <filter val="982"/>
          </filters>
        </filterColumn>
      </autoFilter>
    </customSheetView>
    <customSheetView guid="{4C11E22A-DF8D-4566-A640-6FDC26D8E2A4}" filter="1" showAutoFilter="1">
      <pageMargins left="0.7" right="0.7" top="0.75" bottom="0.75" header="0.3" footer="0.3"/>
      <autoFilter ref="A2:DB3137" xr:uid="{C06E2B47-09A9-499B-B8F3-BD6865F8B708}">
        <filterColumn colId="2">
          <filters blank="1">
            <filter val="#N/A"/>
            <filter val="0"/>
            <filter val="10"/>
            <filter val="100"/>
            <filter val="101"/>
            <filter val="102"/>
            <filter val="105"/>
            <filter val="1065"/>
            <filter val="1099"/>
            <filter val="11"/>
            <filter val="110"/>
            <filter val="1159"/>
            <filter val="1168"/>
            <filter val="117"/>
            <filter val="1174"/>
            <filter val="119"/>
            <filter val="12"/>
            <filter val="128"/>
            <filter val="134"/>
            <filter val="1345"/>
            <filter val="135"/>
            <filter val="137"/>
            <filter val="14"/>
            <filter val="1467"/>
            <filter val="148"/>
            <filter val="15"/>
            <filter val="16"/>
            <filter val="1643"/>
            <filter val="166"/>
            <filter val="17"/>
            <filter val="173"/>
            <filter val="1760"/>
            <filter val="187"/>
            <filter val="190"/>
            <filter val="196"/>
            <filter val="2"/>
            <filter val="21"/>
            <filter val="211"/>
            <filter val="215"/>
            <filter val="217"/>
            <filter val="228"/>
            <filter val="23"/>
            <filter val="231"/>
            <filter val="234"/>
            <filter val="24"/>
            <filter val="250"/>
            <filter val="262"/>
            <filter val="265"/>
            <filter val="2675"/>
            <filter val="27"/>
            <filter val="279"/>
            <filter val="28"/>
            <filter val="281"/>
            <filter val="291"/>
            <filter val="3"/>
            <filter val="315"/>
            <filter val="333"/>
            <filter val="335"/>
            <filter val="338"/>
            <filter val="34"/>
            <filter val="36"/>
            <filter val="37"/>
            <filter val="370"/>
            <filter val="375"/>
            <filter val="393"/>
            <filter val="4"/>
            <filter val="40"/>
            <filter val="41"/>
            <filter val="4203"/>
            <filter val="421"/>
            <filter val="425"/>
            <filter val="435"/>
            <filter val="45"/>
            <filter val="454"/>
            <filter val="4576"/>
            <filter val="462"/>
            <filter val="48"/>
            <filter val="49"/>
            <filter val="493"/>
            <filter val="4987"/>
            <filter val="499"/>
            <filter val="5009"/>
            <filter val="51"/>
            <filter val="510"/>
            <filter val="518"/>
            <filter val="52"/>
            <filter val="54"/>
            <filter val="56"/>
            <filter val="584"/>
            <filter val="59"/>
            <filter val="6"/>
            <filter val="61"/>
            <filter val="62"/>
            <filter val="624"/>
            <filter val="63"/>
            <filter val="64"/>
            <filter val="658"/>
            <filter val="67"/>
            <filter val="70"/>
            <filter val="71"/>
            <filter val="73"/>
            <filter val="737"/>
            <filter val="757"/>
            <filter val="78"/>
            <filter val="8"/>
            <filter val="80"/>
            <filter val="81"/>
            <filter val="82"/>
            <filter val="838"/>
            <filter val="84"/>
            <filter val="85"/>
            <filter val="862"/>
            <filter val="865"/>
            <filter val="87"/>
            <filter val="892"/>
            <filter val="9"/>
            <filter val="90"/>
            <filter val="903"/>
            <filter val="917"/>
            <filter val="930"/>
            <filter val="976"/>
            <filter val="994"/>
            <filter val="AUR_10C_GYM_HM-GY_PVC_18KG(2*4+2.5*4)"/>
            <filter val="AUR_10C_GYM_HM-GY_PVC_20KG(2*4+3*4)"/>
            <filter val="AUR_10C_GYM_HM-GY_PVC_20KG(2.5*8)"/>
            <filter val="AUR_15C_GYM_HM-GY_PVC_12KG"/>
            <filter val="AUR_18C_GYM_HM-GY+ORG-SK-RP_PVC_20KG"/>
            <filter val="AUR_1C_BAG_BADM_CNVS_GRN_45LT"/>
            <filter val="AUR_1C_BAG_BADM_POLY_3D_BLK_40LT"/>
            <filter val="AUR_1C_BAG_BADM_POLY_3D_GRY-ORG_40LT"/>
            <filter val="AUR_1C_BAG_BADM_POLY_BLK-ED_BLK-BLU_40LT"/>
            <filter val="AUR_1C_BAG_BADM_POLY_BLK-ED_BLK-GRN_40LT"/>
            <filter val="AUR_1C_BAG_BADM_POLY_BLK-ED_BLK-ORG_40LT"/>
            <filter val="AUR_1C_BAG_BADM_POLY_BLK-ED_BLK-RED_40LT"/>
            <filter val="AUR_1C_BAG_BADM_POLY_BLK-GRN_40LT"/>
            <filter val="AUR_1C_BAG_BADM_POLY_BLK-YLW_40LT"/>
            <filter val="AUR_1C_BAG_BADM_POLY_BLU_45LT"/>
            <filter val="AUR_1C_BAG_BADM_POLY_BLU-BLK_40LT"/>
            <filter val="AUR_1C_BAG_BADM_POLY_LION_BLKBLU_40LT"/>
            <filter val="AUR_1C_BAG_BADM_POLY_LION_BLKGRN_40LT"/>
            <filter val="AUR_1C_BAG_BADM_POLY_LION_BLKPRP_40LT"/>
            <filter val="AUR_1C_BAG_BADM_POLY_LION_BLK-RED_40LT"/>
            <filter val="AUR_1C_BAG_BADM_POLY_LION_BLKYLW_40LT"/>
            <filter val="AUR_1C_BAG_BADM_POLY_PPNG_BLK-GRN_40LT"/>
            <filter val="AUR_1C_BAG_BADM_POLY_RED_45LT"/>
            <filter val="AUR_1C_BAG_BADM_POLY_SKY-BLU_45LT"/>
            <filter val="AUR_1C_BAG_CRKT_POLY_CAM-BLK"/>
            <filter val="AUR_1C_BAG_CRKT_POLY_CAM-BLU"/>
            <filter val="AUR_1C_BAG_CRKT_POLY_CAM-GRN"/>
            <filter val="AUR_1C_BAG_CRKT_POLY_CAM-ORG"/>
            <filter val="AUR_1C_BAG_GYM_POLY_DUFL_BLK"/>
            <filter val="AUR_1C_BAG_GYM_POLY_DUFL_BLK-BLU"/>
            <filter val="AUR_1C_BAG_GYM_POLY_DUFL_BLU-ORG"/>
            <filter val="AUR_1C_BAG_GYM_POLY_DUFL_BLU-SKYBLU"/>
            <filter val="AUR_1C_BAG_GYM_POLY_DUFL_OLV-GRN-ORG"/>
            <filter val="AUR_1C_BAG_LP-SLV_NEOPR_BLK"/>
            <filter val="AUR_1C_BAG_WAIST_POLY_MRN"/>
            <filter val="AUR_1C_BALL_BSKTBAL_RBR_ORG_SIZ-7"/>
            <filter val="AUR_1C_BALL_FOTBAL_PU_ORG_SIZ-5"/>
            <filter val="AUR_1C_BALL_VLYBAL_PVC_BLU_SIZ-5"/>
            <filter val="AUR_1C_BALL_VLYBAL_PVC_RED-WHT_SIZ-5"/>
            <filter val="AUR_1C_BOX_CHAIN_IRN_SLV"/>
            <filter val="AUR_1C_BOX_FCS-PD_PU-LTH_BLK-RED"/>
            <filter val="AUR_1C_BOX_FCS-PD_PU-LTH_BLK-WHT"/>
            <filter val="AUR_1C_BOX_FCS-PD_PU-LTH_BLU-WHT"/>
            <filter val="AUR_1C_BOX_FCS-PD_PU-LTH_MRN-WHT"/>
            <filter val="AUR_1C_BOX_GLV_PU-LTH_6565_RED-WHT_16Oz"/>
            <filter val="AUR_1C_BOX_GLV_PU-LTH_LION_YLW-BLK_14OZ"/>
            <filter val="AUR_1C_BOX_HW_COT-SPD_CAMO_CAM-GRN_108&quot;"/>
            <filter val="AUR_1C_BOX_HW_COT-SPD_CAMO_CAM-GRN_137&quot;"/>
            <filter val="AUR_1C_BOX_HW_COT-SPD_PLN_BLK_108&quot;"/>
            <filter val="AUR_1C_BOX_PCH-BG_CNVS_BLK_UFL-4FT"/>
            <filter val="AUR_1C_BOX_PCH-BG_CNVS_RED_UFL-4FT"/>
            <filter val="AUR_1C_BOX_PCH-BG_PU-LTH_BLK_FL-5FT"/>
            <filter val="AUR_1C_BOX_PCH-BG_PU-LTH_BLK-GRN_FL-2FT"/>
            <filter val="AUR_1C_BOX_PCH-BG_SRF_BLK_FL-4FT"/>
            <filter val="AUR_1C_BOX_PCH-BG_SRF_BLK_UFL-4FT"/>
            <filter val="AUR_1C_CKT_BAT_WOOD_HLF+CNE+KW_BLU_SIZ-7"/>
            <filter val="AUR_1C_CKT_BAT_WOOD_HLF+CNE+KW_GRN_SIZ-7"/>
            <filter val="AUR_1C_CKT_BAT_WOOD_HLF+CNE+KW_ORG_SIZ-7"/>
            <filter val="AUR_1C_CKT_MLT_WOOD"/>
            <filter val="AUR_1C_CLTH_LEGG_POLY_PLN_BLK_XXL"/>
            <filter val="AUR_1C_CLTH_LEGG_POLY_PLN_BLU_LRG"/>
            <filter val="AUR_1C_CLTH_LEGG_POLY_PLN_BLU_SML"/>
            <filter val="AUR_1C_CLTH_LEGG_POLY_PLN_OLV-GRN_XL"/>
            <filter val="AUR_1C_CLTH_SHORT_POLY_BLU_SML"/>
            <filter val="AUR_1C_CLTH_SHORT_POLY_OLV-GRN_XL"/>
            <filter val="AUR_1C_CLTH_SHORT_POLY_PLN_BLK_MED"/>
            <filter val="AUR_1C_CLTH_TSHRT_POLY_OLV-GRN_SML"/>
            <filter val="AUR_1C_CLTH_TSHRT_POLY_PLN_BLK_LRG(40)"/>
            <filter val="AUR_1C_CLTH_TSHRT_POLY_PLN_BLK_LRG(42)"/>
            <filter val="AUR_1C_FTNS_SK-RP_BLK-GRN"/>
            <filter val="AUR_1C_FTNS_SK-RP_PVC_GRN-BLK"/>
            <filter val="AUR_1C_FTNS_SK-RP_PVC_ORG-BLK"/>
            <filter val="AUR_1C_FTNS_SK-RP_PVC_RED-BLK"/>
            <filter val="AUR_1C_GYM_BELT-606-SNAKE-11MM-BROWN-XL"/>
            <filter val="AUR_1C_GYM_BELT-606-SNAKE-11MM-RED-LARGE"/>
            <filter val="AUR_1C_GYM_BLT_LTH_707_GRY_MED"/>
            <filter val="AUR_1C_GYM_BLT_LTH_707_GRY_SML"/>
            <filter val="AUR_1C_GYM_BLT_LTH_707_GRY_XL"/>
            <filter val="AUR_1C_GYM_BLT_LTH_707_OLV-GRN_MED"/>
            <filter val="AUR_1C_GYM_BLT_LTH_DIPP_BLK_FR-SZ"/>
            <filter val="AUR_1C_GYM_BLT_LTH_EXT-WD_BLK_MED"/>
            <filter val="AUR_1C_GYM_BLT_LTH_EXT-WD_BLK_XL"/>
            <filter val="AUR_1C_GYM_BLT_LTH_FULBLK_LRG"/>
            <filter val="AUR_1C_GYM_BLT_LTH_FULBLK_MED"/>
            <filter val="AUR_1C_GYM_BLT_LTH_FULBLK_SML"/>
            <filter val="AUR_1C_GYM_BLT_LTH_FULBLK_XL"/>
            <filter val="AUR_1C_GYM_BLT_LTH_GENUN_BLK_LRG"/>
            <filter val="AUR_1C_GYM_BLT_LTH_GENUN_BLK_MED"/>
            <filter val="AUR_1C_GYM_BLT_LTH_GENUN_BLK_SML"/>
            <filter val="AUR_1C_GYM_BLT_LTH_GENUN_BLK_XL"/>
            <filter val="AUR_1C_GYM_BLT_LTH_GENUN_TAN_LRG"/>
            <filter val="AUR_1C_GYM_BLT_LTH_GENUN_TAN_MED"/>
            <filter val="AUR_1C_GYM_BLT_LTH_GENUN_TAN_SML"/>
            <filter val="AUR_1C_GYM_BLT_LTH_GENUN_TAN_XL"/>
            <filter val="AUR_1C_GYM_BLT_LTH_GENUN-PRO_BLK_LRG"/>
            <filter val="AUR_1C_GYM_BLT_LTH_GENUN-PRO_BLK_MED"/>
            <filter val="AUR_1C_GYM_BLT_LTH_GENUN-PRO_BLK_SML"/>
            <filter val="AUR_1C_GYM_BLT_LTH_GENUN-PRO_BLK_XL"/>
            <filter val="AUR_1C_GYM_BLT_LTH_GENUN-PRO_BRN_LRG"/>
            <filter val="AUR_1C_GYM_BLT_LTH_GENUN-PRO_BRN_MED"/>
            <filter val="AUR_1C_GYM_BLT_LTH_GENUN-PRO_BRN_SML"/>
            <filter val="AUR_1C_GYM_BLT_LTH_GENUN-PRO_BRN_XL"/>
            <filter val="AUR_1C_GYM_BLT_LTH_GENUN-PRO_COFF_LRG"/>
            <filter val="AUR_1C_GYM_BLT_LTH_GENUN-PRO_COFF_MED"/>
            <filter val="AUR_1C_GYM_BLT_LTH_GENUN-PRO_COFF_SML"/>
            <filter val="AUR_1C_GYM_BLT_LTH_GENUN-PRO_COFF_XL"/>
            <filter val="AUR_1C_GYM_BLT_LTH_GENUN-PRO_GRY_LRG"/>
            <filter val="AUR_1C_GYM_BLT_LTH_GENUN-PRO_GRY_MED"/>
            <filter val="AUR_1C_GYM_BLT_LTH_GENUN-PRO_GRY_SML"/>
            <filter val="AUR_1C_GYM_BLT_LTH_GENUN-PRO_GRY_XL"/>
            <filter val="AUR_1C_GYM_BLT_LTH_GENUN-PRO_MRN-WHT_LRG"/>
            <filter val="AUR_1C_GYM_BLT_LTH_GENUN-PRO_MRN-WHT_MED"/>
            <filter val="AUR_1C_GYM_BLT_LTH_GENUN-PRO_MRN-WHT_SML"/>
            <filter val="AUR_1C_GYM_BLT_LTH_GENUN-PRO_MRN-WHT_XL"/>
            <filter val="AUR_1C_GYM_BLT_LTH_GENUN-PRO_OLV-GRN_LRG"/>
            <filter val="AUR_1C_GYM_BLT_LTH_GENUN-PRO_OLV-GRN_MED"/>
            <filter val="AUR_1C_GYM_BLT_LTH_GENUN-PRO_OLV-GRN_SML"/>
            <filter val="AUR_1C_GYM_BLT_LTH_GENUN-PRO_OLV-GRN_XL"/>
            <filter val="AUR_1C_GYM_BLT_LTH_GENUN-PRO_OLV-GRN_XXL"/>
            <filter val="AUR_1C_GYM_BLT_LTH_GENUN-PRO_TAN_LRG"/>
            <filter val="AUR_1C_GYM_BLT_LTH_GENUN-PRO_TAN_MED"/>
            <filter val="AUR_1C_GYM_BLT_LTH_GENUN-PRO_TAN_SML"/>
            <filter val="AUR_1C_GYM_BLT_LTH_GENUN-PRO_TAN_XL"/>
            <filter val="AUR_1C_GYM_BLT_LTH_PNTHR_BLK_LRG"/>
            <filter val="AUR_1C_GYM_BLT_LTH_PNTHR_BLK_SML"/>
            <filter val="AUR_1C_GYM_BLT_LTH_PNTHR_BLK_XL"/>
            <filter val="AUR_1C_GYM_BLT_LTH_PNTHR_BLK_XXL"/>
            <filter val="AUR_1C_GYM_BLT_LTH_PNTHR_LGT-BRN_LRG"/>
            <filter val="AUR_1C_GYM_BLT_LTH_PNTHR_LGT-BRN_XL"/>
            <filter val="AUR_1C_GYM_BLT_LTH_PNTHR_TAN_MED"/>
            <filter val="AUR_1C_GYM_BLT_LTH_SECTNL_BLK_LRG"/>
            <filter val="AUR_1C_GYM_BLT_LTH_SECTNL_BLU_LRG"/>
            <filter val="AUR_1C_GYM_BLT_LTH_SECTNL_BRN_MED"/>
            <filter val="AUR_1C_GYM_BLT_LTH_SECTNL_BRN_SML"/>
            <filter val="AUR_1C_GYM_BLT_LTH_SECTNL_TAN_LRG"/>
            <filter val="AUR_1C_GYM_BLT_LTH_SECTNL_TAN_XL"/>
            <filter val="AUR_1C_GYM_BLT_NEOPR_BLK_MED"/>
            <filter val="AUR_1C_GYM_BLT_NEOPR_DIPP_BLK_ONE-SZ"/>
            <filter val="AUR_1C_GYM_BLT_NEOPR_EVA_RED-BLK_LRG"/>
            <filter val="AUR_1C_GYM_BLT_NEOPR_EVA_RED-BLK_MED"/>
            <filter val="AUR_1C_GYM_BLT_NEOPR_EVA_RED-BLK_SML"/>
            <filter val="AUR_1C_GYM_BLT_NEOPR_EVA_RED-BLK_XL"/>
            <filter val="AUR_1C_GYM_BLT_NEOPR_OCTN_BLK_MED"/>
            <filter val="AUR_1C_GYM_BLT_NEOPR_OCTN_BLK_SML"/>
            <filter val="AUR_1C_GYM_BLT_NEOPR_PRO_RED-BLK_SML"/>
            <filter val="AUR_1C_GYM_BLT_NEOPR_RED_XL"/>
            <filter val="AUR_1C_GYM_BLT_PLYPRP_DIPP_BRGNDY_FR-SZ"/>
            <filter val="AUR_1C_GYM_BLT_POLY_CAM-BLK_SML"/>
            <filter val="AUR_1C_GYM_BLT_PU-LTH_BLK_LRG"/>
            <filter val="AUR_1C_GYM_BLT_PU-LTH_BLK_MED"/>
            <filter val="AUR_1C_GYM_BLT_PU-LTH_BLK_SML"/>
            <filter val="AUR_1C_GYM_BLT_PU-LTH_BLK_XL"/>
            <filter val="AUR_1C_GYM_BLT_PU-LTH_BLU_MED"/>
            <filter val="AUR_1C_GYM_BLT_PU-LTH_BLU_SML"/>
            <filter val="AUR_1C_GYM_BLT_PU-LTH_BRN_MED"/>
            <filter val="AUR_1C_GYM_BLT_PU-LTH_BRN_SML"/>
            <filter val="AUR_1C_GYM_BLT_PU-LTH_BRN_XL"/>
            <filter val="AUR_1C_GYM_BLT_PU-LTH_OLV-GRN_MED"/>
            <filter val="AUR_1C_GYM_BLT_PU-LTH_OLV-GRN_SML"/>
            <filter val="AUR_1C_GYM_BLT_PU-LTH_OLV-GRN_XL"/>
            <filter val="AUR_1C_GYM_BLT_PU-LTH_RED_MED"/>
            <filter val="AUR_1C_GYM_BLT_PU-LTH_RED_SML"/>
            <filter val="AUR_1C_GYM_BLT_PU-LTH_SECTNL_BLU_LRG"/>
            <filter val="AUR_1C_GYM_BLT_PU-LTH_SECTNL_BLU_SML"/>
            <filter val="AUR_1C_GYM_BNCH_IRN_BLK"/>
            <filter val="AUR_1C_GYM_GRP-STR_IRN+RBR_BLK"/>
            <filter val="AUR_1C_GYM_GRP-STR_IRN+RBR_BLK-GRY"/>
            <filter val="AUR_1C_GYM_GRP-STR_IRN+RBR_ORG"/>
            <filter val="AUR_1C_GYM_SK-RP_NYL_1313_BLU"/>
            <filter val="AUR_1C_GYM_SK-RP_PVC_1313_BLK"/>
            <filter val="AUR_1C_GYM_SK-RP_PVC_1313_GRN-BLK"/>
            <filter val="AUR_1C_GYM_SK-RP_PVC_1313_ORG-BLK"/>
            <filter val="AUR_1C_GYM_SK-RP_PVC_1313_RED-BLK"/>
            <filter val="AUR_1C_GYM_SK-RP_PVC_500_BLK"/>
            <filter val="AUR_1C_GYM_SK-RP_PVC_500_BLU-BLK"/>
            <filter val="AUR_1C_GYM_SK-RP_PVC_500_GRN-BLK"/>
            <filter val="AUR_1C_GYM_SK-RP_PVC_500_ORG-BLK"/>
            <filter val="AUR_1C_GYM_SK-RP_PVC_707_BLK-BLU"/>
            <filter val="AUR_1C_GYM_SK-RP_PVC_BLK"/>
            <filter val="AUR_1C_GYM_TRCP-ROP_LTH_ASSRTD"/>
            <filter val="AUR_1C_SPTS_PHYSIO_TAPE_POLY_TAN"/>
            <filter val="AUR_1C_WGHT_BAL-GLOB_PU-LTH+RBR_BLU_2KG"/>
            <filter val="AUR_1C_WGHT_BAL-GLOB_PU-LTH+RBR_ORG_1KG"/>
            <filter val="AUR_1C_WGHT_DMBL-STND_PVC_BLK"/>
            <filter val="AUR_1C_WGHT_KETBL_IRN+VNYL_BLK_2KG"/>
            <filter val="AUR_1C_WGHT_KETBL_PVC_BLK_4KG"/>
            <filter val="AUR_1C_WGHT_KETBL_PVC_BLK_5KG"/>
            <filter val="AUR_1C_WGHT_KETBL_PVC_BLK_6KG"/>
            <filter val="AUR_1C_WGHT_SNDBAG_PU-LTH_BLK_10KG"/>
            <filter val="AUR_1C_WGHT_SNDBAG_PU-LTH_BLK_15KG"/>
            <filter val="AUR_1C_WGHT_WT-VST_NEOPR_BLK_5KG"/>
            <filter val="AUR_21C_GYM_HM-GY+2BAR_STEEL_18KG"/>
            <filter val="AUR_2C_BOX_FCS-PD_PU-LTH_RED"/>
            <filter val="AUR_2C_BOX_FCS-PD_PVC_BLU-BLK"/>
            <filter val="AUR_2C_BOX_FCS-PD_PVC_YLW-BLK"/>
            <filter val="AUR_2C_BOX_GLV_PU-LTH_555_BLU-WHT_12Oz"/>
            <filter val="AUR_2C_BOX_GLV_PU-LTH_6565_GLD-WHT_10OZ"/>
            <filter val="AUR_2C_BOX_GLV_PU-LTH_6565_GLD-WHT_12Oz"/>
            <filter val="AUR_2C_BOX_GLV_PU-LTH_6565_GLD-WHT_14Oz"/>
            <filter val="AUR_2C_BOX_GLV_PU-LTH_BLU_14Oz"/>
            <filter val="AUR_2C_BOX_GLV_PU-LTH_BLU-BLK_10Oz"/>
            <filter val="AUR_2C_BOX_GLV_PU-LTH_BLU-WHT_10Oz"/>
            <filter val="AUR_2C_BOX_GLV_PU-LTH_BLU-WHT_14Oz"/>
            <filter val="AUR_2C_BOX_GLV_PU-LTH_LION_BLK-RED_10Oz"/>
            <filter val="AUR_2C_BOX_GLV_PU-LTH_LION_BLK-RED_12Oz"/>
            <filter val="AUR_2C_BOX_GLV_PU-LTH_LION_BLK-RED_14Oz"/>
            <filter val="AUR_2C_BOX_GLV_PU-LTH_LION_BLK-WHT_14OZ"/>
            <filter val="AUR_2C_BOX_GLV_PU-LTH_LION_BLU-BLK_10OZ"/>
            <filter val="AUR_2C_BOX_GLV_PU-LTH_LION_BLU-BLK_12OZ"/>
            <filter val="AUR_2C_BOX_GLV_PU-LTH_LION_BLU-BLK_16OZ"/>
            <filter val="AUR_2C_BOX_GLV_PU-LTH_LION_GLD-BLK_12OZ"/>
            <filter val="AUR_2C_BOX_GLV_PU-LTH_LION_RED"/>
            <filter val="AUR_2C_BOX_GLV_PU-LTH_LION_SLV_16Oz"/>
            <filter val="AUR_2C_BOX_GLV_PU-LTH_LION_SLV-BLK_12OZ"/>
            <filter val="AUR_2C_BOX_GLV_PU-LTH_PLN_BLK_12OZ"/>
            <filter val="AUR_2C_BOX_GLV_PU-LTH_PLN_BLK_14OZ"/>
            <filter val="AUR_2C_BOX_GLV_PU-LTH_PLN_BLK_16OZ"/>
            <filter val="AUR_2C_BOX_GLV_PU-LTH_PLN_BLU_10OZ"/>
            <filter val="AUR_2C_BOX_GLV_PU-LTH_PLN_BLU_12OZ"/>
            <filter val="AUR_2C_BOX_GLV_PU-LTH_PLN_BLU_16OZ"/>
            <filter val="AUR_2C_BOX_GLV_PU-LTH_PLN_RED_10OZ"/>
            <filter val="AUR_2C_BOX_GLV_PU-LTH_PLN_RED_12OZ"/>
            <filter val="AUR_2C_BOX_GLV_PU-LTH_PLN_RED_14OZ"/>
            <filter val="AUR_2C_BOX_GLV_PU-LTH_PLN_RED_16OZ"/>
            <filter val="AUR_2C_BOX_GLV_PU-LTH_RED-WHT_16Oz"/>
            <filter val="AUR_2C_BOX_GLV_PU-LTH+COT-SPD_LION_GLD-BLK+BLK_10OZ"/>
            <filter val="AUR_2C_BOX_GLV_PU-LTH+COT-SPD_LION_GLD-BLK+BLK_16OZ"/>
            <filter val="AUR_2C_BOX_GLV_PVC_BLK-WHT_10OZ"/>
            <filter val="AUR_2C_BOX_GLV_PVC_BLK-WHT_12OZ"/>
            <filter val="AUR_2C_BOX_GLV_PVC_BLK-WHT_14OZ"/>
            <filter val="AUR_2C_BOX_GLV_PVC_BLK-WHT_16OZ"/>
            <filter val="AUR_2C_BOX_GLV_PVC_BLK-WHT_8OZ"/>
            <filter val="AUR_2C_BOX_GLV_PVC_BLU_8OZ"/>
            <filter val="AUR_2C_BOX_GLV_PVC_PLN_RED_12OZ"/>
            <filter val="AUR_2C_BOX_GLV_PVC_RED_12OZ"/>
            <filter val="AUR_2C_BOX_GLV_SRF_RED-WHT_10Oz"/>
            <filter val="AUR_2C_BOX_HW_COT_RED_108&quot;"/>
            <filter val="AUR_2C_BOX_HW_COT_YLW_108&quot;"/>
            <filter val="AUR_2C_BOX_HW_COT-SPD_STR_BLK-WHT"/>
            <filter val="AUR_2C_BOX_HW_POLY_BLK-YLW"/>
            <filter val="AUR_2C_BOX_MMA-GLV_PU-LTH_BLU_S/M"/>
            <filter val="AUR_2C_BOX_MMA-GLV_PU-LTH_CAMO_CAM-BLK_S/M"/>
            <filter val="AUR_2C_BOX_MMA-GLV_PU-LTH_LION_SLV-BLK_14Oz"/>
            <filter val="AUR_2C_BOX_MMA-GLV_PU-LTH_RED-WHT_14Oz"/>
            <filter val="AUR_2C_BOX_PB_SRF-UNFILLED-36-ORGBLK"/>
            <filter val="AUR_2C_BOX_PCH-BG_CNVS_BLK_FL-2FT"/>
            <filter val="AUR_2C_BOX_PCH-BG_CNVS_RED_FL-3FT"/>
            <filter val="AUR_2C_BOX_PCH-BG_PU-LTH_BLK_FL-2FT"/>
            <filter val="AUR_2C_BOX_PCH-BG_PU-LTH_BLK_UFL-5FT"/>
            <filter val="AUR_2C_BOX_PCH-BG_PU-LTH_BLU_FL-3FT"/>
            <filter val="AUR_2C_BOX_PCH-BG_PU-LTH_OLV-GRN_UFL-4FT"/>
            <filter val="AUR_2C_BOX_PCH-BG_PU-LTH_PRO_BLK_FL-4FT"/>
            <filter val="AUR_2C_BOX_PCH-BG_PU-LTH_RED_FL-3FT"/>
            <filter val="AUR_2C_BOX_PCH-BG_PU-LTH_RED_UFL-4FT"/>
            <filter val="AUR_2C_BOX_PCH-BG_PU-LTH_RED-BLU_UFL-4FT"/>
            <filter val="AUR_2C_BOX_PCH-BG_PU-LTH_TAN_FL-3FT"/>
            <filter val="AUR_2C_BOX_PCH-BG_PU-LTH_TAN_FL-4FT"/>
            <filter val="AUR_2C_BOX_PCH-BG_PU-LTH_TAN_UFL-4FT"/>
            <filter val="AUR_2C_BOX_PCH-BG_PU-LTH_ZPTOP_BLK_FL-4FT"/>
            <filter val="AUR_2C_BOX_PCH-BG_PU-LTH-IRN_BLK+SLV+BLK_FL-2FT"/>
            <filter val="AUR_2C_BOX_PCH-BG_PU-LTH-IRN_TAN+SLV_FL-2FT"/>
            <filter val="AUR_2C_BOX_PCH-BG_SRF_BLK_UFL-4FT"/>
            <filter val="AUR_2C_BOX_PCH-BG+CHN_COT_BLK_UFL-3FT"/>
            <filter val="AUR_2C_BOX_PCH-BG+CHN_PU-LTH_CAM-BLK_UFL-5FT"/>
            <filter val="AUR_2C_BOX_PCH-BG+CHN_PU-LTH_OLV-GRN_UFL-2FT"/>
            <filter val="AUR_2C_BOX_PCH-BG+CHN_PU-LTH_RED_UFL-4FT"/>
            <filter val="AUR_2C_BOX_PCH-BG+CHN_PU-LTH-IRN_BLK_UFL-3FT"/>
            <filter val="AUR_2C_BOX_PCH-BG+CHN_SRF_BLK_UFL-2FT"/>
            <filter val="AUR_2C_BOX_PCH-BG+CHN_SRF_BLU_UFL-2FT"/>
            <filter val="AUR_2C_BOX_PCH-BG+CHN_SRF+IRN+COT+SPD+PVC_BLU_UFL-3FT"/>
            <filter val="AUR_2C_BOX_PCH-BG+HW_PU-LTH_BLK-GRN_UFL-4FT"/>
            <filter val="AUR_2C_BOX_PCH-BG+HW_PU-LTH_BLU_UFL-4FT"/>
            <filter val="AUR_2C_BOX_PCH-BG+HW_SRF_RED_UFL-4FT"/>
            <filter val="AUR_2C_BOX_WRST-WRP_POLY_RED-BLK_19&quot;"/>
            <filter val="AUR_2C_BOX_WRST-WRP-TL_POLY_BLK-ORG"/>
            <filter val="AUR_2C_FTNS_KNE-WRP_POLY_BLK-GRY_78&quot;"/>
            <filter val="AUR_2C_FTNS_KNE-WRP_POLY+RBR_BLU-BLK_78&quot;"/>
            <filter val="AUR_2C_FTNS_KNE-WRP_POLY+RBR_GRN-BLK_78&quot;"/>
            <filter val="AUR_2C_FTNS_KNE-WRP_POLY+RBR_ORG-BLK_78&quot;"/>
            <filter val="AUR_2C_FTNS_WRST-WRP_LTH_BLK_19&quot;"/>
            <filter val="AUR_2C_FTNS_WRST-WRP_LTH_BRN_19&quot;"/>
            <filter val="AUR_2C_FTNS_WRST-WRP_LTH_GRY_19&quot;"/>
            <filter val="AUR_2C_FTNS_WRST-WRP_LTH_MRN-WHT_19&quot;"/>
            <filter val="AUR_2C_FTNS_WRST-WRP_LTH_OLV-GRN_19&quot;"/>
            <filter val="AUR_2C_FTNS_WRST-WRP_POLY-COT_BLK_FR-SZ"/>
            <filter val="AUR_2C_FTNS_WRST-WRP_POLY-COT_ORG_19&quot;"/>
            <filter val="AUR_2C_FTNS_WRST-WRP-TL_POLY_BLK-ORG_19&quot;"/>
            <filter val="AUR_2C_GYM_BELT+WRPCOMBO_LTH_BLK_LRG"/>
            <filter val="AUR_2C_GYM_DMBL-ROD_STEEL_SLV_14&quot;"/>
            <filter val="AUR_2C_GYM_WRSTWRAP_LTH_CAMO"/>
            <filter val="AUR_2C_WGHT_AN-WR_NEOPR_505_BLK_2.5KG*2"/>
            <filter val="AUR_2C_WGHT_AN-WR_NEOPR_ARMR_BLK_0.5KG*2"/>
            <filter val="AUR_2C_WGHT_AN-WR_NEOPR_ARMR_BLK_1KG*2"/>
            <filter val="AUR_2C_WGHT_AN-WR_NEOPR_ARMR_GRY_0.5KG*2"/>
            <filter val="AUR_2C_WGHT_AN-WR_NEOPR_ARMR_GRY_1KG*2"/>
            <filter val="AUR_2C_WGHT_AN-WR_NEOPR_ARMR_GRY_2KG*2"/>
            <filter val="AUR_2C_WGHT_AN-WR_NEOPR_ARMR_RED_1KG*2"/>
            <filter val="AUR_2C_WGHT_AN-WR_POLY_111_BLK_1KG*2"/>
            <filter val="AUR_2C_WGHT_AN-WR_POLY_111_BLK_2KG*2"/>
            <filter val="AUR_2C_WGHT_AN-WR_POLY_111_BLK_5KG*2"/>
            <filter val="AUR_2C_WGHT_AN-WR_POLY_595_MIX_1KG*2"/>
            <filter val="AUR_2C_WGHT_AN-WR_POLY_ADJ_BLK_1KG*2"/>
            <filter val="AUR_2C_WGHT_AN-WR_POLY_BLK_0.5KG*2"/>
            <filter val="AUR_2C_WGHT_AN-WR_POLY_BLK_1KG*2"/>
            <filter val="AUR_2C_WGHT_AN-WR_POLY_BLK_2.5KG*2"/>
            <filter val="AUR_2C_WGHT_AN-WR_POLY_BLK_2KG*2"/>
            <filter val="AUR_2C_WGHT_AN-WR_POLY_BLK-GRY_0.5KG*2"/>
            <filter val="AUR_2C_WGHT_AN-WR_POLY_BLU_1KG*2"/>
            <filter val="AUR_2C_WGHT_AN-WR_POLY_BLU_4KG*2"/>
            <filter val="AUR_2C_WGHT_AN-WR_POLY_RED_2KG*2"/>
            <filter val="AUR_2C_WGHT_AN-WR_POLY_YLW_5KG*2"/>
            <filter val="AUR_2C_WGHT_DMBL_CST-IRN_BLK_8KG*2"/>
            <filter val="AUR_2C_WGHT_DMBL_IRN_SLV-BLK_10KG*2"/>
            <filter val="AUR_2C_WGHT_DMBL_IRN_SLV-BLK_12.5KG*2"/>
            <filter val="AUR_2C_WGHT_DMBL_IRN_SLV-BLK_2KG*2"/>
            <filter val="AUR_2C_WGHT_DMBL_IRN_SLV-BLK_3KG*2"/>
            <filter val="AUR_2C_WGHT_DMBL_IRN_SLV-BLK_4KG*2"/>
            <filter val="AUR_2C_WGHT_DMBL_IRN_SLV-BLK_5KG*2"/>
            <filter val="AUR_2C_WGHT_DMBL_IRN_SLV-BLK_7.5KG*2"/>
            <filter val="AUR_2C_WGHT_DMBL_IRN+RBR_BNCR_10Kgx2"/>
            <filter val="AUR_2C_WGHT_DMBL_IRN+RBR_BNCR_15Kgx2"/>
            <filter val="AUR_2C_WGHT_DMBL_IRN+RBR_BNCR_2.5Kgx2"/>
            <filter val="AUR_2C_WGHT_DMBL_IRN+RBR_BNCR_5Kgx2"/>
            <filter val="AUR_2C_WGHT_DMBL_IRN+RBR_SLV-BLK_10KG*2"/>
            <filter val="AUR_2C_WGHT_DMBL_IRN+RBR_SLV-BLK_12.5KG*2"/>
            <filter val="AUR_2C_WGHT_DMBL_IRN+RBR_SLV-BLK_2.5KG*2"/>
            <filter val="AUR_2C_WGHT_DMBL_IRN+RBR_SLV-BLK_2KG*2"/>
            <filter val="AUR_2C_WGHT_DMBL_IRN+RBR_SLV-BLK_3KG*2"/>
            <filter val="AUR_2C_WGHT_DMBL_IRN+RBR_SLV-BLK_4KG*2"/>
            <filter val="AUR_2C_WGHT_DMBL_IRN+RBR_SLV-BLK_5KG*2"/>
            <filter val="AUR_2C_WGHT_DMBL_IRN+RBR_SLV-BLK_7.5KG*2"/>
            <filter val="AUR_2C_WGHT_DMBL_IRN+RBR_SLV-BLK+BLK-GRN_1KG*2"/>
            <filter val="AUR_2C_WGHT_DMBL_IRN+VNYL_BLK_1KG*2"/>
            <filter val="AUR_2C_WGHT_DMBL_IRN+VNYL_BLK_5KG*2"/>
            <filter val="AUR_2C_WGHT_DMBL_IRN+VNYL_BLU_1KG*2"/>
            <filter val="AUR_2C_WGHT_DMBL_IRN+VNYL_BLU_4KG*2"/>
            <filter val="AUR_2C_WGHT_DMBL_IRN+VNYL_BLU_5KG*2"/>
            <filter val="AUR_2C_WGHT_DMBL_IRN+VNYL_RED_4KG*2"/>
            <filter val="AUR_2C_WGHT_DMBL_PVC_BLK-GRN_4KG*2"/>
            <filter val="AUR_2C_WGHT_DMBL_PVC_BLK-RED_3KG*2"/>
            <filter val="AUR_2C_WGHT_DMBL_PVC_BLK-WHT_3KG*2"/>
            <filter val="AUR_2C_WGHT_DMBL_PVC_BLK-WHT_4KG*2"/>
            <filter val="AUR_2C_WGHT_DMBL_PVC_BLU_3KG*2"/>
            <filter val="AUR_2C_WGHT_DMBL_PVC_BLU_4KG*2"/>
            <filter val="AUR_2C_WGHT_DMBL_PVC_BLU_5KG*2"/>
            <filter val="AUR_2C_WGHT_DMBL_PVC_BLU-GRN_2KG*2"/>
            <filter val="AUR_2C_WGHT_DMBL_PVC_BLU-GRN_5KG*2"/>
            <filter val="AUR_2C_WGHT_DMBL_PVC_BLU-WHT_4KG*2"/>
            <filter val="AUR_2C_WGHT_DMBL_PVC_BLU-WHT_5KG*2"/>
            <filter val="AUR_2C_WGHT_DMBL_PVC_GRN_1KG*2"/>
            <filter val="AUR_2C_WGHT_DMBL_PVC_GRN_3KG*2"/>
            <filter val="AUR_2C_WGHT_DMBL_PVC_GRN_4KG*2"/>
            <filter val="AUR_2C_WGHT_DMBL_PVC_GRN_5KG*2"/>
            <filter val="AUR_2C_WGHT_DMBL_PVC_GRN-BLK_2KG*2"/>
            <filter val="AUR_2C_WGHT_DMBL_PVC_GRN-BLK_3KG*2"/>
            <filter val="AUR_2C_WGHT_DMBL_PVC_HEX_BLK_1KG*2"/>
            <filter val="AUR_2C_WGHT_DMBL_PVC_HEX_BLK_2KG*2"/>
            <filter val="AUR_2C_WGHT_DMBL_PVC_HEX_BLK_3KG*2"/>
            <filter val="AUR_2C_WGHT_DMBL_PVC_HEX_BLK_4KG*2"/>
            <filter val="AUR_2C_WGHT_DMBL_PVC_HEX_BLK_5KG*2"/>
            <filter val="AUR_2C_WGHT_DMBL_PVC_HEX_BLU_1KG*2"/>
            <filter val="AUR_2C_WGHT_DMBL_PVC_HEX_BLU_2KG*2"/>
            <filter val="AUR_2C_WGHT_DMBL_PVC_HEX_BLU_3KG*2"/>
            <filter val="AUR_2C_WGHT_DMBL_PVC_HEX_BLU_4KG*2"/>
            <filter val="AUR_2C_WGHT_DMBL_PVC_HEX_BLU_5KG*2"/>
            <filter val="AUR_2C_WGHT_DMBL_PVC_MTRX_BLK_1KG*2"/>
            <filter val="AUR_2C_WGHT_DMBL_PVC_MTRX_BLK_2KG*2"/>
            <filter val="AUR_2C_WGHT_DMBL_PVC_MTRX_BLK_3KG*2"/>
            <filter val="AUR_2C_WGHT_DMBL_PVC_MTRX_BLK_4KG*2"/>
            <filter val="AUR_2C_WGHT_DMBL_PVC_MTRX_BLK_5KG*2"/>
            <filter val="AUR_2C_WGHT_DMBL_PVC_MTRX_BLU_1KG*2"/>
            <filter val="AUR_2C_WGHT_DMBL_PVC_MTRX_BLU_2KG*2"/>
            <filter val="AUR_2C_WGHT_DMBL_PVC_MTRX_GRN_2KG*2"/>
            <filter val="AUR_2C_WGHT_DMBL_PVC_MTRX_RED_3KG*2"/>
            <filter val="AUR_2C_WGHT_DMBL_PVC_OVL_BLK-RED_2KG*2"/>
            <filter val="AUR_2C_WGHT_DMBL_PVC_OVL_BLK-WHT_2KG*2"/>
            <filter val="AUR_2C_WGHT_DMBL_PVC_PRP_1KG*2"/>
            <filter val="AUR_2C_WGHT_DMBL_PVC_PRP_2KG*2"/>
            <filter val="AUR_2C_WGHT_DMBL_PVC_PRP_3KG*2"/>
            <filter val="AUR_2C_WGHT_DMBL_PVC_PRP_4KG*2"/>
            <filter val="AUR_2C_WGHT_DMBL_PVC_PRP_5KG*2"/>
            <filter val="AUR_2C_WGHT_DMBL_PVC_RED_1KG*2"/>
            <filter val="AUR_2C_WGHT_DMBL_PVC_RED_2KG*2"/>
            <filter val="AUR_2C_WGHT_DMBL_PVC_RED_4KG*2"/>
            <filter val="AUR_2C_WGHT_DMBL_PVC_RED_5KG*2"/>
            <filter val="AUR_2C_WGHT_DMBL_PVC+IRN_BLU+BLK-BLU_2KG*2"/>
            <filter val="AUR_2C_WGHT_DMBL_PVC+IRN_GRN+BLK-GRN_2KG*2"/>
            <filter val="AUR_2C_WGHT_PLAT_PVC_20KG(10*2)"/>
            <filter val="AUR_2C_WGHT_PLAT_PVC_8KG(4*2)"/>
            <filter val="AUR_3C_BOX_KIT_PU-LTH_BLU"/>
            <filter val="AUR_3C_BOX_PCH-BG_SRF_BLK_UFL-3FT"/>
            <filter val="AUR_3C_BOX_PCH-BG_SRF_BLK_UFL-5FT"/>
            <filter val="AUR_3C_BOX_PCH-BG_SRF_BLK-RED_UFL-3FT"/>
            <filter val="AUR_3C_BOX_PCH-BG+HW+CHN_PU-LTH_CAMO_BLK_FL-5FT"/>
            <filter val="AUR_3C_BOX_PCH-BG+HW+CHN_PU-LTH_CAMO_BLK-GRN_FL-4FT"/>
            <filter val="AUR_3C_BOX_PCH-BG+HW+CHN_SRF_BLK_UFL-5FT"/>
            <filter val="AUR_3C_GYM_BELT+WRPCOMBO_LTH_BLK_LRG"/>
            <filter val="AUR_3C_GYM_BELT+WRPCOMBO_LTH_BLK_MED"/>
            <filter val="AUR_3C_GYM_BELT+WRPCOMBO_LTH_BLK_XXL"/>
            <filter val="AUR_3C_GYM_BLT_KNE-WRP_LTH+POLY_OLV-GRN_LRG"/>
            <filter val="AUR_3C_GYM_BLT_LTH+POLY_GENUN-PRO_OLV-GRN+BLK-GRN_MED"/>
            <filter val="AUR_3C_GYM_BLT_LTH+POLY_GENUN-PRO_OLV-GRN+BLK-GRN_XL"/>
            <filter val="AUR_3C_GYM_BLT_WRST-WRP_NEOPR_OCTN_BLK-RED_LRG"/>
            <filter val="AUR_3C_GYM_CU-BAR_STEEL_3FT_SLV_19MM"/>
            <filter val="AUR_3C_GYM_CU-BAR_STEEL_3FT_SLV_26MM"/>
            <filter val="AUR_3C_GYM_CU-BAR_STEEL_4FT_SLV_26MM"/>
            <filter val="AUR_3C_GYM_CU-BAR_STEEL_4FT_SLV_28MM"/>
            <filter val="AUR_3C_GYM_ST-BAR_STEEL_3FT_SLV_19MM"/>
            <filter val="AUR_3C_GYM_ST-BAR_STEEL_3FT_SLV_26MM"/>
            <filter val="AUR_3C_GYM_ST-BAR_STEEL_3FT_SLV_28MM"/>
            <filter val="AUR_3C_GYM_ST-BAR_STEEL_4FT_SLV_26MM"/>
            <filter val="AUR_3C_GYM_ST-BAR_STEEL_4FT_SLV_28MM"/>
            <filter val="AUR_3C_GYM_ST-BAR_STEEL_5FT_SLV_21MM"/>
            <filter val="AUR_3C_GYM_ST-BAR_STEEL_5FT_SLV_26MM"/>
            <filter val="AUR_3C_GYM_ST-BAR_STEEL_5FT_SLV_28MM"/>
            <filter val="AUR_3C_GYM_ST-BAR_STEEL_6FT_SLV_23MM"/>
            <filter val="AUR_3C_GYM_ST-BAR_STEEL_6FT_SLV_26MM"/>
            <filter val="AUR_3C_GYM_ST-BAR_STEEL_6FT_SLV_28MM"/>
            <filter val="AUR_3C_GYM_ST-BAR_STEEL_7FT_SLV_26MM"/>
            <filter val="AUR_3C_GYM_STR-EQ_IRN_WAL-MT+AB-STRP_BLK"/>
            <filter val="AUR_3C_WGHT_DMBL_IRN+RBR+WOOD+IRN_SLV-BLK+BRN_5KG*2"/>
            <filter val="AUR_3C_WGHT_DMBL_PVC_GRN_1KG*2"/>
            <filter val="AUR_4C_BOX_BOXKITKID-BEN10-GREEN"/>
            <filter val="AUR_4C_BOX_BOXKITKID-BEN10-SKYBLUE"/>
            <filter val="AUR_4C_BOX_GLV+HW_PU-LTH+COT-SPD_LION_GLD-BLK+BLK_12OZ"/>
            <filter val="AUR_4C_BOX_GLV+HW_PU-LTH+COT-SPD_LION_GLD-BLK+BLK_14OZ"/>
            <filter val="AUR_4C_BOX_GLV+HW_PU-LTH+COT-SPD_LION_GLD-BLK+BLK_16OZ"/>
            <filter val="AUR_4C_BOX_KIT_PU-LTH_CAMO_CAM-BLU_SML"/>
            <filter val="AUR_4C_BOX_KIT_PU-LTH_CAMO_CAM-GRN_SML"/>
            <filter val="AUR_4C_BOX_KIT_PU-LTH_CAMO_CAM-ORG_SML"/>
            <filter val="AUR_4C_BOX_PCH-BG_LTH_BRN_UFL-5FT"/>
            <filter val="AUR_4C_BOX_PCH-BG_PU-LTH_BLK_FL-3FT"/>
            <filter val="AUR_4C_BOX_PCH-BG_PU-LTH_BLK_UFL-2FT"/>
            <filter val="AUR_4C_BOX_PCH-BG_PU-LTH_BLK_UFL-3FT"/>
            <filter val="AUR_4C_BOX_PCH-BG_PU-LTH_BLK_UFL-4FT"/>
            <filter val="AUR_4C_BOX_PCH-BG_PU-LTH_BLK_UFL-5FT"/>
            <filter val="AUR_4C_BOX_PCH-BG_PU-LTH_PRO_BLK_UFL-3FT"/>
            <filter val="AUR_4C_BOX_PCH-BG_PU-LTH_RED_UFL-2FT"/>
            <filter val="AUR_4C_BOX_PCH-BG_PU-LTH_RED_UFL-4FT"/>
            <filter val="AUR_4C_BOX_PCH-BG_PU-LTH_WHT_UFL-4FT"/>
            <filter val="AUR_4C_BOX_PCH-BG_SRF_BLU_FL-4FT"/>
            <filter val="AUR_4C_BOX_PCH-BG_SRF_BLU_UFL-3FT"/>
            <filter val="AUR_4C_BOX_PCH-BG+HW_PU-LTH_BLK_UFL-2FT"/>
            <filter val="AUR_4C_BOX_PCH-BG+HW_PU-LTH_BLU_FL-4FT"/>
            <filter val="AUR_4C_BOX_PCH-BG+HW_PU-LTH_BLU_UFL-4FT"/>
            <filter val="AUR_4C_BOX_PCH-BG+HW_PU-LTH_PRO_BLK_FL-4FT"/>
            <filter val="AUR_4C_BOX_PCH-BG+HW_PU-LTH+IRN+COT-SPD_BLU+SLV+BLK_FL-2FT"/>
            <filter val="AUR_4C_BOX_PCH-BG+HW_PU-LTH+SPD_BLU_UFL-2FT"/>
            <filter val="AUR_4C_BOX_PCH-BG+HW+CHN_BLK-RED_UFL-4FT"/>
            <filter val="AUR_4C_BOX_PCH-BG+HW+CHN_PU-LTH_BLK-WHT_UFL-5FT"/>
            <filter val="AUR_4C_BOX_PCH-BG+HW+CHN_PU-LTH+IRN+COT-SPD_BLK-BLU_UFL-5FT"/>
            <filter val="AUR_4C_BOX_PCH-BG+HW+CHN_SRF_BLK_FL-2FT"/>
            <filter val="AUR_4C_BOX_PCH-BG+HW+CHN_SRF_CHN_BLU_UFL-2FT"/>
            <filter val="AUR_4C_BOX_PCH-BG+HW+CHN+GLV_SRF_SKY-BLU_UFL-3FT"/>
            <filter val="AUR_4C_BOX_PCH-BG+HW+CHN+GLV_SRF+IRN+COT+SPD+PVC_RED_UFL-5FT"/>
            <filter val="AUR_4C_WGHT_PLAT_PVC_10KG(2.5*4)"/>
            <filter val="AUR_4C_WGHT_PLAT_PVC_4KG(1*4)"/>
            <filter val="AUR_4C_WGHT_PLAT_STEEL_12KG(3*4)"/>
            <filter val="AUR_4C_WGHT_PLAT_STEEL_20KG(5*4)"/>
            <filter val="AUR_6C_BOX_KIT_PU-LTH+SPD_BLK-WHT_12OZ"/>
            <filter val="AUR_6C_BOX_KIT_PU-LTH+SPD_WHT+RED+BLK_12OZ"/>
            <filter val="AUR_6C_BOX_PCH-BG_PU-LTH_BLK_FL-3FT"/>
            <filter val="AUR_6C_BOX_PCH-BG_PU-LTH_BLK_UFL-4FT"/>
            <filter val="AUR_6C_BOX_PCH-BG_PU-LTH_BLK_UFL-5FT"/>
            <filter val="AUR_6C_BOX_PCH-BG_PU-LTH_BLU_UFL-4FT"/>
            <filter val="AUR_6C_BOX_PCH-BG+HW+CHN+GLV_SRF+IRN+COT+SPD+PVC_BLK_UFL-4FT"/>
            <filter val="AUR_6C_GYM_HM-GY_PVC_10KG"/>
            <filter val="AUR_6C_GYM_HM-GY_PVC_4KG"/>
            <filter val="AUR_6C_GYM_HM-GY_PVC_8KG"/>
            <filter val="AUR_6C_GYM_ST-CU-BAR_STEEL_5+3FT_SLV_26MM"/>
            <filter val="AUR_7C_WGHT_DMBL_PVC_MIX_12KG(1*2+2*2+3*2)"/>
            <filter val="AUR_8C_WGHT_PLAT_PVC_16KG(1*4+3*4)"/>
            <filter val="AUR_9C_BOX_PCH-BG_PU-LTH_BLK_UFL-2FT"/>
            <filter val="AUR_9C_BOX_PCH-BG_PU-LTH_BLK_UFL-3FT"/>
            <filter val="AUR_9C_BOX_PCH-BG_PU-LTH_BLK_UFL-4FT"/>
            <filter val="AUR_9C_BOX_PCH-BG_PU-LTH_BLK_UFL-5FT"/>
            <filter val="AUR_9C_BOX_PCH-BG_PU-LTH_OLV-GRN_UFL-3FT"/>
            <filter val="AUR_9C_BOX_PCH-BG_PU-LTH_OLV-GRN_UFL-4FT"/>
            <filter val="B00KOKVR3K"/>
            <filter val="B00KOKVSBQ"/>
            <filter val="B00KOKW22U"/>
            <filter val="B00KOKWTPU"/>
            <filter val="B00KOKWZOK"/>
            <filter val="B00KOKX24M"/>
            <filter val="B00KOKXAF8"/>
            <filter val="B00KOKXQVQ"/>
            <filter val="B00KOKXTLS"/>
            <filter val="B00KOKXWOC"/>
            <filter val="B00KOKY38Q"/>
            <filter val="B00KOKY5UW"/>
            <filter val="B00KOKY6IS"/>
            <filter val="B00O9N5CAW"/>
            <filter val="B00RMYVHGI"/>
            <filter val="B00TPLK7O4"/>
            <filter val="B00TPLK9I8"/>
            <filter val="B00TYGTKT8"/>
            <filter val="B00TYGTS2M"/>
            <filter val="B00TYGTYF8"/>
            <filter val="B00TYGV460"/>
            <filter val="B00TYGVKJG"/>
            <filter val="B00TYGVW1M"/>
            <filter val="B010V9G6PM"/>
            <filter val="B010V9GFGC"/>
            <filter val="B01171ZMPS"/>
            <filter val="B013C7FMRI"/>
            <filter val="B013P54XJK"/>
            <filter val="B015T117K6"/>
            <filter val="B018XTTXKW"/>
            <filter val="B0193IPU2C"/>
            <filter val="B01BY8GHJ4"/>
            <filter val="B01D1GTPQO"/>
            <filter val="B01D1GTPWS"/>
            <filter val="B01D4S7EIU"/>
            <filter val="B01D4S835I"/>
            <filter val="B01D4S98QQ"/>
            <filter val="B01I31N8N8"/>
            <filter val="B01I7ZGSB4"/>
            <filter val="B01LXIV13R"/>
            <filter val="B01LYTIA15"/>
            <filter val="B01LYTO0OO"/>
            <filter val="B01MQU553J"/>
            <filter val="B01MRDB47O"/>
            <filter val="B01MRVJOLS"/>
            <filter val="B01MSX72HA"/>
            <filter val="B01MUCFUF6"/>
            <filter val="B01MXHZCIS"/>
            <filter val="B01N0U2COE"/>
            <filter val="B01N0U2D15"/>
            <filter val="B01N2S0G13"/>
            <filter val="B01N9KU9QN"/>
            <filter val="B01NAME9KS"/>
            <filter val="B06VYFGWQZ"/>
            <filter val="B06VYH267K"/>
            <filter val="B06WGLCKV3"/>
            <filter val="B06WPBHDQQ"/>
            <filter val="B06WV7DQW3"/>
            <filter val="B06X1G52W8"/>
            <filter val="B06X3S8G77"/>
            <filter val="B06X95TRCP"/>
            <filter val="B06X96K2BD"/>
            <filter val="B06Y1KDRLZ"/>
            <filter val="B06Y6C44L1"/>
            <filter val="B07117LT2F"/>
            <filter val="B071D6CW51"/>
            <filter val="B071FTHGLR"/>
            <filter val="B071X4NV4C"/>
            <filter val="B072C6HRGB"/>
            <filter val="B072KF2S9X"/>
            <filter val="B073P7NHKP"/>
            <filter val="B073YD4WBN"/>
            <filter val="B073YD9191"/>
            <filter val="B073YDRVPZ"/>
            <filter val="B073YDWYNK"/>
            <filter val="B076HR16Q6"/>
            <filter val="B0772J6VCF"/>
            <filter val="B077N65Y1G"/>
            <filter val="B077TY624Z"/>
            <filter val="B077YJC3MN"/>
            <filter val="B077YJT31P"/>
            <filter val="B0784S4JHQ"/>
            <filter val="B0784TGTKD"/>
            <filter val="B078GD314G"/>
            <filter val="B078GK757M"/>
            <filter val="B078KW2TX3"/>
            <filter val="B078NY57HJ"/>
            <filter val="B078NY8JXR"/>
            <filter val="B078RCLTK2"/>
            <filter val="B0791HH5JC"/>
            <filter val="B0791J3R2H"/>
            <filter val="B0798GPFTB"/>
            <filter val="B079XZ5JR4"/>
            <filter val="B07B5BF5SR"/>
            <filter val="B07C2W5D88"/>
            <filter val="B07C8H8XZ1"/>
            <filter val="B07CRLL2C8"/>
            <filter val="B07CRNJ4RQ"/>
            <filter val="B07D1ZZJSF"/>
            <filter val="B07D21R95L"/>
            <filter val="B07D5YPK9F"/>
            <filter val="B07D5Z4QK3"/>
            <filter val="B07D5Z67ZW"/>
            <filter val="B07D73Z45Y"/>
            <filter val="B07D76HZ3H"/>
            <filter val="B07D76M8J7"/>
            <filter val="B07D77BR1M"/>
            <filter val="B07D77FX1B"/>
            <filter val="B07D77VCR9"/>
            <filter val="B07D787752"/>
            <filter val="B07FR9TPPR"/>
            <filter val="B07FRMS8YH"/>
            <filter val="B07FRQR242"/>
            <filter val="B07G878PQZ"/>
            <filter val="B07GXS732F"/>
            <filter val="B07J1RN83J"/>
            <filter val="B07J58Y167"/>
            <filter val="B07KB1TS5Y"/>
            <filter val="B07KR4Q66N"/>
            <filter val="B07L5D5T95"/>
            <filter val="B07L5DTKVW"/>
            <filter val="B07L5V2CFC"/>
            <filter val="B07L5WM8HP"/>
            <filter val="B07L65S6MK"/>
            <filter val="B07L66CQC5"/>
            <filter val="B07L66H4J8"/>
            <filter val="B07MBG3RP4"/>
            <filter val="B07NJJK1TT"/>
            <filter val="B07PDWC6QZ"/>
            <filter val="B07TSTKM65"/>
            <filter val="B07V2B1YR4"/>
            <filter val="B07V35S4Y3"/>
            <filter val="B07V35WNZB"/>
            <filter val="B07V3FWLW9"/>
            <filter val="B07V42Q5ST"/>
            <filter val="B07WR5GTT7"/>
            <filter val="B07Z93847N"/>
            <filter val="B07Z949P87"/>
            <filter val="B07Z94ZTMY"/>
            <filter val="B07Z954YBH"/>
            <filter val="B07Z958CZ6"/>
            <filter val="B07ZX49S95"/>
            <filter val="B07ZX4JBCN"/>
            <filter val="B0824YY36T"/>
            <filter val="B0824Z35XX"/>
            <filter val="B08255KHJ6"/>
            <filter val="B08255VNW1"/>
            <filter val="B08256CRS6"/>
            <filter val="B08256JLF5"/>
            <filter val="B08256MMBP"/>
            <filter val="B08256MWBP"/>
            <filter val="B08256PB25"/>
            <filter val="B08256PTC8"/>
            <filter val="B08256Q2WQ"/>
            <filter val="B08256T255"/>
            <filter val="B08256ZFL5"/>
            <filter val="B082573RGF"/>
            <filter val="B08257CXL7"/>
            <filter val="B08257CY8M"/>
            <filter val="B08257NRDB"/>
            <filter val="B082L25V8T"/>
            <filter val="B082L2NWS1"/>
            <filter val="B082L2Q2ZR"/>
            <filter val="B082L361PY"/>
            <filter val="B082L38MJ7"/>
            <filter val="B082NTZGC5"/>
            <filter val="B083G3NCML"/>
            <filter val="B083JFXHF7"/>
            <filter val="B083JG12VW"/>
            <filter val="B083JG2RJV"/>
            <filter val="B084XP4RQP"/>
            <filter val="B085B3QH9R"/>
            <filter val="B086ZCXLGY"/>
            <filter val="B086ZCYJVK"/>
            <filter val="B086ZDGDTK"/>
            <filter val="B086ZDLQ4V"/>
            <filter val="B08DN11BMG"/>
            <filter val="B08DN2GVY1"/>
            <filter val="B08DN38WSK"/>
            <filter val="B08DNMNWJ9"/>
            <filter val="B08DNYHFJR"/>
            <filter val="B08DNZ7STV"/>
            <filter val="B08DNZJN94"/>
            <filter val="B08DP1C5TP"/>
            <filter val="B08DP1LYZY"/>
            <filter val="B08DP2QF3C"/>
            <filter val="B08GLD3GXX"/>
            <filter val="B08GYT7KLY"/>
            <filter val="B08GYV9J44"/>
            <filter val="B08HFR1RVX"/>
            <filter val="B08HGDRNWD"/>
            <filter val="B08HR4ZNTF"/>
            <filter val="B08HVQSLD8"/>
            <filter val="B08HVS2Q37"/>
            <filter val="B08HVSFWFV"/>
            <filter val="B08HVSGV85"/>
            <filter val="B08KVDFWFD"/>
            <filter val="B08KVGVXY6"/>
            <filter val="B08KYKKHSY"/>
            <filter val="B08MWX8634"/>
            <filter val="B08MX1YN46"/>
            <filter val="B08PC9DF2N"/>
            <filter val="B08PCLQ8GP"/>
            <filter val="B08PCNWM5B"/>
            <filter val="B08PQYHL56"/>
            <filter val="B08PT6XS6C"/>
            <filter val="B08R6JJ9H1"/>
            <filter val="B08R6KH2T8"/>
            <filter val="B08RWBQPCW"/>
            <filter val="B08TTQ9KQ5"/>
            <filter val="B08V6X3RVG"/>
            <filter val="B08V76TKGK"/>
            <filter val="B08VJ5534Q"/>
            <filter val="B08VJ5F7WB"/>
            <filter val="B08VJ6SSXB"/>
            <filter val="B08VJHNKCN"/>
            <filter val="B08XWGMGH6"/>
            <filter val="B08XWKV4CJ"/>
            <filter val="B08XWLX4GP"/>
            <filter val="B08XWNLDQF"/>
            <filter val="B08XWNXN2G"/>
            <filter val="B091YRGMD7"/>
            <filter val="B092RFW8NC"/>
            <filter val="B092RGH5Q2"/>
            <filter val="B09372DD8G"/>
            <filter val="B09372HQHN"/>
            <filter val="B09372RG8N"/>
            <filter val="B093732G7Z"/>
            <filter val="B093735ZNH"/>
            <filter val="B0937388VK"/>
            <filter val="B093738DY8"/>
            <filter val="B09373F13M"/>
            <filter val="B09374FN7L"/>
            <filter val="B09374VZHG"/>
            <filter val="B09375287X"/>
            <filter val="B09375C2JJ"/>
            <filter val="B09375P8B4"/>
            <filter val="B09375PD88"/>
            <filter val="B093771891"/>
            <filter val="B09377KVKR"/>
            <filter val="B0993D77JN"/>
            <filter val="B0993DB1HL"/>
            <filter val="B099S34GKD"/>
            <filter val="B09GYDMLD9"/>
            <filter val="B09GYGTLCT"/>
            <filter val="B09H33P1L9"/>
            <filter val="B09MTVNQGQ"/>
            <filter val="B09N2GDX49"/>
            <filter val="B0BDS1ZV26"/>
            <filter val="B0BFHML1JZ"/>
            <filter val="B0BFHQ1PPV"/>
            <filter val="B0BFLNZWGC"/>
            <filter val="B0BFLPBHS2"/>
            <filter val="B0BFLPSFJ3"/>
            <filter val="B0BFLR11MJ"/>
            <filter val="B0BFLR66Z6"/>
            <filter val="B0BFLRD3FN"/>
            <filter val="B0BFLRKTYC"/>
            <filter val="B0BFLTD7L6"/>
            <filter val="BEC_1C_BarbequeGrill_Briefcase_WithSkewers_8pcs"/>
            <filter val="BEC_1C_BarbequeGrill_HalfBarrel_WithSkewers_6pcs"/>
            <filter val="BEC_1C_Bottle_Flask_Vacumm_500ml"/>
            <filter val="BEC_1C_Bottle_Sport_StainlessSteel_500ml_Black"/>
            <filter val="BEC_1C_Bottle_Sport_StainlessSteel_500ml_DarkBlue"/>
            <filter val="BEC_1C_BrushHolder_Rack_Plastic_9.5x18_Green"/>
            <filter val="BEC_1C_BrushHolder_Rack_Plastic_9.5x18_Orange"/>
            <filter val="BEC_1C_BrushHolder_Rack_Plastic_9.5x18_White"/>
            <filter val="BEC_1C_BrushHolder_Rack_Plastic_9.5x18_Yellow"/>
            <filter val="BEC_1C_ChoppingBoard_Collapsible_30x40_Grey"/>
            <filter val="BEC_1C_Cookware_GrillPlate_Metal"/>
            <filter val="BEC_1C_Cookware_Pan_Aluminium_186gm_Blue"/>
            <filter val="BEC_1C_Cookware_Pan_Baking_Metal"/>
            <filter val="BEC_1C_Cookware_Pan_Bread_Metal"/>
            <filter val="BEC_1C_Cookware_Pan_Pizza_Metal"/>
            <filter val="BEC_1C_Cookware_Pan_Square_Aluminium_695gm"/>
            <filter val="BEC_1C_Cookware_Pan+Lid_Borosilicate_3L"/>
            <filter val="BEC_1C_Cookware_Tray_Baking_Metal"/>
            <filter val="BEC_1C_Cup&amp;Mug_Glass_Insulated_250ml_Black"/>
            <filter val="BEC_1C_Cup&amp;Mug_Glass_Insulated_250ml_Blue"/>
            <filter val="BEC_1C_Cup&amp;Mug_Glass_Insulated_250ml_Grey"/>
            <filter val="BEC_1C_Cup&amp;Mug_Glass_Insulated_250ml_Orange"/>
            <filter val="BEC_1C_Cup&amp;Mug_Glass_Insulated_250ml_Pink"/>
            <filter val="BEC_1C_CushionCovers_Jute_BlockPrint_40x40_White_Blue"/>
            <filter val="BEC_1C_CushionCovers_Jute_LeafPrint_40x40_Multicolor"/>
            <filter val="BEC_1C_CushionCovers_Jute_Printed_40x40_Red_White"/>
            <filter val="BEC_1C_CushionCovers_Jute_SquarePrint_40x40_Red_Green"/>
            <filter val="BEC_1C_CushionCovers_Jute_Strips+FlowerPrint_40x40_Multicolor"/>
            <filter val="BEC_1C_CushionCovers_Jute_TeapotPrint_40x40_Multicolor"/>
            <filter val="BEC_1C_CushionCovers_Velvet_GoldWorkPrint_40x40_Wine"/>
            <filter val="BEC_1C_CushionCovers_Velvet_LeafPrint_40x40_Yellow_Green"/>
            <filter val="BEC_1C_CushionCovers_Velvet_Solid_40x40_Blue"/>
            <filter val="BEC_1C_CushionCovers_Velvet_Solid_40x40_NavyBlue"/>
            <filter val="BEC_1C_CushionCovers_Velvet_Solid_40x40_Teal"/>
            <filter val="BEC_1C_CushionCovers_Velvet_WhiteLinesPrint_40x40_Red"/>
            <filter val="BEC_1C_Fragrance_IncenseKit_Baguet-Jasmine-Sandal-Lavender"/>
            <filter val="BEC_1C_FruitBowl_Basket_Plastic_Green"/>
            <filter val="BEC_1C_FruitBowl_Basket_Plastic_Peach"/>
            <filter val="BEC_1C_FruitBowl_Basket_Plastic_White"/>
            <filter val="BEC_1C_FruitBowl_Basket_Plastic_Yellow"/>
            <filter val="BEC_1C_Grater_Plastic_4in1_Green"/>
            <filter val="BEC_1C_Grater_Plastic_8in1_Green"/>
            <filter val="BEC_1C_Grater_Slicer_Plastic_Green"/>
            <filter val="BEC_1C_Juicer_Manual_Green"/>
            <filter val="BEC_1C_KnifeSharpener_Black"/>
            <filter val="BEC_1C_LunchBag_Tote_Polyster_5L_DarkBlue"/>
            <filter val="BEC_1C_LunchBag_Tote_Polyster_5L_Pink"/>
            <filter val="BEC_1C_LunchBag_Tote_Polyster_5L_Purple"/>
            <filter val="BEC_1C_LunchBag_Tote_Polyster_5L_Red"/>
            <filter val="BEC_1C_LunchBox_Bag_Polyster_Insulated_4L_Blue"/>
            <filter val="BEC_1C_LunchBox_Bag_Polyster_Insulated_4L_DarkBlue"/>
            <filter val="BEC_1C_LunchBox_Bag_Polyster_Insulated_4L_Pink"/>
            <filter val="BEC_1C_LunchBox_Container_Square_StainlessSteel_850ml_Black"/>
            <filter val="BEC_1C_LunchBox_Container_Square_StainlessSteel_850ml_Green"/>
            <filter val="BEC_1C_LunchBox_DoubleLayer_Plastic_0-1L"/>
            <filter val="BEC_1C_LunchBox_LeakProof_Plastic_0-1L_Bear"/>
            <filter val="BEC_1C_LunchBox_LeakProof_Plastic_0-1L_Rabbit"/>
            <filter val="BEC_1C_LunchBox_Microwave_StainlessSteel_1.2L_Blue"/>
            <filter val="BEC_1C_LunchBox_Microwave_StainlessSteel_1.2L_Green"/>
            <filter val="BEC_1C_LunchBox_Microwave_StainlessSteel_1.2L_Pink"/>
            <filter val="BEC_1C_LunchBox_Sealed_Partition_StainlessSteel_1.2L_Blue"/>
            <filter val="BEC_1C_LunchBox_Sealed_Partition_StainlessSteel_1.2L_Caramine"/>
            <filter val="BEC_1C_LunchBox_Sealed_Partition_StainlessSteel_1.2L_Green"/>
            <filter val="BEC_1C_LunchBox_Thermal_Stackable_StainlessSteel_930ml_Blue"/>
            <filter val="BEC_1C_LunchBox_Thermal_Stackable_StainlessSteel_930ml_Green"/>
            <filter val="BEC_1C_Mould_IceLolly_Cloud_2pcs_Blue_Yellow"/>
            <filter val="BEC_1C_Mould_IceLolly_Cloud_2pcs_Red_Pink"/>
            <filter val="BEC_1C_Mould_IceLolly_Cloud_6pcs_Blue_Yellow"/>
            <filter val="BEC_1C_Mould_IceLolly_Cloud_6pcs_Red_Pink"/>
            <filter val="BEC_1C_Peeler_MultiHead_Black_White"/>
            <filter val="BEC_1C_SpiceRack_Plastic_12in1_Black"/>
            <filter val="BEC_1C_SpiceRack_Plastic_6in1_Black"/>
            <filter val="BEC_1C_Statue_Buddha_Face_Polyresin_13in_Black"/>
            <filter val="BEC_1C_Statue_Buddha_Sitting_Polyresin_12in_Black_Gold"/>
            <filter val="BEC_1C_Statue_Buddha_Sitting_Polyresin_8in_Black_Gold"/>
            <filter val="BEC_1C_Statue_Ganesh_Sitting_Resin_3in_Gold"/>
            <filter val="BEC_1C_Statue_Ganesh_Sitting_Resin_6in_Gold"/>
            <filter val="BEC_1C_Stool_Button_Plastic_20cm_Red"/>
            <filter val="BEC_1C_Storage_Crisper_4pcs_Rectangular_Blue_Yellow"/>
            <filter val="BEC_1C_Storage_Crisper_4pcs_Rectangular_Red_Pink"/>
            <filter val="BEC_1C_Storage_Crisper_4pcs_Round_Blue_Yellow"/>
            <filter val="BEC_1C_TableRunners_Canvas_Printed_60x13&quot;_Pink"/>
            <filter val="BEC_1C_Tumbler_Insulated_591.4ml_Black"/>
            <filter val="BEC_1C_Tumbler_Insulated_591.4ML_Red"/>
            <filter val="BEC_1C_Tumbler_Insulated_591.4ML_Yellow"/>
            <filter val="BEC_1C_Tumbler_Vacuum_DoubleWall_380ml_Black"/>
            <filter val="BEC_1C_Tumbler_Vacuum_DoubleWall_380ml_OliveGreen"/>
            <filter val="BEC_1C_Tumbler_Vacuum_DoubleWall_380ml_Pink"/>
            <filter val="BEC_1C_Tumbler_Vacuum_Insulated_884ml_Red"/>
            <filter val="BEC_1C_Tumbler_Vacuum_Insulated_884ml_Yellow"/>
            <filter val="BEC_2C_Cookware_Pan_Round_Aluminium_WtihLid_570gm"/>
            <filter val="BEC_2C_Curtain_Door_Blackout_Polyester_7ft_Grey"/>
            <filter val="BEC_2C_Curtain_Door_Blackout_Polyester_7ft_Maroon"/>
            <filter val="BEC_2C_Curtain_Door_Blackout_Polyester_7ft_OliveGreen"/>
            <filter val="BEC_2C_Curtain_Door_Blackout_Polyester_7ft_Teal"/>
            <filter val="BEC_2C_Curtain_Door_GradientPrint_7ft_Red"/>
            <filter val="BEC_2C_Curtain_Door_LeafGarlandPrint_7ft_White_Green"/>
            <filter val="BEC_2C_Curtain_Door_LongCrushPrint_7ft_Green"/>
            <filter val="BEC_2C_Curtain_Door_PeacockPrint_7ft_White_Blue"/>
            <filter val="BEC_2C_Curtain_Window_Solid_Polyester_5ft_OliveGreen"/>
            <filter val="BEC_2C_Curtain_Window_Solid_Polyester_5ft_Teal"/>
            <filter val="BEC_2C_Fragrance_IncenseCone_Jasmine"/>
            <filter val="BEC_2C_Fragrance_IncenseCone_Lemongrass"/>
            <filter val="BEC_2C_Fragrance_IncenseCone_Rose"/>
            <filter val="BEC_2C_Fragrance_IncenseCone_Vedic"/>
            <filter val="BEC_2C_Fragrance_IncenseStick_Jasmine"/>
            <filter val="BEC_2C_Fragrance_IncenseStick_Oudh"/>
            <filter val="BEC_2C_Fragrance_IncenseStick_Rose"/>
            <filter val="BEC_2C_Fragrance_IncenseStick_Sandalwood"/>
            <filter val="BEC_2C_FruitBowl_Basket_Plastic_Green"/>
            <filter val="BEC_2C_FruitBowl_Basket_Plastic_Peach"/>
            <filter val="BEC_2C_FruitBowl_Basket_Plastic_White"/>
            <filter val="BEC_2C_FruitBowl_Basket_Plastic_Yellow"/>
            <filter val="BEC_2C_Stool_Button_Plastic_20cm_Red"/>
            <filter val="BEC_2C_Storage_Bag_Collapsible_Fabric_Packof2_Grey"/>
            <filter val="BEC_2C_Storage_Container_Fridge"/>
            <filter val="BEC_2C_Strainer_Basket+Drainer_Plastic_2in1_Green"/>
            <filter val="BEC_2C_Towel_Hand_Bamboo_40x60_CadetBlue"/>
            <filter val="BEC_2C_Towel_Hand_Bamboo_40x60_Turquoise"/>
            <filter val="BEC_3C_Cloth_GlassCleaner_Microfibre_300gsm_Blue"/>
            <filter val="BEC_3C_Cloth_ScreenCleaner_200gsm_Black"/>
            <filter val="BEC_3C_Storage_Bag_Vacuum_Plastic_Large"/>
            <filter val="BEC_3C_Storage_Bag_Vacuum_Plastic_Medium"/>
            <filter val="BEC_3C_Storage_Bag_Vacuum_Plastic_Small"/>
            <filter val="BEC_4C_Storage_Bag_Vacuum+ManualPump_Plastic_Large"/>
            <filter val="BEC_4C_Storage_Bag_Vacuum+ManualPump_Plastic_Medium"/>
            <filter val="BEC_4C_Storage_Bag_Vacuum+ManualPump_Plastic_Small"/>
            <filter val="BEC_4C_Storage_Container_Fridge"/>
            <filter val="BEC_5C_ShoeRack_Foldable_SupportSlot_32x23_Green"/>
            <filter val="BEC_6C_Fragrance_Diffuser+EssentialOil+TeaLight_4_FrenchLavender"/>
            <filter val="BEC_6C_Storage_Container_Kitchen_1100ml_White"/>
            <filter val="BEC_6C_Storage_Container_Kitchen_1700ml_White"/>
            <filter val="BEC_6C_Storage_Container_Kitchen_750ml_White"/>
            <filter val="KTS_100C_BULB_FLOWR_RAJNIGAN_WHT"/>
            <filter val="KTS_10C_BULB_CHINCHERINCHEE"/>
            <filter val="KTS_10C_BULB_FLOWR_ACHMNS_MULTI"/>
            <filter val="KTS_10C_BULB_FLOWR_ACHMNS_PNK"/>
            <filter val="KTS_10C_BULB_FLOWR_AMARY-LILY_MIX"/>
            <filter val="KTS_10C_BULB_FLOWR_AMARY-LILY+FOOTBALL+NARINE+DAY-LILY"/>
            <filter val="KTS_10C_BULB_FLOWR_CALDMS_MULTI"/>
            <filter val="KTS_10C_BULB_FLOWR_FOOT-LILY_MIX"/>
            <filter val="KTS_10C_BULB_FLOWR_GLADI_DRK_YLW"/>
            <filter val="KTS_10C_BULB_FLOWR_GLADI_GRN"/>
            <filter val="KTS_10C_BULB_FLOWR_GLADI_MIX"/>
            <filter val="KTS_10C_BULB_FLOWR_GLADI_RED"/>
            <filter val="KTS_10C_BULB_FLOWR_RAJNIGAN_WHT"/>
            <filter val="KTS_10C_BULB_FLOWR_ZEPHRYN_LGT_PNK"/>
            <filter val="KTS_10C_BULB_FLOWR_ZEPHRYN_LGT-PNK"/>
            <filter val="KTS_10C_BULB_FLOWR_ZEPHRYN_YLW"/>
            <filter val="KTS_10C_BULB_TRIOTINA_MIX"/>
            <filter val="KTS_10C_PLNTR_10B-PLT_6&quot;_RED"/>
            <filter val="KTS_10C_PLNTR_10POT_DLUX_10''_MIX"/>
            <filter val="KTS_10C_PLNTR_10POT_DLUX_MIX_10&quot;"/>
            <filter val="KTS_10C_PLNTR_10POT_PLSTC_6&quot;_MIX"/>
            <filter val="KTS_10C_PLNTR_10POT-HOLE_PLSTC_6&quot;_BLK"/>
            <filter val="KTS_10C_PLNTR_5POT5B-PLT_8&quot;_RED"/>
            <filter val="KTS_10C_PLNTR_5POT5B-PLT_DLUX_8&quot;_MIX"/>
            <filter val="KTS_10C_PLNTR_5POT5B-PLT_DLUX_8&quot;_RED"/>
            <filter val="KTS_10C_PLNTR_5POT5B-PLT_FLSHY_6&quot;_MIX"/>
            <filter val="KTS_10C_PLNTR_DOUBLE_HOOK_BLCK_4&quot;"/>
            <filter val="KTS_10C_PLNTR_DOUBLE_HOOK_BLUE_4&quot;"/>
            <filter val="KTS_10C_PLNTR_DOUBLE_HOOK_PNK_4&quot;"/>
            <filter val="KTS_10C_PLNTR_DOUBLE_HOOK_PRPL_4&quot;"/>
            <filter val="KTS_10C_PLNTR_DOUBLE_HOOK_YLW_4&quot;"/>
            <filter val="KTS_10C_PLNTR_HANG-POT_1-HOOK_8&quot;_MIX"/>
            <filter val="KTS_10C_PLNTR_POT_18CM_RED"/>
            <filter val="KTS_10C_PLNTR_SEEDTRAY_25HOLE_MIX"/>
            <filter val="KTS_10C_PLNTR_SEEDTRAY_48HOLE_BLK"/>
            <filter val="KTS_10C_PLNTR_SEEDTRAY_49HOLE_BLK"/>
            <filter val="KTS_10C_PLNTR_SEEDTRAY_49HOLE_MIX"/>
            <filter val="KTS_10C_SEED_HERB_WINTER_MIX"/>
            <filter val="KTS_10C_SEED_VEG_CAPSICUM-F1_HYB"/>
            <filter val="KTS_10C_SOIL_CCPT_2GM"/>
            <filter val="KTS_10C_TOOL_5T+GLV+PRU+SCI+MET-BOX_MIX"/>
            <filter val="KTS_10C_TOOL_5T+PRU+SCI+GLV+MET-BOX_MIX"/>
            <filter val="KTS_10C_TOOL_5T+SCI+PRU+MAN+PMP+GLV_PLSTC"/>
            <filter val="KTS_11C_BULB_FLOWR_AMARY-LILY_MIX"/>
            <filter val="KTS_11C_BULB_FLOWR_CALADIUM_MIX"/>
            <filter val="KTS_11C_TOOL_KIDS-GARDEN-KIT"/>
            <filter val="KTS_12_SEED_HERB_COMBO-HERBS"/>
            <filter val="KTS_12C_BULB_FLOWR_AMARY-LILY_MIX"/>
            <filter val="KTS_12C_BULB_FLOWR_AMARY-LILY+FOOTBALL+NARINE+DAY-LILY"/>
            <filter val="KTS_12C_BULB_FLOWR_CALADIUM_MIX"/>
            <filter val="KTS_12C_BULB_FLOWR_CALLA-LILY_YLW"/>
            <filter val="KTS_12C_BULB_FLOWR_FREESIA_MIX"/>
            <filter val="KTS_12C_BULB_FLOWR_RAJNIGAN"/>
            <filter val="KTS_12C_BULB_FLOWR_RAJNIGAN_WHT"/>
            <filter val="KTS_12C_PLNTR_12POT_1-HOOK_8&quot;_MIX"/>
            <filter val="KTS_12C_PLNTR_12POT_3.5&quot;_MIX"/>
            <filter val="KTS_12C_PLNTR_12POT_8&quot;_MIX"/>
            <filter val="KTS_12C_PLNTR_12POT_DLUX_8&quot;_MIX"/>
            <filter val="KTS_12C_PLNTR_12POT_PLSTC_8&quot;_RED"/>
            <filter val="KTS_12C_PLNTR_12POT-HOLE_PLSTC_6&quot;_BLK"/>
            <filter val="KTS_12C_PLNTR_6POT+6BOT-PLT_PLSTC_FLSHY_6&quot;_WHT"/>
            <filter val="KTS_12C_PLNTR_6POT6B-PLT_6&quot;_MIX"/>
            <filter val="KTS_12C_PLNTR_6POT6B-PLT_PLSTC_12''_MIX"/>
            <filter val="KTS_12C_PLNTR_POT_ARDHAN_MIX"/>
            <filter val="KTS_12C_SEED_FLOWR_GARDEN"/>
            <filter val="KTS_12C_SEED_FLOWR_SUMMER_MIX"/>
            <filter val="KTS_12C_SEED_VEG_HYB_MIX"/>
            <filter val="KTS_12C_TOOL_3T+KHRP+PRU+2SEED+3POT+CCPT+OGMAN"/>
            <filter val="KTS_12C_TOOL_3T+KHRP+SCI+2SEED+3POT+CCPT+OGMAN"/>
            <filter val="KTS_14C_SEED_FLOWR_GARDEN_MIX"/>
            <filter val="KTS_14C_SEED_HERB_HEIRLOOM_MIX"/>
            <filter val="KTS_15C_BULB_FLOWR_AMARY-LILY_MIX"/>
            <filter val="KTS_15C_BULB_FLOWR_AMARY-LILY_MULTI"/>
            <filter val="KTS_15C_BULB_FLOWR_CALADIUM_MIX"/>
            <filter val="KTS_15C_BULB_FLOWR_CALDMS_MULTI"/>
            <filter val="KTS_15C_BULB_FLOWR_GLADI_MIX"/>
            <filter val="KTS_15C_BULB_FLOWR_GLADI_RED"/>
            <filter val="KTS_15C_BULB_FLOWR_GLADI_YLW"/>
            <filter val="KTS_15C_BULB_FLOWR_ZEPHRYN_LGT_PNK"/>
            <filter val="KTS_15C_BULB_FLOWR_ZEPHRYN_MIX"/>
            <filter val="KTS_15C_BULB_FLOWR_ZEPHRYN_YLW"/>
            <filter val="KTS_15C_SEED_FLOWR_HEIRLOOM_MIX"/>
            <filter val="KTS_15C_SEED_VEG_MIX-VARIETY"/>
            <filter val="KTS_16C_BULB_FLOWR_CALADIUM_MIX"/>
            <filter val="KTS_16C_BULB_FLOWR_GLADI_MIX"/>
            <filter val="KTS_16C_BULB_FLOWR_RAJNIGAN_WHT"/>
            <filter val="KTS_16C_PLNTR_8POT8B-PLT_FLSHY_6&quot;_MIX"/>
            <filter val="KTS_16C_PLNTR_8POT8B-PLT_PLSTC_6&quot;_MIX"/>
            <filter val="KTS_17C_BULB_FLOWR_RAJNIGAN_WHT"/>
            <filter val="KTS_18C_BULB_FLOWR_AMARY-LILY_MIX"/>
            <filter val="KTS_18C_BULB_FLOWR_GLADI_MULTI"/>
            <filter val="KTS_18C_PLNTR_18POT_NURSRY_6&quot;_MIX"/>
            <filter val="KTS_1C_BULB_FLOWR_AMARY-LILY_MIX"/>
            <filter val="KTS_1C_BULB_FLOWR_AMERICAN-GLADI_RED"/>
            <filter val="KTS_1C_BULB_FLOWR_FOOT-LILY"/>
            <filter val="KTS_1C_BULB_FLOWR_FOOT-LILY_MIX"/>
            <filter val="KTS_1C_BULB_FLOWR_FREESIA_RED"/>
            <filter val="KTS_1C_BULB_FLOWR_PROSPPORITY-GLADI_WHT"/>
            <filter val="KTS_1C_BULB_FLOWR_TBRS_HYB"/>
            <filter val="KTS_1C_BULB_FLOWR_ZENTEDASCHIA_PRP"/>
            <filter val="KTS_1C_BULB_FLOWR_ZEPHRYN_LGT-PNK"/>
            <filter val="KTS_1C_BULB_FLOWR_ZEPHRYN_WHT"/>
            <filter val="KTS_1C_I-WEEDER_ALL PINK"/>
            <filter val="KTS_1C_MTL_DUAL_POT_WIT_STND_BLACK"/>
            <filter val="KTS_1C_MTL_DUAL_POT_WIT_STND_WHITE"/>
            <filter val="KTS_1C_PLANTR_3-STEP-STAND_DIY"/>
            <filter val="KTS_1C_PLNTR_1POT_SUNSHINE_8&quot;_GRN"/>
            <filter val="KTS_1C_PLNTR_1STAND+2MET-POT_MIX"/>
            <filter val="KTS_1C_PLNTR_2-HOOK_HANGING"/>
            <filter val="KTS_1C_PLNTR_2POT+2STND_MET_SQR_GRY"/>
            <filter val="KTS_1C_PLNTR_5POT_MET_RECTANGLE_MIX"/>
            <filter val="KTS_1C_PLNTR_CRWN_METAL_PLANTER_RED"/>
            <filter val="KTS_1C_PLNTR_CRWN_METAL_PLANTER_WHITE_PRNTD"/>
            <filter val="KTS_1C_PLNTR_GLASS_TUBE_WOODEN_HOLDER"/>
            <filter val="KTS_1C_PLNTR_HANDI_POT_GRAY"/>
            <filter val="KTS_1C_PLNTR_HANG-POT_PLSTC_ERO_PNK"/>
            <filter val="KTS_1C_PLNTR_MET_BLK_JUTE-ROPE"/>
            <filter val="KTS_1C_PLNTR_PMP_MET_FLRL-PRNT_YLW"/>
            <filter val="KTS_1C_PLNTR_POT_BRASS_5&quot;_GLD"/>
            <filter val="KTS_1C_PLNTR_POT_ERO_7&quot;_BLU"/>
            <filter val="KTS_1C_PLNTR_POT_JUPITR_14&quot;_YLW"/>
            <filter val="KTS_1C_PLNTR_POT_MET_DBL-HANDL_BRN"/>
            <filter val="KTS_1C_PLNTR_POT_MET_DOUBLE-HANG_YLW"/>
            <filter val="KTS_1C_PLNTR_POT_MET_RECTANGLE-STND_BLK"/>
            <filter val="KTS_1C_PLNTR_POT_MET_WIT-STND_4&quot;_WHT"/>
            <filter val="KTS_1C_PLNTR_POT_MET_WIT-TRIPOD-STND_BLK"/>
            <filter val="KTS_1C_PLNTR_POT_MET_WIT-TRIPOD-STND_ELEPHANT"/>
            <filter val="KTS_1C_PLNTR_POT_MET_WIT-TRIPOD-STND_FLR"/>
            <filter val="KTS_1C_PLNTR_POT_MET_WIT-TRIPOD-STND_GRN"/>
            <filter val="KTS_1C_PLNTR_POT_MET_WIT-TRIPOD-STND_RED"/>
            <filter val="KTS_1C_PLNTR_POT_PLSTC_ERO_RED"/>
            <filter val="KTS_1C_PLNTR_POT_PLSTC_ERO_WHT"/>
            <filter val="KTS_1C_PLNTR_POT_PLSTC_EUROBASKT_7&quot;_BLU"/>
            <filter val="KTS_1C_PLNTR_POT_PLSTC_JUPITR_10&quot;_ORG"/>
            <filter val="KTS_1C_PLNTR_POT_PLSTC_JUPITR_14&quot;_BLU"/>
            <filter val="KTS_1C_PLNTR_POT_PLSTC_JUPITR_14&quot;_RED"/>
            <filter val="KTS_1C_PLNTR_POT_PLSTC_JUPITR_MLT"/>
            <filter val="KTS_1C_PLNTR_POT_PLSTC_PEARL_5&quot;_GRN"/>
            <filter val="KTS_1C_PLNTR_POT_PLSTC_PEARL_5&quot;_WHT"/>
            <filter val="KTS_1C_PLNTR_POT_PLSTC_SUNSHINE_7&quot;_GRN"/>
            <filter val="KTS_1C_PLNTR_POT_PLSTC_SUNSHINE_7&quot;_YLW"/>
            <filter val="KTS_1C_PLNTR_POT_PLSTC_SUNSHN_7&quot;_YLW"/>
            <filter val="KTS_1C_PLNTR_RECTGLR_POT_WIT_TRPD_STAND"/>
            <filter val="KTS_1C_PLNTR_RECTGLR_POT_WIT_TRPD_STAND_BLUE"/>
            <filter val="KTS_1C_PLNTR_SINGL-HOOK-HANG-POT_6&quot;_BLU"/>
            <filter val="KTS_1C_PLNTR_SINGL-HOOK-HANG-POT_8&quot;_ORG"/>
            <filter val="KTS_1C_PLNTR_SINGL-HOOK-HANG-POT_8&quot;_YLW"/>
            <filter val="KTS_1C_PLNTR_SINGL-HOOK-HANG-POT_PLSTC_WHT"/>
            <filter val="KTS_1C_PLNTR_STAND_MET_CYCLE_BLK"/>
            <filter val="KTS_1C_PLNTR_STAND_MET_RICKSHAW_BLK"/>
            <filter val="KTS_1C_PLNTR_STAND_SEMI-CIRCLE_BLK"/>
            <filter val="KTS_1C_PLNTR_STND_Z-STLE_BLK"/>
            <filter val="KTS_1C_PLNTR_TRIPOD_BUDHHA_PRNT"/>
            <filter val="KTS_1C_PLNTR_TRIPOD_EGG_SHAPE_BLACK"/>
            <filter val="KTS_1C_PLNTR_TRIPOD_EGG_SHAPE_GLDN"/>
            <filter val="KTS_1C_PLNTR_TRIPOD_EGG_SHAPE_WHITE"/>
            <filter val="KTS_1C_PLNTR_TRIPOD_GLDN_BLUE"/>
            <filter val="KTS_1C_PLNTR_TRIPOD_GLDN_RED"/>
            <filter val="KTS_1C_PLNTR_TRIPOD_METAL_PLANTER"/>
            <filter val="KTS_1C_PLNTR_TRIPOD_METAL_PLANTER_LEAF_B&amp;W_PRNTD"/>
            <filter val="KTS_1C_PLNTR_TRIPOD_PEACK_PRNT"/>
            <filter val="KTS_1C_PLNTR_WATER-CAN_MET_GRN_1LTR"/>
            <filter val="KTS_1C_PLNTR_WATER-CAN_MET_PRP_1LTR"/>
            <filter val="KTS_1C_PLNTR_WATER-CAN_MET_RED_1LTR"/>
            <filter val="KTS_1C_PLNTTR_CRWN_METAL_PLANTER_BLACK"/>
            <filter val="KTS_1C_PLNTTR_CRWN_METAL_PLANTER_BLUE"/>
            <filter val="KTS_1C_PLNTTR_CRWN_METAL_PLANTER_PRNTD"/>
            <filter val="KTS_1C_PLNTTR_CRWN_METAL_PLANTER_WHITE"/>
            <filter val="KTS_1C_SEED_BABY_SPINC__6GM"/>
            <filter val="KTS_1C_SEED_CALANDULA_ORNG"/>
            <filter val="KTS_1C_SEED_CALANDULA_YLW"/>
            <filter val="KTS_1C_SEED_CARNATIONA+SWEET WILLIAM"/>
            <filter val="KTS_1C_SEED_CHILLI_ACHARI_100_SEED"/>
            <filter val="KTS_1C_SEED_CHILLI_ACHARI_200_SEED"/>
            <filter val="KTS_1C_SEED_FLOWR_ACROCLINIUM_500_SEEDS"/>
            <filter val="KTS_1C_SEED_FLOWR_AFR_MARG_MIX_5GM"/>
            <filter val="KTS_1C_SEED_FLOWR_AFR_MARG_ORANGE_5GM"/>
            <filter val="KTS_1C_SEED_FLOWR_AFRCN-FRNCH-MARGLD"/>
            <filter val="KTS_1C_SEED_FLOWR_AFRCN-FRNCH-MARGLD_MIX"/>
            <filter val="KTS_1C_SEED_FLOWR_AFRCN-MARGLD"/>
            <filter val="KTS_1C_SEED_FLOWR_AFRCN-MARGLD_MIX"/>
            <filter val="KTS_1C_SEED_FLOWR_AFRCN-MARGLD_OP_100GM"/>
            <filter val="KTS_1C_SEED_FLOWR_AFRCN-MARGLD_OP_ORG"/>
            <filter val="KTS_1C_SEED_FLOWR_AFRCN-MARGLD_OP_YLW"/>
            <filter val="KTS_1C_SEED_FLOWR_AFRCN-MARGLD_ORG"/>
            <filter val="KTS_1C_SEED_FLOWR_ALYSSUM"/>
            <filter val="KTS_1C_SEED_FLOWR_ALYSSUM_OP_WHT"/>
            <filter val="KTS_1C_SEED_FLOWR_ANTIRRHIUM_MIX_1500_SEED"/>
            <filter val="KTS_1C_SEED_FLOWR_ASTER-DWARF"/>
            <filter val="KTS_1C_SEED_FLOWR_ASTR_MIX"/>
            <filter val="KTS_1C_SEED_FLOWR_BALSAM_300_SEED"/>
            <filter val="KTS_1C_SEED_FLOWR_BALSAM_OP"/>
            <filter val="KTS_1C_SEED_FLOWR_BLSM_MIX"/>
            <filter val="KTS_1C_SEED_FLOWR_CALENDULA_5G_SEED"/>
            <filter val="KTS_1C_SEED_FLOWR_CELOSIA-CRISTATA_500_SEED"/>
            <filter val="KTS_1C_SEED_FLOWR_CELOSIA-PLUMOSA"/>
            <filter val="KTS_1C_SEED_FLOWR_CELSIA-PLMOSA_OP"/>
            <filter val="KTS_1C_SEED_FLOWR_CHRYSANTHEMUM_OP_MIX"/>
            <filter val="KTS_1C_SEED_FLOWR_CNERRIA"/>
            <filter val="KTS_1C_SEED_FLOWR_COCKSCOMB"/>
            <filter val="KTS_1C_SEED_FLOWR_COSMOS-SULPHUREUS"/>
            <filter val="KTS_1C_SEED_FLOWR_DAHLIA_HYB_MIX"/>
            <filter val="KTS_1C_SEED_FLOWR_DAHLIA_MIX"/>
            <filter val="KTS_1C_SEED_FLOWR_DAHLIA_MIX+AGROPEAT"/>
            <filter val="KTS_1C_SEED_FLOWR_DAISY_DIY"/>
            <filter val="KTS_1C_SEED_FLOWR_DELPHINIUM_MIX_1000_SEED"/>
            <filter val="KTS_1C_SEED_FLOWR_DELPHNM_IMPRL_50N"/>
            <filter val="KTS_1C_SEED_FLOWR_DIANTHUS_MIX_500_SEED"/>
            <filter val="KTS_1C_SEED_FLOWR_DSY"/>
            <filter val="KTS_1C_SEED_FLOWR_FRENCH_MIX_1500_SEED"/>
            <filter val="KTS_1C_SEED_FLOWR_FRNCH-MARGLD"/>
            <filter val="KTS_1C_SEED_FLOWR_FRNCH-MARGLD_MIX"/>
            <filter val="KTS_1C_SEED_FLOWR_GAILLARDIA_ARISTATA_1000_SEED"/>
            <filter val="KTS_1C_SEED_FLOWR_GAZANIA"/>
            <filter val="KTS_1C_SEED_FLOWR_GAZANIA_MIX_1_GRAM"/>
            <filter val="KTS_1C_SEED_FLOWR_GOMPHRENA_CCPT"/>
            <filter val="KTS_1C_SEED_FLOWR_HELICHRYSUM"/>
            <filter val="KTS_1C_SEED_FLOWR_HLHK"/>
            <filter val="KTS_1C_SEED_FLOWR_HOLLYHOCK_MIX_3_GRAM"/>
            <filter val="KTS_1C_SEED_FLOWR_HOLLYHOCK_OP"/>
            <filter val="KTS_1C_SEED_FLOWR_HOLLYHOCK_OP_MIX"/>
            <filter val="KTS_1C_SEED_FLOWR_IPMEA"/>
            <filter val="KTS_1C_SEED_FLOWR_IPOMEAS"/>
            <filter val="KTS_1C_SEED_FLOWR_KALE_500"/>
            <filter val="KTS_1C_SEED_FLOWR_KALE-CABB_RED"/>
            <filter val="KTS_1C_SEED_FLOWR_MARGLD_MIX"/>
            <filter val="KTS_1C_SEED_FLOWR_MESEMBRYANTHEMUM_MIX_1500_SEED"/>
            <filter val="KTS_1C_SEED_FLOWR_MIX"/>
            <filter val="KTS_1C_SEED_FLOWR_MIX-VARIETY"/>
            <filter val="KTS_1C_SEED_FLOWR_MOON_OP"/>
            <filter val="KTS_1C_SEED_FLOWR_MOON-FLOWR_WHT"/>
            <filter val="KTS_1C_SEED_FLOWR_MSMBRM"/>
            <filter val="KTS_1C_SEED_FLOWR_NASTRTUM_1 GM"/>
            <filter val="KTS_1C_SEED_FLOWR_PANSY_MIX"/>
            <filter val="KTS_1C_SEED_FLOWR_PANSY_MIX_200_SEED"/>
            <filter val="KTS_1C_SEED_FLOWR_PETUNIA_MIX_1500_SEED"/>
            <filter val="KTS_1C_SEED_FLOWR_PETUNIA_OP_MIX"/>
            <filter val="KTS_1C_SEED_FLOWR_PHLOX_MIX_1000_SEED"/>
            <filter val="KTS_1C_SEED_FLOWR_PHLX_MIX"/>
            <filter val="KTS_1C_SEED_FLOWR_POPPY_ICELAND_300_SEED"/>
            <filter val="KTS_1C_SEED_FLOWR_POPPY_RED_1500_SEED"/>
            <filter val="KTS_1C_SEED_FLOWR_POPY-SEED_1G"/>
            <filter val="KTS_1C_SEED_FLOWR_PORTUL_MIX"/>
            <filter val="KTS_1C_SEED_FLOWR_PORTULACA"/>
            <filter val="KTS_1C_SEED_FLOWR_PRUNER_WITH_EXTRA_SPRING"/>
            <filter val="KTS_1C_SEED_FLOWR_PTNIA_MIX"/>
            <filter val="KTS_1C_SEED_FLOWR_PTNIA-F2_HYB"/>
            <filter val="KTS_1C_SEED_FLOWR_ROSE-MARY"/>
            <filter val="KTS_1C_SEED_FLOWR_SALVIA"/>
            <filter val="KTS_1C_SEED_FLOWR_SALVIA_OP_RED"/>
            <filter val="KTS_1C_SEED_FLOWR_SUNFLOWR-TALL"/>
            <filter val="KTS_1C_SEED_FLOWR_SUNFLWR-TALL_YLW"/>
            <filter val="KTS_1C_SEED_FLOWR_SUNFLWR-TALL_YLW_10GM"/>
            <filter val="KTS_1C_SEED_FLOWR_SWEET_MIX_1000_SEED"/>
            <filter val="KTS_1C_SEED_FLOWR_SWEET-PEAS+D2D213:D225"/>
            <filter val="KTS_1C_SEED_FLOWR_SWEET-WILLM_MIX"/>
            <filter val="KTS_1C_SEED_FLOWR_SWISS_SWISS CHARD_100_SEED"/>
            <filter val="KTS_1C_SEED_FLOWR_SWISS_SWISS CHARD_50_SEED"/>
            <filter val="KTS_1C_SEED_FLOWR_THYM_OP"/>
            <filter val="KTS_1C_SEED_FLOWR_TWINKL-PHLOX-DWARF_OP_MIX"/>
            <filter val="KTS_1C_SEED_FLOWR_VERBENA_MIX_500_SEED"/>
            <filter val="KTS_1C_SEED_FLOWR_VINCA+PERIWINKLE_MIX"/>
            <filter val="KTS_1C_SEED_FLOWR_VNCA_MIX"/>
            <filter val="KTS_1C_SEED_FLOWR_ZINIA_DAHLIA_MIX"/>
            <filter val="KTS_1C_SEED_FLOWR_ZINIA_DESI_MIX"/>
            <filter val="KTS_1C_SEED_FLOWR_ZINIA_HYB_MIX"/>
            <filter val="KTS_1C_SEED_FLOWR_ZINIA_MIX"/>
            <filter val="KTS_1C_SEED_HERB_CHIVE"/>
            <filter val="KTS_1C_SEED_HERB_FENUGREEK_10GM"/>
            <filter val="KTS_1C_SEED_HERB_LEMON-GRASS"/>
            <filter val="KTS_1C_SEED_HERB_MARJORAM"/>
            <filter val="KTS_1C_SEED_HERB_MINT"/>
            <filter val="KTS_1C_SEED_HERB_OREGANO"/>
            <filter val="KTS_1C_SEED_HERB_PARSLEY-TRIPLE-MOSS-CURLED"/>
            <filter val="KTS_1C_SEED_HERB_ROCKET"/>
            <filter val="KTS_1C_SEED_HRB"/>
            <filter val="KTS_1C_SEED_LEMON_BALM_200_SEED"/>
            <filter val="KTS_1C_SEED_PETHUNIA_2000_SEED"/>
            <filter val="KTS_1C_SEED_VEG_AMRNTH"/>
            <filter val="KTS_1C_SEED_VEG_BABY-SPNCH_10 GM"/>
            <filter val="KTS_1C_SEED_VEG_BITTER-GOURD_HYB"/>
            <filter val="KTS_1C_SEED_VEG_BITTER-GRD_10GM"/>
            <filter val="KTS_1C_SEED_VEG_BOTTLE-GOURD_HYB_LONG"/>
            <filter val="KTS_1C_SEED_VEG_BOTTLE-GOURD_OP_LONG"/>
            <filter val="KTS_1C_SEED_VEG_BOTTLE-GRD_10GM"/>
            <filter val="KTS_1C_SEED_VEG_BRINJAL-LNG_1000"/>
            <filter val="KTS_1C_SEED_VEG_BRINJAL-LONG_10GM"/>
            <filter val="KTS_1C_SEED_VEG_BRINJAL-RND_1000"/>
            <filter val="KTS_1C_SEED_VEG_BRINJAL-RND_HYB_PRP"/>
            <filter val="KTS_1C_SEED_VEG_BROCCOLI"/>
            <filter val="KTS_1C_SEED_VEG_BROCCOLI_10GM"/>
            <filter val="KTS_1C_SEED_VEG_BROCCOLI_OP"/>
            <filter val="KTS_1C_SEED_VEG_BTTLE-GRD_4 GM"/>
            <filter val="KTS_1C_SEED_VEG_CABBAGE_HYB_RED"/>
            <filter val="KTS_1C_SEED_VEG_CABBAGE_OP"/>
            <filter val="KTS_1C_SEED_VEG_CABBAGE_RED"/>
            <filter val="KTS_1C_SEED_VEG_CAPSICM_RED"/>
            <filter val="KTS_1C_SEED_VEG_CAPSICM_YLW"/>
            <filter val="KTS_1C_SEED_VEG_CAPSICUM_HYB_YLW"/>
            <filter val="KTS_1C_SEED_VEG_CARROT_5GM"/>
            <filter val="KTS_1C_SEED_VEG_CARROT-KHARODA_OP"/>
            <filter val="KTS_1C_SEED_VEG_CAULIFLOWER_HYB"/>
            <filter val="KTS_1C_SEED_VEG_CELERY"/>
            <filter val="KTS_1C_SEED_VEG_CHILI_GRN"/>
            <filter val="KTS_1C_SEED_VEG_CHILLI-F1_HYB_10GM"/>
            <filter val="KTS_1C_SEED_VEG_CHN-CABB_OP"/>
            <filter val="KTS_1C_SEED_VEG_CHOLAI_HYB"/>
            <filter val="KTS_1C_SEED_VEG_CLUSTER-BEAN_OP"/>
            <filter val="KTS_1C_SEED_VEG_CORIANDER_10GM"/>
            <filter val="KTS_1C_SEED_VEG_CRRT-KRDA_2 GM"/>
            <filter val="KTS_1C_SEED_VEG_CUCUMBER_HYB"/>
            <filter val="KTS_1C_SEED_VEG_CUCUMBER_OP"/>
            <filter val="KTS_1C_SEED_VEG_FNL_1 GM"/>
            <filter val="KTS_1C_SEED_VEG_FRENCH-BEANS_OP"/>
            <filter val="KTS_1C_SEED_VEG_FRNCH-BNS_10GM"/>
            <filter val="KTS_1C_SEED_VEG_FRNCH-BNS_DIY"/>
            <filter val="KTS_1C_SEED_VEG_HYB_TOMATO SEEDS"/>
            <filter val="KTS_1C_SEED_VEG_KOCHIA_OP"/>
            <filter val="KTS_1C_SEED_VEG_KOCHIA+CCPT"/>
            <filter val="KTS_1C_SEED_VEG_LADY-FINGER_10GM"/>
            <filter val="KTS_1C_SEED_VEG_LADYFINGER_HYB"/>
            <filter val="KTS_1C_SEED_VEG_LADYFINGER_OP"/>
            <filter val="KTS_1C_SEED_VEG_LEEK"/>
            <filter val="KTS_1C_SEED_VEG_LETUCE_OP_RED"/>
            <filter val="KTS_1C_SEED_VEG_LONGMELON_OP"/>
            <filter val="KTS_1C_SEED_VEG_LONG-RADISH_MULTI_50N"/>
            <filter val="KTS_1C_SEED_VEG_LONG-YARD-BEAN_OP"/>
            <filter val="KTS_1C_SEED_VEG_LONG-YRD-BNS_6 GM"/>
            <filter val="KTS_1C_SEED_VEG_ONION_WHT"/>
            <filter val="KTS_1C_SEED_VEG_PAPAYA_10GM"/>
            <filter val="KTS_1C_SEED_VEG_PARSLY_MIX"/>
            <filter val="KTS_1C_SEED_VEG_PUMPKIN_10GM"/>
            <filter val="KTS_1C_SEED_VEG_PUMPKIN_F1 HYB_4GM"/>
            <filter val="KTS_1C_SEED_VEG_PUMPKIN_OP"/>
            <filter val="KTS_1C_SEED_VEG_RADISH_OP_RED"/>
            <filter val="KTS_1C_SEED_VEG_RADISH_OP_WHT"/>
            <filter val="KTS_1C_SEED_VEG_RADISH-LNG_10GM"/>
            <filter val="KTS_1C_SEED_VEG_RADISH-RND_RED_5GM"/>
            <filter val="KTS_1C_SEED_VEG_RIDGE-GOURD_OP"/>
            <filter val="KTS_1C_SEED_VEG_RSWEET-PEAS_MIX_5GM"/>
            <filter val="KTS_1C_SEED_VEG_SPINACH_10GM"/>
            <filter val="KTS_1C_SEED_VEG_SPINACH_OP"/>
            <filter val="KTS_1C_SEED_VEG_SPNG-GRD_15N"/>
            <filter val="KTS_1C_SEED_VEG_SPONGE-GOURD"/>
            <filter val="KTS_1C_SEED_VEG_STRAWBERRY"/>
            <filter val="KTS_1C_SEED_VEG_TINDA"/>
            <filter val="KTS_1C_SEED_VEG_TOMATO_1000"/>
            <filter val="KTS_1C_SEED_VEG_TOMATO_HYB"/>
            <filter val="KTS_1C_SEED_VEG_WMELN-HYB_YLW"/>
            <filter val="KTS_1C_SEED_VEG+FENUGREEK_OP"/>
            <filter val="KTS_1C_SEES_FLOWR_ALYSSUM_1500_SEED"/>
            <filter val="KTS_1C_SOIL_CCPT_1KG"/>
            <filter val="KTS_1C_SOIL_CCPT_4KG"/>
            <filter val="KTS_1C_SOIL_CCPT_5KG"/>
            <filter val="KTS_1C_SOIL_CCPT_LOW-EC_5KG"/>
            <filter val="KTS_1C_SOIL_CCPT_LOW-EC_650G"/>
            <filter val="KTS_1C_SOIL_CCPT_TIKKI_100G"/>
            <filter val="KTS_1C_SOIL_CCPT-LOOSE_8KG"/>
            <filter val="KTS_1C_SOIL_COCOCHIPS_BRICK_500G"/>
            <filter val="KTS_1C_SOIL_COND_500G"/>
            <filter val="KTS_1C_SOIL_LOOSE_CCPT_4KG"/>
            <filter val="KTS_1C_SOIL_MAGIC_SOIL_2KG"/>
            <filter val="KTS_1C_SOIL_MAGIC_SOIL_5KG"/>
            <filter val="KTS_1C_SOIL_MAN_BIORUTE_5KG"/>
            <filter val="KTS_1C_SOIL_MIRACLE_SOIL_3KG"/>
            <filter val="KTS_1C_SOIL_MOSS-GRASS_WATR-RETAIN_500G"/>
            <filter val="KTS_1C_SOIL_MUSTARD-CAKE_500G"/>
            <filter val="KTS_1C_SOIL_NEEM-CAKE_2KG"/>
            <filter val="KTS_1C_SOIL_POT-MIX_BRN_4KG"/>
            <filter val="KTS_1C_SOIL_RED_SOIL_4KG"/>
            <filter val="KTS_1C_SOIL_VRCOM_20KG"/>
            <filter val="KTS_1C_SOIL_VRCOM_4KG"/>
            <filter val="KTS_1C_SOIL_VRCOM_SJ_10KG"/>
            <filter val="KTS_1C_SOIL_VRCOM_SJ_1KG"/>
            <filter val="KTS_1C_SOIL_VRCOM_SJ_20KG"/>
            <filter val="KTS_1C_SOIL_VRCOM_SJ_2KG"/>
            <filter val="KTS_1C_SOIL_VRCOM_SJ_5KG"/>
            <filter val="KTS_1C_TOOL_2.5&quot;_BYPASS_LOPPER"/>
            <filter val="KTS_1C_TOOL_26&quot;_BRANCH_TREEMER"/>
            <filter val="KTS_1C_TOOL_BG-TRWL_ORG-HANDL"/>
            <filter val="KTS_1C_TOOL_BONSAI-SCI"/>
            <filter val="KTS_1C_TOOL_BYPASS-LOPPER_21&quot;"/>
            <filter val="KTS_1C_TOOL_BYPASS-PRU_8&quot;"/>
            <filter val="KTS_1C_TOOL_BYPASS-PRU_ANVIL"/>
            <filter val="KTS_1C_TOOL_BYPASS-PRU_SMART-LOCK"/>
            <filter val="KTS_1C_TOOL_CULT_ORG-HNDL"/>
            <filter val="KTS_1C_TOOL_CULT_PLSTC-HNDL_ORG"/>
            <filter val="KTS_1C_TOOL_CULT_PRINTD-MET"/>
            <filter val="KTS_1C_TOOL_CULT_RBR-GRIP_BLK"/>
            <filter val="KTS_1C_TOOL_CULT_WOOD-HNDL_RED"/>
            <filter val="KTS_1C_TOOL_FOLDING-SAW"/>
            <filter val="KTS_1C_TOOL_FRK_ORG-HNDL"/>
            <filter val="KTS_1C_TOOL_FRK_PLSTC-HNDL_ORG"/>
            <filter val="KTS_1C_TOOL_FRK_RBR-GRIP_BLK"/>
            <filter val="KTS_1C_TOOL_FRK_WOOD-HNDL_PNK"/>
            <filter val="KTS_1C_TOOL_FRUIT-SNIP_STRAIGHT"/>
            <filter val="KTS_1C_TOOL_GLV_CLAW_GRN"/>
            <filter val="KTS_1C_TOOL_GLV_KTS_ORG"/>
            <filter val="KTS_1C_TOOL_GRASS-SHEAR_90-DEGREE"/>
            <filter val="KTS_1C_TOOL_GRN-HOE_MET_ORG"/>
            <filter val="KTS_1C_TOOL_HEDG-CUTR_MULTI"/>
            <filter val="KTS_1C_TOOL_HEDGE-CUT_WOOD-HNDL"/>
            <filter val="KTS_1C_TOOL_HEDGE-CUT_WOOD-HNDL_PREMIUM"/>
            <filter val="KTS_1C_TOOL_HEDGE-SHEAR_ORG-HNDL"/>
            <filter val="KTS_1C_TOOL_HEDGE-SHEAR_WOOD-HNDL"/>
            <filter val="KTS_1C_TOOL_HEDGE-SHEAR_WOOD-HNDL_20&quot;"/>
            <filter val="KTS_1C_TOOL_HOE-WTH-PRNG_MET_ORG"/>
            <filter val="KTS_1C_TOOL_IRRIKIT_100 PLANTS"/>
            <filter val="KTS_1C_TOOL_IRRIKIT_10-PLANTS"/>
            <filter val="KTS_1C_TOOL_IRRIKIT_15 PLANTS"/>
            <filter val="KTS_1C_TOOL_IRRIKIT_30-PLANTS"/>
            <filter val="KTS_1C_TOOL_IRRIKIT_50 PLANTS"/>
            <filter val="KTS_1C_TOOL_IRRIKIT_50-PLANTS"/>
            <filter val="KTS_1C_TOOL_IRRIKIT_SPLY-PIPE_25M_MULTI"/>
            <filter val="KTS_1C_TOOL_IRRIKIT_SPLY-PIPE_50M_BLK"/>
            <filter val="KTS_1C_TOOL_I-WDR_PLSTC-HNDL_ORG"/>
            <filter val="KTS_1C_TOOL_I-WDR_PRINTD"/>
            <filter val="KTS_1C_TOOL_I-WDR_WOOD-HNDL_RED"/>
            <filter val="KTS_1C_TOOL_KHRP_1&quot;_BLK"/>
            <filter val="KTS_1C_TOOL_KHRP_2&quot;_BLK"/>
            <filter val="KTS_1C_TOOL_KHRP_3''_BLK"/>
            <filter val="KTS_1C_TOOL_LOOPER_TELESCOPIC"/>
            <filter val="KTS_1C_TOOL_LOPPER_DROP-FORGED"/>
            <filter val="KTS_1C_TOOL_NOZZLE_7"/>
            <filter val="KTS_1C_TOOL_PMP_PLSTC_MNL_MULTI_8 LTR"/>
            <filter val="KTS_1C_TOOL_PMP_PLSTC_MNL_WHT_5 LTR"/>
            <filter val="KTS_1C_TOOL_PRU_32026Z_BYPSS_RED"/>
            <filter val="KTS_1C_TOOL_PRU_DOUBLE-CUT"/>
            <filter val="KTS_1C_TOOL_PRU_DRP-FRGD"/>
            <filter val="KTS_1C_TOOL_PRU_HS_ASORTD"/>
            <filter val="KTS_1C_TOOL_PRU_KS_ASORTD"/>
            <filter val="KTS_1C_TOOL_PRU_REVLVNG-HNDL"/>
            <filter val="KTS_1C_TOOL_PRU_SMART-LOCK"/>
            <filter val="KTS_1C_TOOL_PRUNING-SAW_WITH-COVER"/>
            <filter val="KTS_1C_TOOL_PRUNING-SAW_WITH-HOOK"/>
            <filter val="KTS_1C_TOOL_SCI_KS_ASORTD"/>
            <filter val="KTS_1C_TOOL_SHARPENER_SUNYA_120MM"/>
            <filter val="KTS_1C_TOOL_SM-TRWL_BLK-HNDL"/>
            <filter val="KTS_1C_TOOL_SM-TRWL_HANDL-WTH-HLE_GRN"/>
            <filter val="KTS_1C_TOOL_SPAD_BLACK_METAL_RUBBER_GRIP"/>
            <filter val="KTS_1C_TOOL_SPRAYER_PUMP_3_LTR_TRNPRNT"/>
            <filter val="KTS_1C_TOOL_SPRAYER-PUMP_1LTR"/>
            <filter val="KTS_1C_TOOL_SPRAYER-PUMP_2-LTR"/>
            <filter val="KTS_1C_TOOL_TELESCOPIC-HEDGE-SHEAR_PLSTC"/>
            <filter val="KTS_1C_TOOL_TELESCOPIC-LOPPER"/>
            <filter val="KTS_1C_TOOL_TLR_MET_ORG"/>
            <filter val="KTS_1C_TOOL_TRWL_BG"/>
            <filter val="KTS_1C_TOOL_TRWL_PLSTC-HNDL_SUNYA_BG_GRN"/>
            <filter val="KTS_1C_TOOL_TRWL_PRINTD_BG"/>
            <filter val="KTS_1C_TOOL_TRWL_PRINTD_SM"/>
            <filter val="KTS_1C_TOOL_TRWL_SM"/>
            <filter val="KTS_1C_TOOL_TRWL_WOOD-HNDL_BG_RED"/>
            <filter val="KTS_1C_TOOL_TRWL_WOOD-HNDL_SM_RED"/>
            <filter val="KTS_1C_TOOL_TRWL_WOOD-HNDL_SUNYA_BG"/>
            <filter val="KTS_1C_TOOL_TRWL_WOOD-HNDL_SUNYA_SM"/>
            <filter val="KTS_1C_TOOL_TRWL-BG_RBR-GRIP_BLK"/>
            <filter val="KTS_1C_TOOL_TRWL-SM_ORG-HNDL"/>
            <filter val="KTS_1C_TOOL_TUB-PPE_BLK_50 MTR"/>
            <filter val="KTS_1C_TOOL_WATER-CAN_PLSTC_GRN_5-LTR"/>
            <filter val="KTS_1C_TOOL_WDR_ORG-HANDL"/>
            <filter val="KTS_1C_VERMI_SOIL_ACTIVATOR_5KG"/>
            <filter val="KTS_1C_VERMI_SUCCULENT_MIX_6KG"/>
            <filter val="KTS_20C_BULB_FLOWR_CALADIUM_MIX"/>
            <filter val="KTS_20C_BULB_FLOWR_CALLA-LILY_BLK"/>
            <filter val="KTS_20C_BULB_FLOWR_GLADI_MIX"/>
            <filter val="KTS_20C_BULB_FLOWR_RAJNIGAN_MIX"/>
            <filter val="KTS_20C_BULB_FLOWR_RAJNIGAN_WHT"/>
            <filter val="KTS_20C_BULB_FLOWR_ZEPHRYN_WHT"/>
            <filter val="KTS_20C_BULB_FLOWR_ZEPHRYN_YLW"/>
            <filter val="KTS_20C_PLNTR_10POT+10BOT-PLT_PLSTC_NRSRY-POT_MULTI"/>
            <filter val="KTS_20C_PLNTR_10POT10B-PLT_DLUX_10''_MIX"/>
            <filter val="KTS_20C_PLNTR_10POT10B-PLT_FLSHY_6&quot;_MIX"/>
            <filter val="KTS_20C_PLNTR_10POT10B-PLT_NURSRY_6&quot;_BLU"/>
            <filter val="KTS_20C_PLNTR_10POT10B-PLT_NURSRY_6&quot;_GRN"/>
            <filter val="KTS_20C_PLNTR_10POT10B-PLT_NURSRY_6&quot;_PRP"/>
            <filter val="KTS_20C_PLNTR_10POT10B-PLT_NURSRY_6&quot;_RED"/>
            <filter val="KTS_20C_PLNTR_10POT10B-PLT_PLSTC_6&quot;_ORG"/>
            <filter val="KTS_20C_PLNTR_20POT_ERA_3''_MIX"/>
            <filter val="KTS_20C_PLNTR_20POT_FLSHY_6&quot;_MIX"/>
            <filter val="KTS_20C_PLNTR_POT_NURSRY_6&quot;_BLK"/>
            <filter val="KTS_20C_SEED_FLOWR_COSMOS-SUNNY+CCPT"/>
            <filter val="KTS_20C_SEED_FLOWR_GOMPHRENA_MIX"/>
            <filter val="KTS_20C_SEED_VEG_LONG-BRINJAL_PRP"/>
            <filter val="KTS_21C_BULB_FLOWR_AMARY-LILY_MIX"/>
            <filter val="KTS_21C_BULB_FLOWR_FREESIA_MIX"/>
            <filter val="KTS_21C_BULB_FLOWR_RAJNIGAN_IN-A-BOX_WHT"/>
            <filter val="KTS_21C_SEED_FLOWR_ANNUAL_MIX"/>
            <filter val="KTS_22C_BULB_FLOWR_RAJNIGAN_WHT"/>
            <filter val="KTS_22C_SEED_HERB_HEIRLOOM_MIX"/>
            <filter val="KTS_24C_BULB_FLOWR_CALADIUM_MIX"/>
            <filter val="KTS_24C_BULB_FLOWR_CALLA-LILY_YLW"/>
            <filter val="KTS_24C_PLNTR_12POT12B-PLT_6&quot;_GRN+RED"/>
            <filter val="KTS_24C_PLNTR_12POT12B-PLT_8&quot;_RED"/>
            <filter val="KTS_24C_PLNTR_12POT12B-PLT_DLUX_7.5&quot;_RED"/>
            <filter val="KTS_24C_PLNTR_12POT12B-PLT_DLUX_8&quot;_RED"/>
            <filter val="KTS_24C_PLNTR_12POT12B-PLT_FLSHY_6&quot;_MIX"/>
            <filter val="KTS_24C_PLNTR_12POT12B-PLT_NURSRY_6&quot;_BLK+RED"/>
            <filter val="KTS_24C_PLNTR_12POT12B-PLT_PLSTC_8&quot;_MIX"/>
            <filter val="KTS_24C_PLNTR_24POT-HOLE_PLSTC_6&quot;_BLK"/>
            <filter val="KTS_25C_BULB_FLOWR_ZEPHRYN_YLW"/>
            <filter val="KTS_25C_SEED_FLOWR_SUMMER_MIX"/>
            <filter val="KTS_25C_SEED_VEG_MIX-VARIETY"/>
            <filter val="KTS_27C_BULB_FLOWR_AMARY-LILY_MIX"/>
            <filter val="KTS_28C_TOOL_5T+PRU+GLV+5CCPT+OGMAN+MIX-VARIETY"/>
            <filter val="KTS_2C_BULB_FLOWR_AMARY-LILY_BIG_MIX"/>
            <filter val="KTS_2C_BULB_FLOWR_AMARY-LILY_MIX"/>
            <filter val="KTS_2C_BULB_FLOWR_AMARY-LILY-DBL_RED"/>
            <filter val="KTS_2C_BULB_FLOWR_CALDMS_WHT"/>
            <filter val="KTS_2C_BULB_FLOWR_CALLA-LILY_MIX"/>
            <filter val="KTS_2C_BULB_FLOWR_CALLA-LILY_PNK"/>
            <filter val="KTS_2C_BULB_FLOWR_CALLA-LILY_YLW"/>
            <filter val="KTS_2C_BULB_FLOWR_FLAME-LILY_RED"/>
            <filter val="KTS_2C_BULB_FLOWR_ZEPHRYN_LGT-PNK"/>
            <filter val="KTS_2C_BULB_FLOWR_ZEPHRYN_WHT"/>
            <filter val="KTS_2C_BULB_GLOXINA_MIX"/>
            <filter val="KTS_2C_ECO_2WAY_FOGGER"/>
            <filter val="KTS_2C_MTL_PYRAMID_SHPE_BLACK"/>
            <filter val="KTS_2C_MTL_PYRAMID_SHPE_WHITE"/>
            <filter val="KTS_2C_PLNTR_12&quot;RCTNGL_STAND_WHITE"/>
            <filter val="KTS_2C_PLNTR_1POT+50TULSI-SEED_PLSTC_WHT"/>
            <filter val="KTS_2C_PLNTR_2FLW-VAS_MET_5&quot;_MIX"/>
            <filter val="KTS_2C_PLNTR_2HANG-POT_MET_OVAL_MIX"/>
            <filter val="KTS_2C_PLNTR_2HANG-POT_MET_RND_MIX"/>
            <filter val="KTS_2C_PLNTR_2HANG-POT_PLSTC_7&quot;_MIX"/>
            <filter val="KTS_2C_PLNTR_2POT_1-HOOK_8&quot;_MIX"/>
            <filter val="KTS_2C_PLNTR_2POT_PLSTC_7&quot;_MIX"/>
            <filter val="KTS_2C_PLNTR_2POT_PLSTC_STURDY_13&quot;_BLU"/>
            <filter val="KTS_2C_PLNTR_2POT_PLSTC_VICTORIA_10''_MIX"/>
            <filter val="KTS_2C_PLNTR_2STAND_MET_23*23*25CM_BLK"/>
            <filter val="KTS_2C_PLNTR_2WNDW-POT_JUPITR_10''_MIX"/>
            <filter val="KTS_2C_PLNTR_CYLINDRCL_POT_WIT_BG_MTL_STN_BLCK"/>
            <filter val="KTS_2C_PLNTR_CYLINDRCL_POT_WIT_BG_MTL_STN_GLDN"/>
            <filter val="KTS_2C_PLNTR_POT_MET_COPPER_6&quot;"/>
            <filter val="KTS_2C_PLNTR_POT_PLSTC_UNICON_MULTI"/>
            <filter val="KTS_2C_PLNTR_STAND_MET_BLK"/>
            <filter val="KTS_2C_SEED_FLOWR_AFRCN-FRNCH-MARGLD_CCPT_MIX"/>
            <filter val="KTS_2C_SEED_FLOWR_AFRCN-MARGLD_CCPT_MIX"/>
            <filter val="KTS_2C_SEED_FLOWR_AFRCN-MARGLD_CCPT_YLW"/>
            <filter val="KTS_2C_SEED_FLOWR_AFRCN-MARGLD_ORG"/>
            <filter val="KTS_2C_SEED_FLOWR_ANTIRRHINUM_OP"/>
            <filter val="KTS_2C_SEED_FLOWR_ASTER_CCPT"/>
            <filter val="KTS_2C_SEED_FLOWR_BALSAM_CCPT"/>
            <filter val="KTS_2C_SEED_FLOWR_BLSM_MIX"/>
            <filter val="KTS_2C_SEED_FLOWR_CARNATION_CCPT_MIX"/>
            <filter val="KTS_2C_SEED_FLOWR_CELSIA-PLMOSA"/>
            <filter val="KTS_2C_SEED_FLOWR_CELSIA-PLMOSA_CCPT_MIX"/>
            <filter val="KTS_2C_SEED_FLOWR_GAILLARDIA_YLW"/>
            <filter val="KTS_2C_SEED_FLOWR_HOLLYHOCK_CCPT_MIX"/>
            <filter val="KTS_2C_SEED_FLOWR_HOLLYHOCK_MIX"/>
            <filter val="KTS_2C_SEED_FLOWR_IPOMEAS_CCPT_MIX"/>
            <filter val="KTS_2C_SEED_FLOWR_IPOMEAS+MOON_OP"/>
            <filter val="KTS_2C_SEED_FLOWR_IPOMOEA+PETUNIA_MIX"/>
            <filter val="KTS_2C_SEED_FLOWR_KALE-CABB_RED"/>
            <filter val="KTS_2C_SEED_FLOWR_KCHIA_GRN"/>
            <filter val="KTS_2C_SEED_FLOWR_MARGLD_CCPT_ORG"/>
            <filter val="KTS_2C_SEED_FLOWR_MARGLD_PSA-BSNTI"/>
            <filter val="KTS_2C_SEED_FLOWR_PORTUL_CCPT_MIX"/>
            <filter val="KTS_2C_SEED_FLOWR_PORTUL-F2_MIX"/>
            <filter val="KTS_2C_SEED_FLOWR_THYM"/>
            <filter val="KTS_2C_SEED_FLOWR_TLL-SUNFLWR_MIX"/>
            <filter val="KTS_2C_SEED_FLOWR_VERBENA_HYB_MIX"/>
            <filter val="KTS_2C_SEED_FLOWR_VINCA_CCPT"/>
            <filter val="KTS_2C_SEED_FLOWR_VNCA_CCPT"/>
            <filter val="KTS_2C_SEED_FLOWR_ZINIA_MIX"/>
            <filter val="KTS_2C_SEED_FLOWR_ZINIA+AFMAR_MIX"/>
            <filter val="KTS_2C_SEED_FRENCH-BEANS+GAILLARDIA_OP"/>
            <filter val="KTS_2C_SEED_HERB_BASIL"/>
            <filter val="KTS_2C_SEED_HERB_CHIVE"/>
            <filter val="KTS_2C_SEED_HERB_RSMRY_MIX"/>
            <filter val="KTS_2C_SEED_HERB_SAGE_MIX"/>
            <filter val="KTS_2C_SEED_HRB_MNT_50 SEEDS"/>
            <filter val="KTS_2C_SEED_VEG_BITTER-GOURD_HYB"/>
            <filter val="KTS_2C_SEED_VEG_BOTTLE-GOURD+RIDGE-GOURD_HYB"/>
            <filter val="KTS_2C_SEED_VEG_BRCL+RED-CABB"/>
            <filter val="KTS_2C_SEED_VEG_BROCCOLI+OREGANO"/>
            <filter val="KTS_2C_SEED_VEG_CAPSICUM_HYB_RED"/>
            <filter val="KTS_2C_SEED_VEG_CAPSICUM_HYB_YLW"/>
            <filter val="KTS_2C_SEED_VEG_CAPSICUM-F1_HYB_RED"/>
            <filter val="KTS_2C_SEED_VEG_CAPSICUM-HYB_CCPT"/>
            <filter val="KTS_2C_SEED_VEG_CARROT_CCPT"/>
            <filter val="KTS_2C_SEED_VEG_CELERY_CCPT"/>
            <filter val="KTS_2C_SEED_VEG_CHN-CABB_CCPT"/>
            <filter val="KTS_2C_SEED_VEG_CHN-CABB_OP"/>
            <filter val="KTS_2C_SEED_VEG_CORIANDER"/>
            <filter val="KTS_2C_SEED_VEG_GRN-PEA_GRN"/>
            <filter val="KTS_2C_SEED_VEG_KCHIA"/>
            <filter val="KTS_2C_SEED_VEG_LADY-FINGER_HYB_CCPT"/>
            <filter val="KTS_2C_SEED_VEG_LONGMELON_CCPT_MIX"/>
            <filter val="KTS_2C_SEED_VEG_LONGMELON-HYB_CCPT"/>
            <filter val="KTS_2C_SEED_VEG_LONG-RADISH_WHT"/>
            <filter val="KTS_2C_SEED_VEG_LONG-YARD-BNS_CCPT"/>
            <filter val="KTS_2C_SEED_VEG_MUSKMELON-F1_CCPT_MIX"/>
            <filter val="KTS_2C_SEED_VEG_PARSLY_MIX"/>
            <filter val="KTS_2C_SEED_VEG_PUMPKIN_F1_HYB_3GM_CCPT"/>
            <filter val="KTS_2C_SEED_VEG_RADISH_CCPT_RED"/>
            <filter val="KTS_2C_SEED_VEG_RADISH_MIX"/>
            <filter val="KTS_2C_SEED_VEG_RIDGE-GOURD-F1_CCPT_MIX"/>
            <filter val="KTS_2C_SEED_VEG_RND-BRINJAL_CCPT_MIX"/>
            <filter val="KTS_2C_SEED_VEG_RND-GOURD_CCPT_MIX"/>
            <filter val="KTS_2C_SEED_VEG_SPINACH+BRINJAL-RND_HYB"/>
            <filter val="KTS_2C_SEED_VEG_SPINACH+CORIANDER"/>
            <filter val="KTS_2C_SEED_VEG_SPONGE-GOURD_CCPT"/>
            <filter val="KTS_2C_SEED_VEG_SWEETCORN_HYB"/>
            <filter val="KTS_2C_SEED_VEG_SWEETCORN-F1_HYB"/>
            <filter val="KTS_2C_SOIL_CCPT_1KG*2"/>
            <filter val="KTS_2C_SOIL_CCPT_5KG*2"/>
            <filter val="KTS_2C_SOIL_CCPT_LOW-EC_650G"/>
            <filter val="KTS_2C_SOIL_CCPT+TRWL_5KG*1"/>
            <filter val="KTS_2C_SOIL_MUSTARD-CAKE_500G*2"/>
            <filter val="KTS_2C_SOIL_OGMAN_BIORUTE_5KG*2"/>
            <filter val="KTS_2C_SOIL_VRCOM_4KG*2"/>
            <filter val="KTS_2C_SOIL_VRCOM+CCPT_1KG*2"/>
            <filter val="KTS_2C_SOIL_VRCOM+CCPT_4KG*2"/>
            <filter val="KTS_2C_SOIL_VRCOM+OGMAN_5KG*2"/>
            <filter val="KTS_2C_SPRNKLR_WATER_CAN_YELLOW"/>
            <filter val="KTS_2C_TOOL_BG-TRWL+WDR_WOOD-HNDL_HANDL-WTH-HLE"/>
            <filter val="KTS_2C_TOOL_CULT+SM-TRWL_WOOD-HNDL_SUNYA"/>
            <filter val="KTS_2C_TOOL_GARDEN-HOE+CULT_RBR-GRIP_BLK"/>
            <filter val="KTS_2C_TOOL_GARDEN-HOE+TRWL-BG_RBR-GRIP_BLK"/>
            <filter val="KTS_2C_TOOL_GLV_ORG"/>
            <filter val="KTS_2C_TOOL_GLV+PRU_MIX"/>
            <filter val="KTS_2C_TOOL_IRRIKIT_HAND-PUMP_WIT-PIPE"/>
            <filter val="KTS_2C_TOOL_PRU+SCI_MIX"/>
            <filter val="KTS_2C_TOOL_SM-TRWL + CULT_PRINTD-MET"/>
            <filter val="KTS_2C_TOOL_WDR+CULT_WOOD-HNDL_SUNYA"/>
            <filter val="KTS_30C_BULB_FLOWR_AMARY-LILY_MIX"/>
            <filter val="KTS_30C_BULB_FLOWR_CALADIUM_MIX"/>
            <filter val="KTS_30C_BULB_FLOWR_FOOT-LILY_MIX"/>
            <filter val="KTS_30C_SEED_FLOWR_HEIRLOOM_MIX"/>
            <filter val="KTS_30C_SEED_FLOWR_RAIN_LILY_YELLOW"/>
            <filter val="KTS_30C_SEED_VEG_HOME_MIX"/>
            <filter val="KTS_30C_SEED_VEG_MIX-VARIETY"/>
            <filter val="KTS_36C_PLNTR_18POT18B-PLT_FLSHY_6&quot;_MIX"/>
            <filter val="KTS_36C_PLNTR_18POT20B-PLT_FLSHY_6&quot;_MIX"/>
            <filter val="KTS_3C_BULB_FLOWR_AMARY-LILY_MIX"/>
            <filter val="KTS_3C_BULB_FLOWR_AMARY-LILY-DBL_MULTI"/>
            <filter val="KTS_3C_BULB_FLOWR_BEGONIA"/>
            <filter val="KTS_3C_BULB_FLOWR_CALADIUM_WHT"/>
            <filter val="KTS_3C_BULB_FLOWR_ECHRIS_MIX"/>
            <filter val="KTS_3C_BULB_FLOWR_GLOXINIA_MIX"/>
            <filter val="KTS_3C_BULB_FLOWR_HDYCHM_WHT"/>
            <filter val="KTS_3C_BULB_FLOWR_HDYCHM_YLW"/>
            <filter val="KTS_3C_BULB_FLOWR_ZEPHRYN_PINK"/>
            <filter val="KTS_3C_BULB_GLOXINA_MIX"/>
            <filter val="KTS_3C_PLANTR_DURO_10&quot;_GRN"/>
            <filter val="KTS_3C_PLANTR_DURO_10&quot;_MIX"/>
            <filter val="KTS_3C_PLANTR_DURO_10&quot;_WHT"/>
            <filter val="KTS_3C_PLANTR_DURO_10&quot;_YLW"/>
            <filter val="KTS_3C_PLANTR_TIPPY-POT_MIX"/>
            <filter val="KTS_3C_PLNTR_3HANG-POT_EURO_17.5CM_PNK"/>
            <filter val="KTS_3C_PLNTR_3HANG-POT_MET_OVAL_MIX"/>
            <filter val="KTS_3C_PLNTR_3HANG-POT_MET_RND_MIX"/>
            <filter val="KTS_3C_PLNTR_3HANG-POT_PLSTC_RND_7&quot;_BLU"/>
            <filter val="KTS_3C_PLNTR_3HANG-POT_PLSTC_RND_7&quot;_GRN"/>
            <filter val="KTS_3C_PLNTR_3HANG-POT_PLSTC_RND_7&quot;_MIX"/>
            <filter val="KTS_3C_PLNTR_3HANG-POT_PLSTC_RND_7&quot;_RED"/>
            <filter val="KTS_3C_PLNTR_3POT_1-HOOK_8&quot;_WHT"/>
            <filter val="KTS_3C_PLNTR_3POT_DLUX_14&quot;_MIX"/>
            <filter val="KTS_3C_PLNTR_3POT_EUROBASKT_7&quot;_WHT"/>
            <filter val="KTS_3C_PLNTR_3POT_FLESHY-POT_BLU_6&quot;"/>
            <filter val="KTS_3C_PLNTR_3POT_PLSTC_RND_7&quot;_RED"/>
            <filter val="KTS_3C_PLNTR_3POT_SQR_10''_WHT"/>
            <filter val="KTS_3C_PLNTR_3POT_SUNSHINE_7&quot;_MIX"/>
            <filter val="KTS_3C_PLNTR_3POT-HOLE_PLSTC_12''_MIX"/>
            <filter val="KTS_3C_PLNTR_3RND-POT_PLSTC_7&quot;_YLW"/>
            <filter val="KTS_3C_PLNTR_4WNDW-POT_JUPITR_10''_MIX"/>
            <filter val="KTS_3C_PLNTR_L+M+S-SUPP_MET_BLK"/>
            <filter val="KTS_3C_PLNTR_POT_PLSTC_SUNSHINE_12''_MIX"/>
            <filter val="KTS_3C_PLNTR_POT_PLSTC_UNICON_MULTI"/>
            <filter val="KTS_3C_PLNTR_POT_SQR_10&quot;_WHT"/>
            <filter val="KTS_3C_PLNTR_POT_SUNSHN_12&quot;_RED"/>
            <filter val="KTS_3C_PLNTR_SINGL-HOOK-HANG-POT_PLSTC_8&quot;_GRN"/>
            <filter val="KTS_3C_PLNTR_SINGL-HOOK-HANG-POT_PLSTC_BLU"/>
            <filter val="KTS_3C_SEED_FLOWR_AFRCN-FRNCH-MARGLD_MIX"/>
            <filter val="KTS_3C_SEED_FLOWR_AFRCN-MARGLD+BROCCOLI+TOMATO"/>
            <filter val="KTS_3C_SEED_FLOWR_BALSAM+ZINIA+ASTER_MIX"/>
            <filter val="KTS_3C_SEED_FLOWR_CELSIA-PLMOSA_MIX"/>
            <filter val="KTS_3C_SEED_FLOWR_COLS+PORTUL+ZINIA_HYB"/>
            <filter val="KTS_3C_SEED_FLOWR_GIALLARDIA-DWARF"/>
            <filter val="KTS_3C_SEED_FLOWR_GMPHRNA"/>
            <filter val="KTS_3C_SEED_FLOWR_GOMPHRENA+GAILLARDIA+PORTULACA_HYB"/>
            <filter val="KTS_3C_SEED_FLOWR_HELICHRYSUM+HOLLYHOCK_MIX_CCPT"/>
            <filter val="KTS_3C_SEED_FLOWR_IPOMOEA_MIX"/>
            <filter val="KTS_3C_SEED_FLOWR_MIX-VARIETY"/>
            <filter val="KTS_3C_SEED_FLOWR_MIX-VARIETY_MIX"/>
            <filter val="KTS_3C_SEED_FLOWR_SUMMER_MIX"/>
            <filter val="KTS_3C_SEED_FLOWR_SUNFLWR+ZINIA+PORTUL_MIX"/>
            <filter val="KTS_3C_SEED_FLOWR_SUNFLWR-DWARF+KHRP_3&quot;_CCPT"/>
            <filter val="KTS_3C_SEED_FLOWR_ZINIA-DAHLIA+DAISY_CCPT"/>
            <filter val="KTS_3C_SEED_HERB_LEEK+LETTUCE_CCPT"/>
            <filter val="KTS_3C_SEED_HERB_LETTUCE+BROCCOLI"/>
            <filter val="KTS_3C_SEED_HRB_CCPT_MIX-VARIETY"/>
            <filter val="KTS_3C_SEED_VEG_BOTTLE-GOURD+RIDGE-GOURD+CHILLI_HYB+OGMAN_CCPT"/>
            <filter val="KTS_3C_SEED_VEG_BRINJAL-LONG-F1_HYB"/>
            <filter val="KTS_3C_SEED_VEG_BRINJAL-RND-F1_HYB"/>
            <filter val="KTS_3C_SEED_VEG_CAPSICUM_GRN"/>
            <filter val="KTS_3C_SEED_VEG_CARROT_CCPT"/>
            <filter val="KTS_3C_SEED_VEG_CHILI_GRN"/>
            <filter val="KTS_3C_SEED_VEG_CHN-CABB+PARSLEY_CCPT"/>
            <filter val="KTS_3C_SEED_VEG_LADY-FNGR_GRN"/>
            <filter val="KTS_3C_SEED_VEG_LETUCE-PARSLY-CELERY_MIX"/>
            <filter val="KTS_3C_SEED_VEG_MIX-VARIETY"/>
            <filter val="KTS_3C_SEED_VEG_TOMATO-F1+LADY-FINGER-F1+BITTER-GOURD-F1_HYB"/>
            <filter val="KTS_3C_SOIL_CCPT_5KG*3"/>
            <filter val="KTS_3C_SOIL_VRCOM_4KG*3"/>
            <filter val="KTS_3C_SOIL_VRCOM+CCPT+OGMAN_4KG*3"/>
            <filter val="KTS_3C_SOIL_VRCOM+OGMAN_10KG*1+5KG*2"/>
            <filter val="KTS_3C_TOOL_3KHRP_1''+2''+3''_BLK"/>
            <filter val="KTS_3C_TOOL_BG-TRW+WDR+FRK_ORG-HNDL"/>
            <filter val="KTS_3C_TOOL_BG-TRWL+WDR+CULT_ORG-HNDL"/>
            <filter val="KTS_3C_TOOL_CULT+SM-TRWL+I-WDR_WOOD-HNDL_SUNYA"/>
            <filter val="KTS_3C_TOOL_IRRIKIT_MIN-SPRNKLR_16MM_MIX"/>
            <filter val="KTS_3C_TOOL_PRU+CCPT+KHRP_MIX"/>
            <filter val="KTS_3C_TOOL_RAT-TRAP_NON-TOX_RED+BLK"/>
            <filter val="KTS_3C_TOOL_SM-TRWL+OGMAN+KHRP_MIX"/>
            <filter val="KTS_3C_TOOL_SM-TRWL+WDR+KHRP_MIX"/>
            <filter val="KTS_3C_TOOL_TLR+GRN-HOE+HOE-WTH-PRNG_MET"/>
            <filter val="KTS_40C_BULB_FLOWR_RAJNIGAN_BIG_WHT"/>
            <filter val="KTS_40C_BULB_FLOWR_ZEPHRYN_PNK"/>
            <filter val="KTS_40C_PLNTR_20POT20B-PLT_DLUX_8&quot;_RED"/>
            <filter val="KTS_40C_PLNTR_20POT20B-PLT_PLSTC_6&quot;_MIX"/>
            <filter val="KTS_44C_BULB_FLOWR_CALDMS_MULTI"/>
            <filter val="KTS_44C_PLNTR_22POT22B-PLT_FLSHY_6&quot;_MIX"/>
            <filter val="KTS_45C_SEED_VEG_HEIRLOOM_MIX"/>
            <filter val="KTS_45C_SEED_VEG_HOME_MIX"/>
            <filter val="KTS_48C_PLNTR_24POT24B-PLT_6&quot;_BLK+RED"/>
            <filter val="KTS_48C_TOOL_IRRIKIT_ENTIRE-DRIPKIT_MIX"/>
            <filter val="KTS_4C_BULB_AFRCA_LILY_BLUE"/>
            <filter val="KTS_4C_BULB_BEGONIA_MIX"/>
            <filter val="KTS_4C_BULB_FLOWR_AMARY-DUTCH"/>
            <filter val="KTS_4C_BULB_FLOWR_AMARY-LILY_MIX"/>
            <filter val="KTS_4C_BULB_FLOWR_CALADIUM_MIX"/>
            <filter val="KTS_4C_BULB_FLOWR_CALLA-LILY_BLK"/>
            <filter val="KTS_4C_BULB_FLOWR_CALLA-LILY_MIX"/>
            <filter val="KTS_4C_BULB_FLOWR_CALLA-LILY_PNK"/>
            <filter val="KTS_4C_BULB_FLOWR_CALLA-LILY_YLW"/>
            <filter val="KTS_4C_BULB_FLOWR_GLADI_MIX"/>
            <filter val="KTS_4C_BULB_FLOWR_RAJNIGAN_WHT"/>
            <filter val="KTS_4C_BULB_GLOXINA_MIX"/>
            <filter val="KTS_4C_MTL_RECTNGL_MTL_STND_24&quot;"/>
            <filter val="KTS_4C_MTL_RECTNGL_MTL_STND_24&quot;_GG"/>
            <filter val="KTS_4C_PLANTR_DURO_10&quot;_GRN"/>
            <filter val="KTS_4C_PLANTR_DURO_10&quot;_MIX"/>
            <filter val="KTS_4C_PLANTR_DURO_10&quot;_RED"/>
            <filter val="KTS_4C_PLANTR_DURO_10&quot;_WHT"/>
            <filter val="KTS_4C_PLANTR_DURO_10&quot;_YLW"/>
            <filter val="KTS_4C_PLANTR_SUNSHINE_1-HOOK_8&quot;_LGT-GRN"/>
            <filter val="KTS_4C_PLANTR_TIPPY-POT_BLU"/>
            <filter val="KTS_4C_PLANTR_TIPPY-POT_WHT"/>
            <filter val="KTS_4C_PLANTR_TIPPY-POT_YLW"/>
            <filter val="KTS_4C_PLNTR_4HANG-POT_PLSTC_RND_6&quot;_MIX"/>
            <filter val="KTS_4C_PLNTR_4POT_DLUX_12''_MIX"/>
            <filter val="KTS_4C_PLNTR_4POT_DLUX_8&quot;_BLU"/>
            <filter val="KTS_4C_PLNTR_4POT_FLSHY_6&quot;_MIX"/>
            <filter val="KTS_4C_PLNTR_4POT_PLSTC_10''_MIX"/>
            <filter val="KTS_4C_PLNTR_4POT_PLSTC_32*16*14CM_BLU"/>
            <filter val="KTS_4C_PLNTR_4POT_SQR_10''_WHT"/>
            <filter val="KTS_4C_PLNTR_4POT_SUNSHINE_12&quot;_WHT"/>
            <filter val="KTS_4C_PLNTR_4POT-HOLE_PLSTC_6&quot;_BLK"/>
            <filter val="KTS_4C_PLNTR_4WNDW-POT_JUPITR_10''"/>
            <filter val="KTS_4C_PLNTR_4WNDW-POT_JUPITR_10''_ORG"/>
            <filter val="KTS_4C_PLNTR_4WNDW-POT_JUPITR_10''_RED"/>
            <filter val="KTS_4C_PLNTR_4WNDW-POT_JUPITR_10''_WHT"/>
            <filter val="KTS_4C_PLNTR_HANG-POT_1-HOOK_8&quot;_MIX"/>
            <filter val="KTS_4C_PLNTR_MET_DBLE-HK_FLRL-PRNT_MULTI"/>
            <filter val="KTS_4C_PLNTR_POT_32*16CM_MIX"/>
            <filter val="KTS_4C_PLNTR_POT_JUPITR_32*16CM"/>
            <filter val="KTS_4C_PLNTR_POT_PLSTC_SUNSHINE_12&quot;_MIX"/>
            <filter val="KTS_4C_PLNTR_POT_PLSTC_UNICON_MULTI"/>
            <filter val="KTS_4C_PLNTR_POT_SUNSHN_12&quot;_MULTI"/>
            <filter val="KTS_4C_PLNTR_SEEDTRAY_49HOLE_MIX"/>
            <filter val="KTS_4C_PLNTR_SINGL-HOOK-HANG-POT_PLSTC_8&quot;_MULTI"/>
            <filter val="KTS_4C_SEED_FLOWR_CCPT_PORTUL"/>
            <filter val="KTS_4C_SEED_FLOWR_GAILLARDIA_MIX_3CCPT"/>
            <filter val="KTS_4C_SEED_FLOWR_IPOMEA+MOON+OGMAN_CCPT"/>
            <filter val="KTS_4C_SEED_FLOWR_MARGLD+BALSAM+PORTUL+ZINIA"/>
            <filter val="KTS_4C_SEED_FLOWR_ZINIA_DESI_MIX_3CCPT"/>
            <filter val="KTS_4C_SEED_HERB_CHIVE+LEMN+DIL+RSMRY"/>
            <filter val="KTS_4C_SOIL_CCPT_5KG*4"/>
            <filter val="KTS_4C_SOIL_VRCOM_4KG*4"/>
            <filter val="KTS_4C_SOIL_VRCOM+CCPT_4KG*4"/>
            <filter val="KTS_4C_TOOL_CULT+PRU+WDR+KHRP_GG"/>
            <filter val="KTS_4C_TOOL_GARDEN-HOE+TRWL-BG+FRK+CULT_RBR-GRIP_BLK"/>
            <filter val="KTS_4C_TOOL_SM-TRWL+FRK+CULT+KHRP_MIX"/>
            <filter val="KTS_4C_TOOL_SM-TRWL+FRK+CULT+WDR_ORG-HNDL"/>
            <filter val="KTS_50C_BULB_FLOWR_ZEPHRYN_PNK"/>
            <filter val="KTS_50C_BULB_FLOWR_ZEPHRYN_WHT"/>
            <filter val="KTS_50C_PLNTR_25POT25B-PLT_NURSRY_6&quot;_BLK+RED"/>
            <filter val="KTS_56C_PLNTR_28POT28B-PLT_PLSTC_6&quot;_BLK"/>
            <filter val="KTS_5C_BULB_BEGONIA_MIX"/>
            <filter val="KTS_5C_BULB_CHINCHI_RINCHI_WHITE"/>
            <filter val="KTS_5C_BULB_FLOWR_ACHMNS_MULTI"/>
            <filter val="KTS_5C_BULB_FLOWR_ACHMNS_ORG"/>
            <filter val="KTS_5C_BULB_FLOWR_AMARY-LILY_MIX"/>
            <filter val="KTS_5C_BULB_FLOWR_CALADIUM_MIX"/>
            <filter val="KTS_5C_BULB_FLOWR_CALDMS_MULTI"/>
            <filter val="KTS_5C_BULB_FLOWR_FOOT-LILY_MIX"/>
            <filter val="KTS_5C_BULB_FLOWR_FREESIA_YLW"/>
            <filter val="KTS_5C_BULB_FLOWR_GLADI_MIX"/>
            <filter val="KTS_5C_BULB_FLOWR_GLADI_MULTI"/>
            <filter val="KTS_5C_BULB_FLOWR_GLADI_PERENNIAL_MIX"/>
            <filter val="KTS_5C_BULB_FLOWR_NARINE-LILY_PNK"/>
            <filter val="KTS_5C_BULB_FLOWR_RAJNIGAN_WHT"/>
            <filter val="KTS_5C_BULB_FLOWR_ZEPHRYN_LGT_PNK"/>
            <filter val="KTS_5C_BULB_FLOWR_ZEPHRYN_PNK"/>
            <filter val="KTS_5C_BULB_FLOWR_ZEPHRYN_WHT"/>
            <filter val="KTS_5C_BULB_FLOWR_ZEPHRYN_YLW"/>
            <filter val="KTS_5C_BULB_IXIA_MIX"/>
            <filter val="KTS_5C_PLANTR_DURO_10&quot;_GRN"/>
            <filter val="KTS_5C_PLANTR_DURO_10&quot;_SKY-BLU"/>
            <filter val="KTS_5C_PLANTR_DURO_10&quot;_WHT"/>
            <filter val="KTS_5C_PLANTR_DURO_10&quot;_YLW"/>
            <filter val="KTS_5C_PLANTR_SUNSHINE_1-HOOK_8&quot;_RED"/>
            <filter val="KTS_5C_PLNTR_5B-PLT_6&quot;_RED"/>
            <filter val="KTS_5C_PLNTR_5POT_1-HOOK_8&quot;_MIX"/>
            <filter val="KTS_5C_PLNTR_5POT_DLUX_10''_MIX"/>
            <filter val="KTS_5C_PLNTR_5POT_DLUX_8&quot;_MIX"/>
            <filter val="KTS_5C_PLNTR_5POT_EUROBASKT_7&quot;_MIX"/>
            <filter val="KTS_5C_PLNTR_5POT_SUNSHINE_12&quot;_MIX"/>
            <filter val="KTS_5C_PLNTR_5POT_TERCOT_8&quot;_RED"/>
            <filter val="KTS_5C_PLNTR_5POT-HOLE_PLSTC_6&quot;_BLK"/>
            <filter val="KTS_5C_PLNTR_DOUBLE_HOOK_BLUE_4&quot;"/>
            <filter val="KTS_5C_PLNTR_DOUBLE_HOOK_PNK_4&quot;"/>
            <filter val="KTS_5C_PLNTR_DOUBLE_HOOK_PURPLE_4&quot;"/>
            <filter val="KTS_5C_PLNTR_DOUBLE_HOOK_YELW_4&quot;"/>
            <filter val="KTS_5C_PLNTR_HANG-POT_MET_DOT-RND_MIX"/>
            <filter val="KTS_5C_PLNTR_HANG-POT_MET_OVAL_MIX"/>
            <filter val="KTS_5C_PLNTR_POT_DLUX-POT_8&quot;_MIX"/>
            <filter val="KTS_5C_PLNTR_POT_JUPITR_14&quot;_MULTI"/>
            <filter val="KTS_5C_PLNTR_POT_PLSTC_8&quot;_BLK"/>
            <filter val="KTS_5C_PLNTR_POT_PLSTC_FLSHY_6&quot;_WHT"/>
            <filter val="KTS_5C_PLNTR_POT_PLSTC_SUNSHINE_12''_BLUE"/>
            <filter val="KTS_5C_PLNTR_POT_PLSTC_SUNSHINE_12''_GREEN"/>
            <filter val="KTS_5C_PLNTR_POT_PLSTC_SUNSHINE_12''_WHT"/>
            <filter val="KTS_5C_PLNTR_POT_PLSTC_UNICON_MULTI"/>
            <filter val="KTS_5C_PLNTR_SEEDTRAY_25HOLE_BLK"/>
            <filter val="KTS_5C_PLNTR_SEEDTRAY_48HOLE_BLK"/>
            <filter val="KTS_5C_PLNTR_SEEDTRAY_49HOLE_BLK"/>
            <filter val="KTS_5C_PLNTR_SEEDTRAY_49HOLE_MIX"/>
            <filter val="KTS_5C_SEED_FLOWR_BALSAM SEEDS"/>
            <filter val="KTS_5C_SEED_FLOWR_BALSAM_MIX"/>
            <filter val="KTS_5C_SEED_FLOWR_CARNATION_MIX"/>
            <filter val="KTS_5C_SEED_FLOWR_GMPHRNA"/>
            <filter val="KTS_5C_SEED_FLOWR_POPPY"/>
            <filter val="KTS_5C_SEED_FLOWR_PORTUL-F2_MIX"/>
            <filter val="KTS_5C_SEED_FLOWR_SUNFLWR-DWARF_MIX"/>
            <filter val="KTS_5C_SEED_FLOWR_SWEET-PEAS"/>
            <filter val="KTS_5C_SEED_FLOWR_TWINKL-PHLOX_MIX"/>
            <filter val="KTS_5C_SEED_FLOWR_VERBENA_HYB_MIX"/>
            <filter val="KTS_5C_SEED_HERB_BASIL"/>
            <filter val="KTS_5C_SEED_HERB_OREGANO"/>
            <filter val="KTS_5C_SEED_HERB_RSMRY_MIX"/>
            <filter val="KTS_5C_SEED_RAKHI+ROLI-CHAWAL+2*COIR-POT+CCPT_100GM"/>
            <filter val="KTS_5C_SEED_VEG_BOTTLE-GOURD"/>
            <filter val="KTS_5C_SEED_VEG_CHILLY-F1_HYB"/>
            <filter val="KTS_5C_SEED_VEG_HYB_MIX"/>
            <filter val="KTS_5C_SEED_VEG_LADYFINGER-F1_MIX"/>
            <filter val="KTS_5C_SEED_VEG_PARSLY_MIX"/>
            <filter val="KTS_5C_SEED_VEG_PUMPKIN_5GM"/>
            <filter val="KTS_5C_SEED_VEG_RADISH-LONG"/>
            <filter val="KTS_5C_SEED_VEG_SQUASH"/>
            <filter val="KTS_5C_SEED_VEG_TINDA_OP"/>
            <filter val="KTS_5C_SEED_VEG_UCUMBER-F1_HYB"/>
            <filter val="KTS_5C_SOIL_2T+CCPT+VRCOM+OGMAN_5KG*3"/>
            <filter val="KTS_5C_SOIL_CCPT_100G*5"/>
            <filter val="KTS_5C_SOIL_CCPT_1KG*5"/>
            <filter val="KTS_5C_SOIL_VRCOM_4KG*5"/>
            <filter val="KTS_5C_SOIL_VRCOM_SJ_5KG*5"/>
            <filter val="KTS_5C_STAND_V_TYPE_METAL_STAND"/>
            <filter val="KTS_5C_TOOL_2T+SCI+PRU+SPRNKLR_MIX"/>
            <filter val="KTS_5C_TOOL_3T+GLV+KHRP_MIX"/>
            <filter val="KTS_5C_TOOL_5RAT-TRAP_NON-TOX_RED+BLK"/>
            <filter val="KTS_5C_TOOL_5T"/>
            <filter val="KTS_5C_TOOL_5T_ORG-HANDL"/>
            <filter val="KTS_5C_TOOL_5T_ORG-HNDL"/>
            <filter val="KTS_5C_TOOL_5T_PRINTD-MET"/>
            <filter val="KTS_5C_TOOL_GARDEN-HOE+TRWL-BG+SPADE+FRK+CULT_RBR-GRIP_BLK"/>
            <filter val="KTS_5C_TOOL_GARDEN-HOE+TRWL-SM+SPADE+FRK+CULT_RBR-GRIP_BLK"/>
            <filter val="KTS_5C_TOOL_TRWL-SM+SPADE+FRK+CULT_RBR-GRIP_BLK"/>
            <filter val="KTS_5C_WTR-EQP_FLXI-TNK_500L"/>
            <filter val="KTS_6C_BULB_FLOWR_CALADIUM"/>
            <filter val="KTS_6C_BULB_FLOWR_CALADIUM_MIX"/>
            <filter val="KTS_6C_BULB_FLOWR_GLORSA_MULTI"/>
            <filter val="KTS_6C_BULB_FLOWR_HDYCHM_RED"/>
            <filter val="KTS_6C_BULB_FLOWR_NARINE_MIX"/>
            <filter val="KTS_6C_BULB_FLOWR_ORNITHAG_WHT"/>
            <filter val="KTS_6C_BULB_FLOWR_RAJNIGAN_HYB_WHT"/>
            <filter val="KTS_6C_BULB_FLOWR_ZEPHRYN_PNK"/>
            <filter val="KTS_6C_BULB_FLOWR_ZEPHRYN_YLW"/>
            <filter val="KTS_6C_PLNTR_3POT3B-PLT_DLUX_12''_MIX"/>
            <filter val="KTS_6C_PLNTR_3POT3B-PLT_PLSTC_12''_MIX"/>
            <filter val="KTS_6C_PLNTR_3POT3B-PLT_PLSTC_14&quot;_MIX"/>
            <filter val="KTS_6C_PLNTR_3STAND+3POT_MET_L+M+S_BLK"/>
            <filter val="KTS_6C_PLNTR_6POT_1-HOOK_8&quot;_MIX"/>
            <filter val="KTS_6C_PLNTR_6POT_EUROBASKT_7&quot;_MIX"/>
            <filter val="KTS_6C_PLNTR_6POT_PLSTC_6&quot;_WHT"/>
            <filter val="KTS_6C_PLNTR_6POT_SUNSHINE_12&quot;_RED"/>
            <filter val="KTS_6C_PLNTR_6WNDW-POT_JUPITR_10''_MIX"/>
            <filter val="KTS_6C_PLNTR_POT_NURSRY-POT_6&quot;_YLW"/>
            <filter val="KTS_6C_PLNTR_POT_PLSTC_DMND-BSKT_7&quot;_PRP"/>
            <filter val="KTS_6C_PLNTR_POT_PLSTC_FLSHY_6&quot;_SKY_BLUE"/>
            <filter val="KTS_6C_PLNTR_POT_PLSTC_NRSRY-POT_BLK"/>
            <filter val="KTS_6C_PLNTR_POT_PLSTC_PEARL_6&quot;_BLUE"/>
            <filter val="KTS_6C_PLNTR_POT_PLSTC_SUNSHINE_12''_WHT"/>
            <filter val="KTS_6C_PLNTR_SEEDTRAY_49HOLE_MIX"/>
            <filter val="KTS_6C_PLNTR_SEED-TRAY_MULTI_8 HOLE"/>
            <filter val="KTS_6C_SEED_FLOWR_SUMMER_MIX"/>
            <filter val="KTS_6C_SEED_FLOWR_WINTER_MIX"/>
            <filter val="KTS_6C_SEED_VEG_6GREEN-SALADS_MIX"/>
            <filter val="KTS_6C_TOOL_4T+KHRP+GLV_MIX"/>
            <filter val="KTS_6C_TOOL_4T+KHRP+PRU_MIX"/>
            <filter val="KTS_6C_TOOL_5T+CLAW-GLV"/>
            <filter val="KTS_6C_TOOL_5T+GLV_MIX"/>
            <filter val="KTS_6C_TOOL_5T+GLV_ORG-HANDL"/>
            <filter val="KTS_6C_TOOL_5T+KHRP"/>
            <filter val="KTS_6C_TOOL_5T+SCI_MIX"/>
            <filter val="KTS_6C_TOOL_6RAT-TRAP_NON-TOX_RED+BLK"/>
            <filter val="KTS_6C_TOOL_GARDEN-HOE+TRWL-SM+SPADE+FRK+CULT+TRWL-SM_RBR-GRIP_BLK"/>
            <filter val="KTS_7C_BULB_FLOWR_AMARY-LILY-DBL_MULTI"/>
            <filter val="KTS_7C_BULB_FLOWR_GLADI_MULTI"/>
            <filter val="KTS_7C_BULB_FLOWR_RAJNIGAN_WHT"/>
            <filter val="KTS_7C_PLANTR_SUNSHINE_1-HOOK_8&quot;_PNK"/>
            <filter val="KTS_7C_PLANTR_SUNSHINE_8&quot;_RED"/>
            <filter val="KTS_7C_PLNTR_7WNDW-POT_JUPITR_10''_MIX"/>
            <filter val="KTS_7C_PLNTR_SEEDTRAY_49HOLE_MIX"/>
            <filter val="KTS_7C_SEED_FLOWR_GARDEN_MIX"/>
            <filter val="KTS_7C_TOOL_5T+GLV+PRU_MIX"/>
            <filter val="KTS_7C_TOOL_5T+GLV+PRU_PRINTD-MET"/>
            <filter val="KTS_7C_TOOL_5T+GLV+SCI+BOX_MIX"/>
            <filter val="KTS_7C_TOOL_5T+KHRP+GLV_MIX"/>
            <filter val="KTS_7C_TOOL_5T+PRU+GLV_PRINTD-MET"/>
            <filter val="KTS_7C_TOOL_5T+SCI+PRU_MIX"/>
            <filter val="KTS_8C_BULB_FLOWR_AMARY-LILY_MIX"/>
            <filter val="KTS_8C_BULB_FLOWR_AMARY-LILY-DBL_RED"/>
            <filter val="KTS_8C_BULB_FLOWR_CALADIUM_MIX"/>
            <filter val="KTS_8C_BULB_FLOWR_FOOT-LILY_MIX"/>
            <filter val="KTS_8C_BULB_FLOWR_FRSA_MULTI"/>
            <filter val="KTS_8C_BULB_FLOWR_GLADI_MULTI"/>
            <filter val="KTS_8C_BULB_FLOWR_NARINE_MIX"/>
            <filter val="KTS_8C_BULB_FLOWR_NARINE-LILY_YLW"/>
            <filter val="KTS_8C_BULB_FLOWR_RAJNIGAN_BIG_WHT"/>
            <filter val="KTS_8C_BULB_FLOWR_RAJNIGAN_WHT"/>
            <filter val="KTS_8C_PLNTR_4POT4B-PLT_6&quot;_MIX"/>
            <filter val="KTS_8C_PLNTR_4POT4B-PLT_7.5&quot;_RED"/>
            <filter val="KTS_8C_PLNTR_4POT4B-PLT_DLUX_10''_MIX"/>
            <filter val="KTS_8C_PLNTR_8POT_DLUX_10''_MIX"/>
            <filter val="KTS_8C_PLNTR_8POT-HOLE_PLSTC_6&quot;_BLK"/>
            <filter val="KTS_8C_PLNTR_PLSTC_FLSHY_6&quot;_SKY_BLU"/>
            <filter val="KTS_8C_PLNTR_POT_18CM_MIX"/>
            <filter val="KTS_8C_SEED_FLOWR_WINTER_MIX"/>
            <filter val="KTS_8C_SEED_VEG_HEIRLOOM-COMBO"/>
            <filter val="KTS_8C_TOOL_4T+PRU+GLV+SPRAY+KHRP_MIX_500ML"/>
            <filter val="KTS_8C_TOOL_5T+GLV+MET-BOX_MIX"/>
            <filter val="KTS_8C_TOOL_5T+GLV+PRU+SCI_MIX"/>
            <filter val="KTS_8C_TOOL_5T-PRU-GLV-MET-BOX_MIX"/>
            <filter val="KTS_9C_BULB_FLOWR_AMARY-LILY_MIX"/>
            <filter val="KTS_9C_BULB_FLOWR_GLOXINIA_MIX"/>
            <filter val="KTS_9C_PLNTR_SEEDTRAY_49HOLE_MIX"/>
            <filter val="KTS_9C_SEED_FLOWR_GARDEN_MIX"/>
            <filter val="KTS_9C_SEED_FLOWR_MIX-VARIETY"/>
            <filter val="KTS_9C_TOOL_5T+GLV+PRU+SCI+PL-BOX_MIX"/>
            <filter val="KTS_9C_TOOL_5T+GLV+SCI+MET-BOX_MIX"/>
            <filter val="KTS_9C_TOOL_5T+PRU+SCI+GLV+SPRAY_MIX_500ML"/>
            <filter val="MNB_10C_Mitten(2)_Btl_Cvr(2)_Bibs(6)"/>
            <filter val="MNB_12C_Toy_Kaleidoscope"/>
            <filter val="MNB_1C_Bathtub_Foldable_Blue"/>
            <filter val="MNB_1C_Blanket_Hood/Catcher_Green"/>
            <filter val="MNB_1C_Blanket_Sheet_Star/Polka_Grey"/>
            <filter val="MNB_1C_Blanket_STAR SHEET_S Blu"/>
            <filter val="MNB_1C_Canopy_Mosquito_Net_Pink"/>
            <filter val="MNB_1C_Drysheet_M_Maroon"/>
            <filter val="MNB_1C_Drysheet_S_Beige"/>
            <filter val="MNB_1C_Drysheet_S_Rani"/>
            <filter val="MNB_1C_Hangers_(Pack_of_5)"/>
            <filter val="MNB_1C_Mother_Bag_Basic_Solid_D_Blue"/>
            <filter val="MNB_1C_Mother_Bag_Basic_Solid_Multi"/>
            <filter val="MNB_1C_Mother_Bag_Basic_Solid_Pink"/>
            <filter val="MNB_1C_Mother_Bag_Prem_Duck_Blue"/>
            <filter val="MNB_1C_Mother_Bag_Prem_Duck_Green"/>
            <filter val="MNB_1C_Mother_Bag_Prem_Solid_Green"/>
            <filter val="MNB_1C_Mother_Bag_Prem_Solid_Pink"/>
            <filter val="MNB_1C_Mother_Bag_Prem_Solid_Red"/>
            <filter val="MNB_1C_Mother_Bag_Prem_Unicorn_Black"/>
            <filter val="MNB_1C_Mother_Bag_Prem_Unicorn_D_Blue"/>
            <filter val="MNB_1C_Mother_Bag_Prem_Unicorn_Pink"/>
            <filter val="MNB_1C_Mother_Bag_Prem_Unicorn_Pista"/>
            <filter val="MNB_1C_Mother_Bag_Ribbon_Blue"/>
            <filter val="MNB_1C_Mother_Bag_Ribbon_Brown"/>
            <filter val="MNB_1C_Mother_Bag_Ribbon_Red"/>
            <filter val="MNB_1C_Sleeping_Bag_Blue"/>
            <filter val="MNB_1C_Toilet_Seat_2in1_Blue"/>
            <filter val="MNB_1C_Toilet_Seat_2in1_Pink"/>
            <filter val="MNB_1C_Toilet_Seat_2in1_Red"/>
            <filter val="MNB_2C_BLKT_DSNR_DK_YLW_RBT_WHT"/>
            <filter val="MNB_2C_BLKT_DSNR_MW_PNK_LNI_KNIT_PNK"/>
            <filter val="MNB_2C_BLKT_SHT_STR_PNK_LNI_KNIT_PNK"/>
            <filter val="MNB_2C_Blue_Bear_Mosq_Net_Cott_App_BL"/>
            <filter val="MNB_2C_Blue_Bear_Mosq_Net_Vlvt_DB"/>
            <filter val="MNB_2C_Blue_Bear_Unicorn_White"/>
            <filter val="MNB_2C_Curtain_Door_EarthPrint_7ft_Blue"/>
            <filter val="MNB_2C_Katty_Pink_Sheet_Star/Polka_Red"/>
            <filter val="MNB_2C_Katty_Unicorn_Pink"/>
            <filter val="MNB_2C_Meow_Green_Pink"/>
            <filter val="MNB_2C_Mosq_Net_(Velvet)_Peach_Hood/Catcher_Red"/>
            <filter val="MNB_2C_Panda_White_Sheet_Star/Polka_Blue"/>
            <filter val="MNB_2C_Pink_Loni_Wrap_Pol/Star_Red"/>
            <filter val="MNB_2C_Rabbit_Pink_Drysheet_Rani"/>
            <filter val="MNB_2C_Sheet_Star/Polka_Blue_Grey"/>
            <filter val="MNB_2C_Sheet_Star/Polka_Blue_Red"/>
            <filter val="MNB_2C_White_Bear_Mosq_Net_Cott_Apple_PU"/>
            <filter val="MNB_2C_Wrap_Star/Polka_Brown_Pink"/>
            <filter val="MNB_3C_Towel_(24x36)_Firozi_Peach_Pink"/>
            <filter val="MNB_4C_MicrofibreInserts_Red_Green"/>
            <filter val="MNB_5C_NapyDesign_El_Ju_Do_Ro_El"/>
            <filter val="MNB_5C_ValuePack_Pink_Hood/Catcher_Pink"/>
            <filter val="MNB_6C_NapyDsignMInsrt_ElRoDo1"/>
            <filter val="MNB_6C_Towel_Nappies"/>
            <filter val="SBR_1C_Ab_Roller_Adj_14_in_1_No_Logo_Grn"/>
            <filter val="SBR_1C_Ab_Roller_Adj_14_in_1_No_Logo_Pnk"/>
            <filter val="SBR_1C_Ab_Roller_No_Logo_Black"/>
            <filter val="SBR_1C_Ab_Roller_No_Logo_Blue"/>
            <filter val="SBR_1C_Ab_Roller_No_Logo_Red"/>
            <filter val="SBR_1C_Ab_Roller_No_Logo_Red_Red"/>
            <filter val="SBR_1C_Ab_Roller_No_Logo_Yellow"/>
            <filter val="SBR_1C_Acne_Needle_SS_4_Pc_Set_Golden"/>
            <filter val="SBR_1C_Airpod_Case_5_in_1_Black"/>
            <filter val="SBR_1C_Airpod_Case_5_in_1_Blue"/>
            <filter val="SBR_1C_Airpod_Case_5_in_1_White"/>
            <filter val="SBR_1C_Airpod_Case_Bear_Black"/>
            <filter val="SBR_1C_Airpod_Case_Bear_Green"/>
            <filter val="SBR_1C_Airpod_Case_Pro_Camo_Black"/>
            <filter val="SBR_1C_Airpod_Case_Pro_Camo_Blue"/>
            <filter val="SBR_1C_Airpod_Case_Pro_Camo_Green"/>
            <filter val="SBR_1C_Airpod_Case_Radio_Blue"/>
            <filter val="SBR_1C_Airpod_Case_Radio_Ocean_Green"/>
            <filter val="SBR_1C_Ankle_Support_Lace_Neo_L_Black"/>
            <filter val="SBR_1C_Ankle_Support_Lace_Neo_M_Black"/>
            <filter val="SBR_1C_Ankle_Support_Main_Neoprene_Black"/>
            <filter val="SBR_1C_Ankle_Support_New_Neoprene_Black"/>
            <filter val="SBR_1C_Ankle_Support_Slcne_Strp_Wrap_Red"/>
            <filter val="SBR_1C_Ankle_Support_Sleeve_L_Orange"/>
            <filter val="SBR_1C_Ankle_Support_Sleeve_XL_Blue"/>
            <filter val="SBR_1C_Ankle_Support_Wrap_F_Size_Blue"/>
            <filter val="SBR_1C_Ankle_Support_Wrap_F_Size_Orange"/>
            <filter val="SBR_1C_Balaclava_Unisex_Ear_Loop_Black"/>
            <filter val="SBR_1C_Balaclava_Unisex_Ear_Loop_Grey"/>
            <filter val="SBR_1C_Balaclava_Unisex_Ear_Loop_White"/>
            <filter val="SBR_1C_Cup_Coasters_Wooden_6_Pc_Set"/>
            <filter val="SBR_1C_DIY_OIL.PAINTING_SWAG.DOG_NO.LOGO"/>
            <filter val="SBR_1C_DIY_Oil_Painting__Rainbow Deer"/>
            <filter val="SBR_1C_DIY_Oil_Painting_Busy_Street"/>
            <filter val="SBR_1C_DIY_Oil_Painting_Colored_Doggy"/>
            <filter val="SBR_1C_DIY_Oil_Painting_Colorful_Leopard"/>
            <filter val="SBR_1C_DIY_Oil_Painting_Colorful_Monkey"/>
            <filter val="SBR_1C_DIY_Oil_Painting_Elephants"/>
            <filter val="SBR_1C_DIY_Oil_Painting_Elephants_2"/>
            <filter val="SBR_1C_DIY_Oil_Painting_Girl_in_Rain"/>
            <filter val="SBR_1C_DIY_Oil_Painting_Harbour_Town"/>
            <filter val="SBR_1C_DIY_Oil_Painting_Lake_View"/>
            <filter val="SBR_1C_DIY_Oil_Painting_Leopard"/>
            <filter val="SBR_1C_DIY_Oil_Painting_Mediterranean"/>
            <filter val="SBR_1C_DIY_Oil_Painting_Mediterranean_2"/>
            <filter val="SBR_1C_DIY_Oil_Painting_Moonlit_Cottage"/>
            <filter val="SBR_1C_DIY_Oil_Painting_Musical_Monkey"/>
            <filter val="SBR_1C_DIY_Oil_Painting_Paris Street"/>
            <filter val="SBR_1C_DIY_Oil_Painting_Peacock"/>
            <filter val="SBR_1C_DIY_Oil_Painting_Red_Gown_Lady"/>
            <filter val="SBR_1C_DIY_Oil_Painting_Scenery_1"/>
            <filter val="SBR_1C_Ear_Wax_Cleaner_16_Tips_Wht"/>
            <filter val="SBR_1C_Ear_Wax_Cleaner_Electric"/>
            <filter val="SBR_1C_Ear_Wax_Cleaner_SS_5_Pc_Set"/>
            <filter val="SBR_1C_Ear_Wax_Cleaner_SS_6_Pc_Set"/>
            <filter val="SBR_1C_Ear_Wax_Cleaner_SS_9_Pc_Set"/>
            <filter val="SBR_1C_Ear_Wax_Cleaner_SS_Gold_Tube_7_Pc_Set"/>
            <filter val="SBR_1C_Ear_Wax_Cleaner_SS_Long_Loop_6_Pc_Set"/>
            <filter val="SBR_1C_Ear_Wax_Cleaner_SS_Long_Loop_7_Pc_Set"/>
            <filter val="SBR_1C_Ear_Wax_Cleaner_SS_Plstc_Blk_Brush_8_Pc_Set"/>
            <filter val="SBR_1C_Ear_Wax_Cleaner_SS_Silver_Tube_7_Pc_Set"/>
            <filter val="SBR_1C_Ear_Wax_Cleaner_SS_Wht_Brush_6_Pc_Set"/>
            <filter val="SBR_1C_Ear_Wax_Cleaner_Tips_Brush_Blue"/>
            <filter val="SBR_1C_Elbow_Support_Brace_Pad_Blu_Blk"/>
            <filter val="SBR_1C_Elbow_Support_Main_Neoprene_Black"/>
            <filter val="SBR_1C_Elbow_Support_Mesh_Neoprene_Black"/>
            <filter val="SBR_1C_Elbow_Support_Small_Neoprene_Blk"/>
            <filter val="SBR_1C_Equipment Bags_Black_Green"/>
            <filter val="SBR_1C_Equipment Bags_Black_Red"/>
            <filter val="SBR_1C_Equipment Bags_Pair_Black_Yellow"/>
            <filter val="SBR_1C_Equipment Bags_Pair_Grey_Orange"/>
            <filter val="SBR_1C_Finger_Splint_Free Size_Neoprene"/>
            <filter val="SBR_1C_Finger_Splint_Neoprene_Blue"/>
            <filter val="SBR_1C_Forefoot_Sleeve_Metatarsal_W_Gel"/>
            <filter val="SBR_1C_Glove_Anti_fouling_Black"/>
            <filter val="SBR_1C_Gym Belt Pro_L_Gen_lethr_Brown"/>
            <filter val="SBR_1C_Gym Belt Pro_L_Gen_lethr_Grey"/>
            <filter val="SBR_1C_Gym Belt Pro_L_Gen_lethr_Maroon"/>
            <filter val="SBR_1C_Gym Belt Pro_M_Gen_lethr_Maroon"/>
            <filter val="SBR_1C_Gym Belt Pro_S_Gen_lethr_Coffee"/>
            <filter val="SBR_1C_Gym Belt Pro_S_Gen_lethr_Grey"/>
            <filter val="SBR_1C_Gym Belt Pro_S_Gen_lethr_Maroon"/>
            <filter val="SBR_1C_Gym Belt Pro_S_Gen_lethr_Olv_Grn"/>
            <filter val="SBR_1C_Gym Belt Pro_XL_Gen_lethr_Coffee"/>
            <filter val="SBR_1C_Gym Belt Pro_XL_Gen_lethr_Grey"/>
            <filter val="SBR_1C_Gym Belt_L_Black"/>
            <filter val="SBR_1C_Gym Belt_L_Tan"/>
            <filter val="SBR_1C_Gym Belt_M_Black"/>
            <filter val="SBR_1C_Gym Belt_M_Tan"/>
            <filter val="SBR_1C_Gym Belt_S_Black"/>
            <filter val="SBR_1C_Gym Belt_S_Tan"/>
            <filter val="SBR_1C_Gym Belt_XL_Black"/>
            <filter val="SBR_1C_Gym Belt_XL_Tan"/>
            <filter val="SBR_1C_Hair_Clip_Baby_20_Pc_Set_Floral"/>
            <filter val="SBR_1C_Hair_Clip_Bow_5_Pc_Set_A"/>
            <filter val="SBR_1C_Hair_Clip_Bow_5_Pc_Set_B"/>
            <filter val="SBR_1C_Hair_Clip_Bow_5_Pc_Set_C"/>
            <filter val="SBR_1C_Hair_Clip_Doll_5_Pc_Set_A"/>
            <filter val="SBR_1C_Hair_Clip_Doll_5_Pc_Set_B"/>
            <filter val="SBR_1C_Hair_Clip_Glitter_5_Pc_Set_A"/>
            <filter val="SBR_1C_Hair_Clip_Glitter_5_Pc_Set_B"/>
            <filter val="SBR_1C_Hair_Clip_Glitter_5_Pc_Set_C"/>
            <filter val="SBR_1C_Hair_Clip_Sequin_Bow_6_Colors_Set"/>
            <filter val="SBR_1C_Hair_Clip_Unicorn_2_Pc_Set_Golden"/>
            <filter val="SBR_1C_Hair_Clip_Unicorn_2_Pc_Set_Pink"/>
            <filter val="SBR_1C_Hair_Clip_Unicorn_2_Pc_Set_Red"/>
            <filter val="SBR_1C_Hair_Clip_Unicorn_20_Pc_Set_Multi"/>
            <filter val="SBR_1C_Handbag_Beclina_Beige"/>
            <filter val="SBR_1C_Handbag_Beclina_Black"/>
            <filter val="SBR_1C_Handbag_Beclina_Blue"/>
            <filter val="SBR_1C_Handbag_Beclina_Pink"/>
            <filter val="SBR_1C_Handbag_Beclina_Red"/>
            <filter val="SBR_1C_Headband_A16_Logo_Black"/>
            <filter val="SBR_1C_Headband_A16_Logo_Black_Dotted"/>
            <filter val="SBR_1C_Headband_A16_Logo_Blue_Stripe"/>
            <filter val="SBR_1C_Headband_A16_Logo_Camo_Green"/>
            <filter val="SBR_1C_Headband_A16_Logo_Navy_Blue"/>
            <filter val="SBR_1C_Headband_A16_Logo_Orange_Stripe"/>
            <filter val="SBR_1C_Headband_A16_No_Logo_Black_Dotted"/>
            <filter val="SBR_1C_Headband_A16_No_Logo_Black_Stripe"/>
            <filter val="SBR_1C_Headband_A16_No_Logo_Cement"/>
            <filter val="SBR_1C_Headband_A51_Logo_Black"/>
            <filter val="SBR_1C_Headband_A51_Logo_Grey"/>
            <filter val="SBR_1C_Headband_A51_Logo_Pink"/>
            <filter val="SBR_1C_Headband_A73_Logo_Grey"/>
            <filter val="SBR_1C_Headband_A73_Logo_Magenta"/>
            <filter val="SBR_1C_Headband_A73_No_Logo_Black"/>
            <filter val="SBR_1C_Headband_A73_No_Logo_Grey"/>
            <filter val="SBR_1C_Headband_A73_No_Logo_Pink"/>
            <filter val="SBR_1C_Headband_A83_Logo_Black"/>
            <filter val="SBR_1C_Headband_A83_Logo_Black_Green"/>
            <filter val="SBR_1C_Headband_A83_Logo_Black_Grey_Strp"/>
            <filter val="SBR_1C_Headband_A83_Logo_Grey"/>
            <filter val="SBR_1C_Headband_A96_Logo_Black_Grey"/>
            <filter val="SBR_1C_Headband_A96_Logo_Blue_Grey"/>
            <filter val="SBR_1C_Headband_A96_Logo_Grey_Grey"/>
            <filter val="SBR_1C_Headband_A96_Logo_Pink_Pink"/>
            <filter val="SBR_1C_Headband_A96_Logo_Red_Grey"/>
            <filter val="SBR_1C_Headband_A96_Logo_Skull_Image"/>
            <filter val="SBR_1C_Headband_A96_Logo_Violet_Grey"/>
            <filter val="SBR_1C_Headband_A96_Logo_Violet_Pink"/>
            <filter val="SBR_1C_Headband_A96_No_Logo_Black_Green"/>
            <filter val="SBR_1C_Headband_AA_No_Logo_Black"/>
            <filter val="SBR_1C_Headband_AA_No_Logo_Black_Red"/>
            <filter val="SBR_1C_Headband_AA_No_Logo_Blue_Green"/>
            <filter val="SBR_1C_Headband_AA_No_Logo_Green"/>
            <filter val="SBR_1C_Headband_AA_No_Logo_Red"/>
            <filter val="SBR_1C_Headband_AA_No_Logo_Red_Green"/>
            <filter val="SBR_1C_Headband_B12_Logo_Black_Blue"/>
            <filter val="SBR_1C_Headband_B12_Logo_Black_Red"/>
            <filter val="SBR_1C_Headband_B12_Logo_Camo_Black"/>
            <filter val="SBR_1C_Headband_B12_Logo_Camo_Green"/>
            <filter val="SBR_1C_Headband_B4_Logo_Black"/>
            <filter val="SBR_1C_Headband_B4_Logo_Blue"/>
            <filter val="SBR_1C_Headband_B4_Logo_Grey"/>
            <filter val="SBR_1C_Headband_B4_Logo_Red"/>
            <filter val="SBR_1C_Headband_B4_Logo_White"/>
            <filter val="SBR_1C_Headband_Baby_12_Colors_Set"/>
            <filter val="SBR_1C_Headband_Baby_15_Colors_Set"/>
            <filter val="SBR_1C_Headband_Baby_6_Colors_Set"/>
            <filter val="SBR_1C_Headband_Baby_8_Colors_Set"/>
            <filter val="SBR_1C_Headband_Bandana_Black"/>
            <filter val="SBR_1C_Headband_C108_Logo_Black_Blue"/>
            <filter val="SBR_1C_Headband_C108_Logo_D_Blu_White"/>
            <filter val="SBR_1C_Headband_C108_Logo_Grey_Black"/>
            <filter val="SBR_1C_Headband_C108_Logo_Pink_White"/>
            <filter val="SBR_1C_Headband_C108_Logo_SkyBlu_White"/>
            <filter val="SBR_1C_Headband_C123_Logo_Black_Grey"/>
            <filter val="SBR_1C_Headband_C123_Logo_Blue"/>
            <filter val="SBR_1C_Headband_C123_Logo_SkyBlue"/>
            <filter val="SBR_1C_Headband_C131_Logo_Camo_Black"/>
            <filter val="SBR_1C_Headband_C132_Logo_Nebula_Purpl"/>
            <filter val="SBR_1C_Headband_Girl_4_Pc_Set_Knotted"/>
            <filter val="SBR_1C_Headband_Girl_5_Pc_Set_Knotted"/>
            <filter val="SBR_1C_Headband_Knitted_Black"/>
            <filter val="SBR_1C_Headband_Men_Prem_No_Logo_Black"/>
            <filter val="SBR_1C_Headband_Sweat_Absorbnt_Black"/>
            <filter val="SBR_1C_Headband_Women_Prem_No_Logo_Black"/>
            <filter val="SBR_1C_Heel_Support_Large_Neoprene_Black"/>
            <filter val="SBR_1C_Heel_Support_Med_Neoprene_Black"/>
            <filter val="SBR_1C_Insole_Basic_(6-8)_Blue"/>
            <filter val="SBR_1C_Insole_Basic_(8-12)_Blue"/>
            <filter val="SBR_1C_Insole_Foamy_(35-40)_Grey_Yellow"/>
            <filter val="SBR_1C_Insole_Foamy_(41-45)_Grey_Yellow"/>
            <filter val="SBR_1C_Insole_Foamy_(6-9)_Black_Yellow"/>
            <filter val="SBR_1C_Insole_Full_Pad_2_Layer_Black"/>
            <filter val="SBR_1C_Insole_Full_Pad_4_Layer_Black"/>
            <filter val="SBR_1C_Insole_Half_Pad_2_Layer_Black"/>
            <filter val="SBR_1C_Insole_Half_Pad_3_Layer_Black"/>
            <filter val="SBR_1C_Insole_Half_Pad_Gel_Blue"/>
            <filter val="SBR_1C_Insole_Half_Pad_Gel_Red"/>
            <filter val="SBR_1C_Insole_Lite_(6-8)_Grey_Yellow"/>
            <filter val="SBR_1C_Insole_Lite_(8-11)_Grey_Yellow"/>
            <filter val="SBR_1C_Insole_Premium_(6-9)_Blue_Yellow"/>
            <filter val="SBR_1C_Insole_Premium_(6-9)_Grey_Black"/>
            <filter val="SBR_1C_Insole_Premium_(6-9)_Grey_Yellow"/>
            <filter val="SBR_1C_Insole_Premium_(8-12)_Blue_Yellow"/>
            <filter val="SBR_1C_Insole_Premium_(8-12)_Grey_Black"/>
            <filter val="SBR_1C_Insole_Premium_(8-12)_Grey_Yellow"/>
            <filter val="SBR_1C_Knee_Sleeve_Silicon_Gel_L_Blue"/>
            <filter val="SBR_1C_Knee_Sleeve_Silicon_Gel_XL_Blue"/>
            <filter val="SBR_1C_Knee_Support_Compression_L_Black"/>
            <filter val="SBR_1C_Knee_Support_Main_Neoprene_Black"/>
            <filter val="SBR_1C_Knee_Support_Metal_Brace_Black"/>
            <filter val="SBR_1C_Knee_Support_Sleeve_Wrap_L_Green"/>
            <filter val="SBR_1C_Knee_Support_Sleeve_Wrap_XL_Orange"/>
            <filter val="SBR_1C_Metatarsal_Support_Big_Gel_Skin"/>
            <filter val="SBR_1C_Metatarsal_Support_Small_Gel_Skin"/>
            <filter val="SBR_1C_Plantar_Support_Main_Black"/>
            <filter val="SBR_1C_Plantar_Support_Main_Skin"/>
            <filter val="SBR_1C_Roller_Plantar_Massage_Wooden"/>
            <filter val="SBR_1C_Scarf_Women_Floral_Black"/>
            <filter val="SBR_1C_Shoe_Horn_20_Inch_Black"/>
            <filter val="SBR_1C_Shoe_Horn_20_Inch_Red"/>
            <filter val="SBR_1C_Shoe_Tree_Men_Free Size_No_Logo_Black"/>
            <filter val="SBR_1C_Shoe_Tree_Women_Free Size_No_Logo_Black"/>
            <filter val="SBR_1C_Shorts_Men_L_Black"/>
            <filter val="SBR_1C_Shorts_Men_M_Black"/>
            <filter val="SBR_1C_Shorts_Men_S_Black"/>
            <filter val="SBR_1C_Shorts_Men_XL_Black"/>
            <filter val="SBR_1C_Shorts_Men_XXL_Black"/>
            <filter val="SBR_1C_Shoulder_Brace_L/R_Neoprene_Pouch"/>
            <filter val="SBR_1C_Shoulder_Brace_L_Neoprene_Black"/>
            <filter val="SBR_1C_Shoulder_Brace_R_Neoprene_Black"/>
            <filter val="SBR_1C_Skipping_Rope_Digital_No_Logo_Blu"/>
            <filter val="SBR_1C_Skipping_Rope_Digital_No_Logo_Pnk"/>
            <filter val="SBR_1C_Skipping_Rope_Metal_N_Logo_Blk"/>
            <filter val="SBR_1C_Skipping_Rope_Metal_N_Logo_Blu"/>
            <filter val="SBR_1C_Skipping_Rope_W_Case_Blk_Blu"/>
            <filter val="SBR_1C_Skipping_Rope_W_Case_Blk_Grn"/>
            <filter val="SBR_1C_Skipping_Rope_W_Case_Blk_Rd"/>
            <filter val="SBR_1C_Socks_Athletic_L/XL_Black"/>
            <filter val="SBR_1C_Socks_Athletic_L/XL_Blue"/>
            <filter val="SBR_1C_Socks_Athletic_S/M_Black"/>
            <filter val="SBR_1C_Socks_Athletic_S/M_Blue"/>
            <filter val="SBR_1C_Socks_Athletic_XXL_Black"/>
            <filter val="SBR_1C_Socks_Athletic_XXL_Blue"/>
            <filter val="SBR_1C_Socks_Varicose_Vein_Fit_All_Black"/>
            <filter val="SBR_1C_Socks_Varicose_Vein_L/XL_Black"/>
            <filter val="SBR_1C_Socks_Varicose_Vein_S/M_Black"/>
            <filter val="SBR_1C_Socks_Varicose_Vein_XXL_Black"/>
            <filter val="SBR_1C_Socks_Zipper_L/XL_Black"/>
            <filter val="SBR_1C_Socks_Zipper_L/XL_Skin"/>
            <filter val="SBR_1C_Socks_Zipper_S/M_Black"/>
            <filter val="SBR_1C_Socks_Zipper_S/M_Skin"/>
            <filter val="SBR_1C_Socks_Zipper_XXL_Black"/>
            <filter val="SBR_1C_Socks_Zipper_XXL_Skin"/>
            <filter val="SBR_1C_SPRT_BCK_ADJSTBL_CRCTR_L_BLK"/>
            <filter val="SBR_1C_SPRT_BCK_ADJSTBL_ELSTC_GRY"/>
            <filter val="SBR_1C_SPRT_BCK_MGNT_ELSTC.STRP_L_WHT"/>
            <filter val="SBR_1C_SPRT_BCK_MGNT_WST.STRP_3XL_BLK"/>
            <filter val="SBR_1C_SPRT_BCK_MGNT_WST.STRP_XL_BLK"/>
            <filter val="SBR_1C_SPRT_BCK_MTL.STRIP_FM.SHLDR_L_BLK"/>
            <filter val="SBR_1C_SPRT_BCK_NPRN_ARW_FR.SZ_BLKBLU"/>
            <filter val="SBR_1C_SPRT_BCK_NPRN_MTL.STRIP_L_BLK"/>
            <filter val="SBR_1C_SPRT_BCK_NPRN_MTL.STRIP_XL_BLK"/>
            <filter val="SBR_1C_Strap_20mm_Sporty_Black_Grey"/>
            <filter val="SBR_1C_Strap_20mm_Sporty_Black_Red"/>
            <filter val="SBR_1C_Strap_MI_3&amp;4_Sporty_Black"/>
            <filter val="SBR_1C_Strap_MI_3&amp;4_Sporty_Black_Green"/>
            <filter val="SBR_1C_Strap_MI_3&amp;4_Sporty_Black_Grey"/>
            <filter val="SBR_1C_Strap_MI_3&amp;4_Sporty_Black_Red"/>
            <filter val="SBR_1C_Strap_MI_3&amp;4_Sporty_Black_White"/>
            <filter val="SBR_1C_Strap_MI_3&amp;4_Sporty_Blue"/>
            <filter val="SBR_1C_Strap_MI_3&amp;4_Sporty_Green"/>
            <filter val="SBR_1C_Strap_MI_3&amp;4_Sporty_Grey"/>
            <filter val="SBR_1C_Strap_MI_3&amp;4_Sporty_Orange"/>
            <filter val="SBR_1C_Strap_MI_3&amp;4_Sporty_Red"/>
            <filter val="SBR_1C_Strap_MI_3&amp;4_Stitch_Black"/>
            <filter val="SBR_1C_Strap_MI_3&amp;4_Stitch_Blue"/>
            <filter val="SBR_1C_Strap_MI_3&amp;4_Stitch_Red"/>
            <filter val="SBR_1C_STRP_CHARGE5_L_BLK"/>
            <filter val="SBR_1C_STRP_CHARGE5_L_GRN"/>
            <filter val="SBR_1C_STRP_CHARGE5_L_GRY"/>
            <filter val="SBR_1C_STRP_CHARGE5_S_BLK"/>
            <filter val="SBR_1C_STRP_CHARGE5_S_WHT"/>
            <filter val="SBR_1C_Support_Back_Magnetic_ElasticStrap_XL_White"/>
            <filter val="SBR_1C_Suspnder_Hme_Gym_No_Logo_Pnk_Blk"/>
            <filter val="SBR_1C_Suspnder_Hme_Gym_No_Logo_Ylw_Blk"/>
            <filter val="SBR_1C_Tape_Anti_Chafing_Skin"/>
            <filter val="SBR_1C_Tape_Bandage_White"/>
            <filter val="SBR_1C_Tape_Double_Sided_Red"/>
            <filter val="SBR_1C_Tape_Double_Sided_White"/>
            <filter val="SBR_1C_Tape_Kinesiology_Black"/>
            <filter val="SBR_1C_Tape_Kinesiology_Blue"/>
            <filter val="SBR_1C_Tape_Kinesiology_Camo_Green"/>
            <filter val="SBR_1C_Tape_Kinesiology_Light_Blue"/>
            <filter val="SBR_1C_Tape_Kinesiology_Light_Green"/>
            <filter val="SBR_1C_Tape_Kinesiology_Orange"/>
            <filter val="SBR_1C_Tape_Kinesiology_Pink"/>
            <filter val="SBR_1C_Tape_Kinesiology_Red"/>
            <filter val="SBR_1C_Tape_Kinesiology_Regular_Skin"/>
            <filter val="SBR_1C_Tape_Kinesiology_Skin_Tone"/>
            <filter val="SBR_1C_Tape_Kinesiology_White"/>
            <filter val="SBR_1C_Toe_Sprtr_2in1_Combo_White"/>
            <filter val="SBR_1C_Toe_Sprtr_5_Toes_Hook_White"/>
            <filter val="SBR_1C_Toe_Sprtr_5_Toes_Loop_Blue"/>
            <filter val="SBR_1C_Toe_Sprtr_Basic_Skin"/>
            <filter val="SBR_1C_Toe_Sprtr_Bunion_Corrector_White"/>
            <filter val="SBR_1C_Toe_Sprtr_Main_Support_Skin"/>
            <filter val="SBR_1C_Wall_Mount_Holder_4_Hooks"/>
            <filter val="SBR_1C_Wallet_Zipper_PU_Leather_Brown"/>
            <filter val="SBR_1C_Wallet_Zipper_PU_Leather_Red"/>
            <filter val="SBR_1C_Watch_Case_Apple_42mm_Black"/>
            <filter val="SBR_1C_Watch_Case_Apple_44mm_Black"/>
            <filter val="SBR_1C_Wrist_Support_Free Size_Mesh Grip"/>
            <filter val="SBR_1C_Wrist_Support_L_Nylon Compression"/>
            <filter val="SBR_1C_Wrist_Support_M_Nylon Compression"/>
            <filter val="SBR_1C_Wrist_Support_Main_Left_Black"/>
            <filter val="SBR_1C_Wrist_Support_Main_Right_Black"/>
            <filter val="SBR_1C_Wrist_Support_Mesh_Left_Black"/>
            <filter val="SBR_1C_Wrist_Support_Mesh_Right_Black"/>
            <filter val="SBR_1C_Wrist_Support_XL_Nylon Compression"/>
            <filter val="SBR_1C_WristSuprt_CoolGel_BlkBlu"/>
            <filter val="SBR_1C_Yoga_Mat_EVA_Prem_6mm_Logo_Black"/>
            <filter val="SBR_1C_Yoga_Mat_EVA_Prem_6mm_Logo_Blue"/>
            <filter val="SBR_1C_Yoga_Mat_EVA_Prem_6mm_Logo_Pink"/>
            <filter val="SBR_1C_Yoga_Mat_EVA_Prem_8mm_Logo_Black"/>
            <filter val="SBR_1C_Yoga_Mat_EVA_Prem_8mm_Logo_Pink"/>
            <filter val="SBR_1C_Yoga_Mat_EVA_Prem_8mm_Logo_Prple"/>
            <filter val="SBR_1C_Yoga_Mat_TPE_6mm_Logo_Black"/>
            <filter val="SBR_1C_Yoga_Mat_TPE_6mm_Logo_Blue"/>
            <filter val="SBR_1C_Yoga_Mat_TPE_6mm_Logo_Pink"/>
            <filter val="SBR_1C_Yoga_Mat_TPE_6mm_Logo_Purplle"/>
            <filter val="SBR_1C_Yoga_Mat_TPE_8mm_Logo_Black"/>
            <filter val="SBR_1C_Yoga_Mat_TPE_8mm_Logo_Blue"/>
            <filter val="SBR_1C_Yoga_Mat_TPE_8mm_Logo_Pink"/>
            <filter val="SBR_1C_Yoga_Mat_TPE_8mm_Logo_Purplle"/>
            <filter val="SBR_1C_YogaMatEVAPrem_6mm_Prpl"/>
            <filter val="SBR_2C_adjustbl Wrist Weights_Pair_Black"/>
            <filter val="SBR_2C_adjustbl Wrist Weights_Pair_Blue"/>
            <filter val="SBR_2C_All_Joints_Support_Black"/>
            <filter val="SBR_2C_Ankle_Cum_Elbow_Support_Black"/>
            <filter val="SBR_2C_Ankle_Support_Magnetic_Black"/>
            <filter val="SBR_2C_Boxing Gloves_Free_Size_Pair"/>
            <filter val="SBR_2C_Focus Pads_Pair_Blue_White"/>
            <filter val="SBR_2C_Focus Pads_Pair_Red_White"/>
            <filter val="SBR_2C_Knee_Sleeve_Compression_L_Blue"/>
            <filter val="SBR_2C_Knee_Sleeve_Compression_XL_Green"/>
            <filter val="SBR_2C_Knee_Support_L_No_Logo_Blue"/>
            <filter val="SBR_2C_Knee_Support_M_3D Design_Blue"/>
            <filter val="SBR_2C_Knee_Support_M_No_Logo_Blue"/>
            <filter val="SBR_2C_Knee_Support_S_Lines_Blue"/>
            <filter val="SBR_2C_Knee_Support_Sleeve_L_Blue"/>
            <filter val="SBR_2C_Resistance_Tube_No_Logo_Multiclr"/>
            <filter val="SBR_2C_Scar_Removar_15x3.5_Pack of 2"/>
            <filter val="SBR_2C_Scar_Removar_7.5x3.5_Pack of 2"/>
            <filter val="SBR_2C_Shoe_Shield_L_Main_Black"/>
            <filter val="SBR_2C_Shoe_Shield_S_Main_Black"/>
            <filter val="SBR_2C_Strap_Charge3_Main_Blk_Wht"/>
            <filter val="SBR_2C_Strap_Charge3_Main_Red_Blk"/>
            <filter val="SBR_2C_Strap_MI_3&amp;4_Black_Black_Design"/>
            <filter val="SBR_2C_Strap_MI_3&amp;4_Camo_Blue_Green"/>
            <filter val="SBR_2C_Strap_MI_3&amp;4_Camo_Blue_Grey"/>
            <filter val="SBR_2C_Strap_MI_3&amp;4_Camo_Green_Grey"/>
            <filter val="SBR_2C_Strap_MI_3&amp;4_Plain_Black_Black"/>
            <filter val="SBR_2C_Strap_MI_3&amp;4_Plain_Black_D_Blue"/>
            <filter val="SBR_2C_Strap_MI_3&amp;4_Plain_Green_Grey"/>
            <filter val="SBR_2C_Strap_MI_3&amp;4_Plain_Grey_White"/>
            <filter val="SBR_2C_Strap_MI_3&amp;4_Plain_Red_D_Blue"/>
            <filter val="SBR_2C_Strap_Mi_5&amp;6_Plain_Black_Black"/>
            <filter val="SBR_2C_Strap_Mi_5&amp;6_Plain_Black_D_Blue"/>
            <filter val="SBR_2C_Strap_Mi_5&amp;6_Plain_Green_Grey"/>
            <filter val="SBR_2C_Strap_Mi_5&amp;6_Plain_White_Pink"/>
            <filter val="SBR_2C_STRP_CHARGE5_L_BLK_GRN"/>
            <filter val="SBR_2C_STRP_CHARGE5_L_BLK_GRY"/>
            <filter val="SBR_2C_STRP_CHARGE5_S_GRY_WHT"/>
            <filter val="SBR_2C_Wrist Support_Pair_Black"/>
            <filter val="SBR_2C_Wrist Support_Pair_Blue"/>
            <filter val="SBR_2C_Wrist Support_Pair_Brown"/>
            <filter val="SBR_2C_Wrist Support_Pair_Olive Green"/>
            <filter val="SBR_2C_Wrist Support_Pair_Red"/>
            <filter val="SBR_2C_Wrist_Support_Wrap_F_Size_Grey"/>
            <filter val="SBR_3C_Balaclava_Unisex_Blk_Blu_Camo(Gr)"/>
            <filter val="SBR_3C_Hip_Loop_Fabric_Band_N_Logo_3Clr"/>
            <filter val="SBR_3C_Socks_Compression_L/XL_Black"/>
            <filter val="SBR_3C_Socks_Compression_L/XL_Skin"/>
            <filter val="SBR_3C_Socks_Compression_S/M_Black"/>
            <filter val="SBR_3C_Strap_20mm_Hole_Black_Grey_Yellow"/>
            <filter val="SBR_3C_Strap_20mm_Hole_Black_White_Grey"/>
            <filter val="SBR_3C_Strap_20mm_Hole_Blue_Grey_Black"/>
            <filter val="SBR_3C_Strap_20mm_Plain_Blue_Black_Grey"/>
            <filter val="SBR_3C_Strap_20mm_Plain_Red_White_Black"/>
            <filter val="SBR_3C_Strap_Charge2_Large_Blk_Gry_Prpl"/>
            <filter val="SBR_3C_Strap_Charge2_Large_Prpl_SBl_Rd"/>
            <filter val="SBR_3C_Strap_Charge2_Main_Blk_Gry_DBl"/>
            <filter val="SBR_3C_Strap_Charge2_Main_Blk_Rd_Gry"/>
            <filter val="SBR_3C_Strap_Charge2_Main_Wht_Rd_L_Pink"/>
            <filter val="SBR_3C_Strap_Charge2_Small_Blk_Gry_Prpl"/>
            <filter val="SBR_3C_Strap_Charge3_Main_Blu_Blk_Wht"/>
            <filter val="SBR_3C_Strap_Charge3_Main_Grn_Blu_Blk"/>
            <filter val="SBR_3C_Strap_Charge3_Main_Prpl_Blu_Blk"/>
            <filter val="SBR_3C_Strap_Honor_4&amp;5_Org_SBl_Grn"/>
            <filter val="SBR_3C_Strap_Honor_4&amp;5_Red_Blk_Wht"/>
            <filter val="SBR_3C_Strap_MI_3&amp;4_Plain_Blk_Gry_Dbl"/>
            <filter val="SBR_3C_Strap_MI_3&amp;4_Plain_Blk_Wht_SBl"/>
            <filter val="SBR_3C_Strap_Mi_5&amp;6_Sprty_Black_Combo"/>
            <filter val="SBR_3C_Strap_Mi_5&amp;6_Sprty_BlGry_BlW_BlGr"/>
            <filter val="SBR_3C_Strap_Mi_5&amp;6_Sprty_GWt_BGr_Bk_SBl"/>
            <filter val="SBR_3C_Strap_Mi_5&amp;6_Sprty_Pink_SkyBl_Gry"/>
            <filter val="SBR_3C_Strap_Samsung_Gear_S3_Grn_Wht_Blk"/>
            <filter val="SBR_3C_Strap_Samsung_Gear_S3_Org_Blu_Grn"/>
            <filter val="SBR_3C_Strap_Samsung_Gear_S3_Rd_DBl_Wht"/>
            <filter val="SBR_4C_Strap_MI2_Plain_Org_Blk_Wht_Gry"/>
            <filter val="SBR_5C_Strap_MI_3&amp;4_2_Clr_Bk_R_W_Gy_DB"/>
            <filter val="SBR_5C_Strap_MI_3&amp;4_2_Clr_Black_Combo"/>
            <filter val="SBR_5C_Strap_MI_3&amp;4_2_Clr_Gr_SB_Y_Bk_B/R"/>
            <filter val="SBR_5C_Strap_MI_3&amp;4_Plain_Bk_R_W_Gy_DB"/>
            <filter val="SBR_5C_Strap_MI_3&amp;4_Plain_R_SB_Gy_W_Grn"/>
            <filter val="SBR_5C_Strap_MI_3&amp;4_Plan_Bk_W_Vl_O_Y"/>
          </filters>
        </filterColumn>
        <filterColumn colId="3">
          <filters blank="1">
            <filter val="MNB"/>
          </filters>
        </filterColumn>
        <sortState xmlns:xlrd2="http://schemas.microsoft.com/office/spreadsheetml/2017/richdata2" ref="A2:DB3137">
          <sortCondition descending="1" ref="N2:N3137"/>
        </sortState>
      </autoFilter>
    </customSheetView>
    <customSheetView guid="{9F7AC949-7395-43A1-BE8C-5A168D1AD54B}" filter="1" showAutoFilter="1">
      <pageMargins left="0.7" right="0.7" top="0.75" bottom="0.75" header="0.3" footer="0.3"/>
      <autoFilter ref="B2:DB1809" xr:uid="{366C3CB9-985A-4F67-A5FE-DF09CDFF0CA4}">
        <filterColumn colId="2">
          <filters>
            <filter val="SBR"/>
          </filters>
        </filterColumn>
      </autoFilter>
    </customSheetView>
    <customSheetView guid="{915EA89E-6C07-4DC4-A028-58EE2F9387D0}" filter="1" showAutoFilter="1">
      <pageMargins left="0.7" right="0.7" top="0.75" bottom="0.75" header="0.3" footer="0.3"/>
      <autoFilter ref="B1:DB3385" xr:uid="{3CE5A563-CD12-49DD-A2AC-C1E26B467BD9}">
        <filterColumn colId="2">
          <filters blank="1">
            <filter val="BEC"/>
          </filters>
        </filterColumn>
      </autoFilter>
    </customSheetView>
    <customSheetView guid="{537FFA52-A3BC-40D5-B9C3-ED8339040504}" filter="1" showAutoFilter="1">
      <pageMargins left="0.7" right="0.7" top="0.75" bottom="0.75" header="0.3" footer="0.3"/>
      <autoFilter ref="A2:DB3166" xr:uid="{5F0E6890-1314-4E7F-8009-37C6116BEAAD}">
        <filterColumn colId="1">
          <filters blank="1">
            <filter val="B00KOKVSBQ"/>
            <filter val="B00KOKVXA2"/>
            <filter val="B00KOKW0UO"/>
            <filter val="B00KOKWTPU"/>
            <filter val="B00KOKWWR0"/>
            <filter val="B00KOKWZOK"/>
            <filter val="B00KOKX1AM"/>
            <filter val="B00KOKX9AO"/>
            <filter val="B00KOKXLWK"/>
            <filter val="B00KOKXRPQ"/>
            <filter val="B00KOKXWOC"/>
            <filter val="B00KOKY51G"/>
            <filter val="B00KOKY5UW"/>
            <filter val="B00KOKY80E"/>
            <filter val="B00Q6Y2DIQ"/>
            <filter val="B00TPLK9EC"/>
            <filter val="B00TYGTS2M"/>
            <filter val="B00TYGUNVW"/>
            <filter val="B00TYGV3Z2"/>
            <filter val="B00TYGVCP8"/>
            <filter val="B00TYGVEAQ"/>
            <filter val="B00TYGVGYK"/>
            <filter val="B00TYGVJCY"/>
            <filter val="B00TYGVKJG"/>
            <filter val="B00TYGVW1M"/>
            <filter val="B00TYGVXMU"/>
            <filter val="B00ZDGQGQ8"/>
            <filter val="B010V9GDC8"/>
            <filter val="B010V9GZ5S"/>
            <filter val="B010V9I2RW"/>
            <filter val="B01171ZMPS"/>
            <filter val="B013E4HMUO"/>
            <filter val="B013P54XJK"/>
            <filter val="B015B730DA"/>
            <filter val="B015T117K6"/>
            <filter val="B018XTTXKW"/>
            <filter val="B01BJVT2TI"/>
            <filter val="B01BTZMFES"/>
            <filter val="B01BTZMG2E"/>
            <filter val="B01BY8GHJ4"/>
            <filter val="B01D1GTN7A"/>
            <filter val="B01D1GTPQO"/>
            <filter val="B01D1GTPWS"/>
            <filter val="B01D4S7EIU"/>
            <filter val="B01D4S7XUE"/>
            <filter val="B01D4S835I"/>
            <filter val="B01D4S959G"/>
            <filter val="B01I7ZCB9C"/>
            <filter val="B01LXIV13R"/>
            <filter val="B01LXUKMC9"/>
            <filter val="B01LYHY5C5"/>
            <filter val="B01LYI0KJ8"/>
            <filter val="B01LYTIA15"/>
            <filter val="B01LYTJGHV"/>
            <filter val="B01LZBYX2U"/>
            <filter val="B01MCQ7WFH"/>
            <filter val="B01MCXYME7"/>
            <filter val="B01MQU553J"/>
            <filter val="B01MRVJOLS"/>
            <filter val="B01MT2AFNO"/>
            <filter val="B01MU3UWX2"/>
            <filter val="B01MY4UB7V"/>
            <filter val="B01MYXVHAE"/>
            <filter val="B01MZ305QZ"/>
            <filter val="B01N0U2D15"/>
            <filter val="B01N12OMZ0"/>
            <filter val="B01N1WG3UF"/>
            <filter val="B01N243SFQ"/>
            <filter val="B01N4IEU0W"/>
            <filter val="B01N4PJCI0"/>
            <filter val="B01N5IN9PR"/>
            <filter val="B01N6EXUSX"/>
            <filter val="B01N7GC1SV"/>
            <filter val="B01N7LFF7O"/>
            <filter val="B01N9KU9QN"/>
            <filter val="B06VYFGWQZ"/>
            <filter val="B06VYH266K"/>
            <filter val="B06VYH267K"/>
            <filter val="B06WGW1M8K"/>
            <filter val="B06WVHQXF7"/>
            <filter val="B06WVHQXY5"/>
            <filter val="B06X9657LF"/>
            <filter val="B06X9773FL"/>
            <filter val="B06XDTR292"/>
            <filter val="B06XL1DP19"/>
            <filter val="B06XZ2WLD3"/>
            <filter val="B071DNX2QW"/>
            <filter val="B071GLHLZ9"/>
            <filter val="B071X4NV4C"/>
            <filter val="B072C6HRGB"/>
            <filter val="B072KF357X"/>
            <filter val="B072QX3BN6"/>
            <filter val="B073YD9191"/>
            <filter val="B073YDRVPZ"/>
            <filter val="B073YDWYNK"/>
            <filter val="B073YF7TX8"/>
            <filter val="B073ZQB95T"/>
            <filter val="B0756W9JSZ"/>
            <filter val="B077STRBF1"/>
            <filter val="B077YDVMD3"/>
            <filter val="B077YGXQTM"/>
            <filter val="B0784S85TY"/>
            <filter val="B078GHTKTM"/>
            <filter val="B078KW9D1Z"/>
            <filter val="B078KZH29S"/>
            <filter val="B078NY48RM"/>
            <filter val="B078NY57HJ"/>
            <filter val="B078Q469Z2"/>
            <filter val="B078Q9CGV3"/>
            <filter val="B0791J3R2H"/>
            <filter val="B0798J614L"/>
            <filter val="B0798L76H1"/>
            <filter val="B079RK6LG3"/>
            <filter val="B079RLCSCP"/>
            <filter val="B079XZ5JR4"/>
            <filter val="B079YNMNCX"/>
            <filter val="B079YSQDG5"/>
            <filter val="B07B5BF5SR"/>
            <filter val="B07C2WFLS3"/>
            <filter val="B07CQNPRRX"/>
            <filter val="B07CRJPGXN"/>
            <filter val="B07CRNHJQS"/>
            <filter val="B07CRNJ4RQ"/>
            <filter val="B07CVZHWHD"/>
            <filter val="B07D1ZZJSF"/>
            <filter val="B07D23F24Q"/>
            <filter val="B07D5WW75B"/>
            <filter val="B07D5Y2SVR"/>
            <filter val="B07D5Y2SW4"/>
            <filter val="B07D5Z9G2F"/>
            <filter val="B07D75HKDP"/>
            <filter val="B07D76HZ3H"/>
            <filter val="B07D77K7Q6"/>
            <filter val="B07D77VCR9"/>
            <filter val="B07D7ZSFDJ"/>
            <filter val="B07DKZY2FF"/>
            <filter val="B07F1ZCT1X"/>
            <filter val="B07FQBHVJJ"/>
            <filter val="B07FRBK1VM"/>
            <filter val="B07FRD4RLG"/>
            <filter val="B07FRMS8YH"/>
            <filter val="B07FRQR242"/>
            <filter val="B07GYP9RVN"/>
            <filter val="B07GYQFZTJ"/>
            <filter val="B07J1L7FML"/>
            <filter val="B07J1RN83J"/>
            <filter val="B07J58Y167"/>
            <filter val="B07KB1TS5Y"/>
            <filter val="B07KHW7H5J"/>
            <filter val="B07KPHJ534"/>
            <filter val="B07L66CQC5"/>
            <filter val="B07MBG41Z3"/>
            <filter val="B07MC8852V"/>
            <filter val="B07ML2NTB6"/>
            <filter val="B07MMWGRM7"/>
            <filter val="B07MN8NZSZ"/>
            <filter val="B07MY6KMRN"/>
            <filter val="B07NVWF5SZ"/>
            <filter val="B07NY1S7ZB"/>
            <filter val="B07P28DS72"/>
            <filter val="B07P8Z3W9T"/>
            <filter val="B07P91GKH1"/>
            <filter val="B07PB2PNSH"/>
            <filter val="B07PBDV76H"/>
            <filter val="B07QL3BWC4"/>
            <filter val="B07TSTKM65"/>
            <filter val="B07TZTHWJM"/>
            <filter val="B07V2B1YR4"/>
            <filter val="B07V35WNZB"/>
            <filter val="B07V42Q5ST"/>
            <filter val="B07V4G1JRC"/>
            <filter val="B07YPQKQC6"/>
            <filter val="B07Z93847N"/>
            <filter val="B07Z94ZTMY"/>
            <filter val="B08256PB25"/>
            <filter val="B08257BFT8"/>
            <filter val="B082L2BNG4"/>
            <filter val="B082L2HTYR"/>
            <filter val="B082L2NWS1"/>
            <filter val="B082L378ZR"/>
            <filter val="B083BZ3DYF"/>
            <filter val="B083JFXSB1"/>
            <filter val="B084GG1LFW"/>
            <filter val="B084MC3C7D"/>
            <filter val="B084MC68HF"/>
            <filter val="B084S4VCG8"/>
            <filter val="B084S57CZX"/>
            <filter val="B084XPDXVN"/>
            <filter val="B08548XSX7"/>
            <filter val="B085B3H2BS"/>
            <filter val="B086ZCXLGY"/>
            <filter val="B086ZDGDTK"/>
            <filter val="B086ZDLQ4V"/>
            <filter val="B086ZFRL7Q"/>
            <filter val="B08719JR8X"/>
            <filter val="B08BJDW5DG"/>
            <filter val="B08BJJ9SVT"/>
            <filter val="B08DN11BMG"/>
            <filter val="B08DN2GVY1"/>
            <filter val="B08DN38WSK"/>
            <filter val="B08DNMNWJ9"/>
            <filter val="B08DNYFM1B"/>
            <filter val="B08DNYHFJR"/>
            <filter val="B08DNZ7STV"/>
            <filter val="B08DNZG2HG"/>
            <filter val="B08DP127MW"/>
            <filter val="B08DP18P8Z"/>
            <filter val="B08DP1C5TP"/>
            <filter val="B08DP1LYZY"/>
            <filter val="B08DP1VNB1"/>
            <filter val="B08GYSY8KG"/>
            <filter val="B08GYT7KLY"/>
            <filter val="B08HFXGVKS"/>
            <filter val="B08HFYGL39"/>
            <filter val="B08HGDRNWD"/>
            <filter val="B08HR4ZNTF"/>
            <filter val="B08HR543S1"/>
            <filter val="B08HVQV6FC"/>
            <filter val="B08JVLYJ1D"/>
            <filter val="B08KVJVXGT"/>
            <filter val="B08LDPPJ8C"/>
            <filter val="B08LDQP9MF"/>
            <filter val="B08MWX7FVZ"/>
            <filter val="B08MWX8634"/>
            <filter val="B08MWXVG31"/>
            <filter val="B08MX1THT2"/>
            <filter val="B08NVLGWQB"/>
            <filter val="B08P97ZTS1"/>
            <filter val="B08PC9DF2N"/>
            <filter val="B08PCPSM3S"/>
            <filter val="B08Q3H2FF6"/>
            <filter val="B08QYTRXR2"/>
            <filter val="B08RJRKGRL"/>
            <filter val="B08RWD62NP"/>
            <filter val="B08RWFLDD6"/>
            <filter val="B08TR77NYP"/>
            <filter val="B08V71DC3W"/>
            <filter val="B08V9XS25J"/>
            <filter val="B08VB12F86"/>
            <filter val="B08VGG6964"/>
            <filter val="B08VJ5534Q"/>
            <filter val="B08W51L2V9"/>
            <filter val="B08WD57R7K"/>
            <filter val="B08WD6ML5X"/>
            <filter val="B08XNPST8G"/>
            <filter val="B08XWNXN2G"/>
            <filter val="B0914YNCKM"/>
            <filter val="B0914Z8YTL"/>
            <filter val="B09151FK7C"/>
            <filter val="B09152YKJF"/>
            <filter val="B0919LBDSW"/>
            <filter val="B091DPSSYK"/>
            <filter val="B091RNFJDX"/>
            <filter val="B092R6HS5H"/>
            <filter val="B092R7CGVH"/>
            <filter val="B092RB761T"/>
            <filter val="B092RFW8NC"/>
            <filter val="B09371PL51"/>
            <filter val="B09372DD8G"/>
            <filter val="B09372HQHN"/>
            <filter val="B09372RG8N"/>
            <filter val="B09373BH6P"/>
            <filter val="B09373DJJ2"/>
            <filter val="B09373RM3Y"/>
            <filter val="B09373W539"/>
            <filter val="B09373XNKG"/>
            <filter val="B09374579F"/>
            <filter val="B09374S2XQ"/>
            <filter val="B093754D72"/>
            <filter val="B09375C2JJ"/>
            <filter val="B09377KVKR"/>
            <filter val="B097LGN6B4"/>
            <filter val="B098WVWB8Q"/>
            <filter val="B0993D77JN"/>
            <filter val="B0993RD5Y1"/>
            <filter val="B099FFCR3Y"/>
            <filter val="B09B7DSH4Q"/>
            <filter val="B09BCLK5MF"/>
            <filter val="B09C8V594T"/>
            <filter val="B09CBR1F2Z"/>
            <filter val="B09CKH2TTK"/>
            <filter val="B09CKHQTWR"/>
            <filter val="B09CQ87LLN"/>
            <filter val="B09DGTX6KX"/>
            <filter val="B09DHCQWR7"/>
            <filter val="B09DP95TQS"/>
            <filter val="B09FGQ9FVN"/>
            <filter val="B09FJLYDZ1"/>
            <filter val="B09FLQH54X"/>
            <filter val="B09FLR5QNS"/>
            <filter val="B09H33P1L9"/>
            <filter val="B09J16M5TF"/>
            <filter val="B09JBP5W2Z"/>
            <filter val="B09K6GW6D7"/>
            <filter val="B09KQMPQ45"/>
            <filter val="B09KQY1YJS"/>
            <filter val="B09KQYF668"/>
            <filter val="B09LCRXYKZ"/>
            <filter val="B09MTX2NL2"/>
            <filter val="B09MTX9L6H"/>
            <filter val="B09N2GDX49"/>
            <filter val="B09NKQYD1N"/>
            <filter val="B09NKQZTV6"/>
            <filter val="B09PV7T4YH"/>
            <filter val="B09PYY7V6F"/>
            <filter val="B09Q2WTJ6L"/>
            <filter val="B09Q3KT82J"/>
            <filter val="B09Q91XJ77"/>
            <filter val="B09QD1SVJ5"/>
            <filter val="B09RSJXTBY"/>
            <filter val="B09S5KJH6C"/>
            <filter val="B09SG8M5PG"/>
            <filter val="B09VCFCXKP"/>
            <filter val="B09VCGWV9Y"/>
            <filter val="B09VCHWX8P"/>
            <filter val="B09VCN8LNS"/>
            <filter val="B09XFH2NXC"/>
            <filter val="B09XM9PXK3"/>
            <filter val="B09XMBMZQF"/>
            <filter val="B09XMBSC7F"/>
            <filter val="B09XMC7QBC"/>
            <filter val="B09XMCBN18"/>
            <filter val="B09XMRFWB6"/>
            <filter val="B09XMRSSN1"/>
            <filter val="B09XMSQXN8"/>
            <filter val="B09Y5ZG6KB"/>
            <filter val="B0B297BQHC"/>
            <filter val="B0B297DYN8"/>
            <filter val="B0B298J16Y"/>
            <filter val="B0B299C336"/>
            <filter val="B0B5RYYKZ7"/>
            <filter val="B0B5WZNP9R"/>
            <filter val="B0B71DCG5C"/>
            <filter val="B0B71K7M3L"/>
            <filter val="B0B71LVP9X"/>
            <filter val="B0B7B6RQ1M"/>
            <filter val="B0B7F4TV1N"/>
            <filter val="B0B8SRRZD6"/>
            <filter val="B0B8ZH857N"/>
            <filter val="B0B8ZL2ZYD"/>
            <filter val="B0B96HNWCH"/>
            <filter val="B0B9GNSW4B"/>
            <filter val="B0B9H33M1J"/>
            <filter val="B0B9H6R3LD"/>
            <filter val="B0B9H97HMF"/>
            <filter val="B0B9H9VMPC"/>
            <filter val="B0B9H9Z2RR"/>
            <filter val="B0B9JW5W54"/>
            <filter val="B0BCGKPXTG"/>
            <filter val="B0BD4PBBVF"/>
            <filter val="B0BD8S5FM6"/>
            <filter val="B0BDDWWZTP"/>
            <filter val="B0BFLNZWGC"/>
            <filter val="B0BFRBCZ5W"/>
            <filter val="B0BH4Q5YHC"/>
            <filter val="B0BHLBNV1F"/>
            <filter val="B0BSLKSGWV"/>
            <filter val="B0BSLMKQWH"/>
            <filter val="B0BSLMY9HY"/>
            <filter val="B0BSLNDH5J"/>
            <filter val="B0C2CGD49P"/>
            <filter val="B0C2PZ8JMT"/>
            <filter val="B0C2VJ7X7R"/>
            <filter val="B0C2VLF6VP"/>
            <filter val="B0C46V8QWV"/>
            <filter val="B0C4SZPYZW"/>
            <filter val="B0C4YRD2P3"/>
            <filter val="B0C4YRKQY3"/>
            <filter val="B0C4YRMS4Z"/>
            <filter val="B0C4YTFCJP"/>
            <filter val="B0C4YTMJ71"/>
            <filter val="B0C4YTYTYF"/>
            <filter val="B0C4YYYBQS"/>
            <filter val="B0C69NVFJG"/>
          </filters>
        </filterColumn>
        <sortState xmlns:xlrd2="http://schemas.microsoft.com/office/spreadsheetml/2017/richdata2" ref="A2:DB3166">
          <sortCondition descending="1" ref="N2:N3166"/>
        </sortState>
      </autoFilter>
    </customSheetView>
    <customSheetView guid="{15AEABDB-A837-41B9-87B0-87E0EC95D325}" filter="1" showAutoFilter="1">
      <pageMargins left="0.7" right="0.7" top="0.75" bottom="0.75" header="0.3" footer="0.3"/>
      <autoFilter ref="B2:DB2626" xr:uid="{6AA47C1E-D0D0-439F-B35F-3A9F741685BD}">
        <filterColumn colId="12">
          <customFilters>
            <customFilter operator="greaterThan" val="500"/>
          </customFilters>
        </filterColumn>
      </autoFilter>
    </customSheetView>
    <customSheetView guid="{7C6B15BF-FB64-4AF5-93B6-1B78D07926F3}" filter="1" showAutoFilter="1">
      <pageMargins left="0.7" right="0.7" top="0.75" bottom="0.75" header="0.3" footer="0.3"/>
      <autoFilter ref="B2:DB3166" xr:uid="{4C1B9B5A-9A1F-45DF-B1EB-EF6A024915AC}">
        <filterColumn colId="2">
          <filters blank="1">
            <filter val="BEC"/>
          </filters>
        </filterColumn>
      </autoFilter>
    </customSheetView>
    <customSheetView guid="{E9D49E64-4288-4A4D-ABE0-221BFB49DA21}" filter="1" showAutoFilter="1">
      <pageMargins left="0.7" right="0.7" top="0.75" bottom="0.75" header="0.3" footer="0.3"/>
      <autoFilter ref="A2:DB3137" xr:uid="{B99820E5-A24A-4824-99A3-7F8681489E49}">
        <filterColumn colId="3">
          <filters blank="1">
            <filter val="SBR"/>
          </filters>
        </filterColumn>
      </autoFilter>
    </customSheetView>
  </customSheetView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3D88F-B5C1-45D9-91CA-E5AED76A4E0E}">
  <dimension ref="A1:BM353"/>
  <sheetViews>
    <sheetView topLeftCell="A241" workbookViewId="0">
      <selection activeCell="A251" sqref="A251"/>
    </sheetView>
  </sheetViews>
  <sheetFormatPr defaultRowHeight="13.2"/>
  <cols>
    <col min="1" max="1" width="11.77734375" customWidth="1"/>
    <col min="2" max="2" width="10.44140625" customWidth="1"/>
    <col min="3" max="3" width="14.33203125" customWidth="1"/>
    <col min="4" max="9" width="10.44140625" customWidth="1"/>
    <col min="10" max="65" width="11.44140625" customWidth="1"/>
  </cols>
  <sheetData>
    <row r="1" spans="1:65" ht="14.4">
      <c r="A1" s="6" t="s">
        <v>106</v>
      </c>
      <c r="B1" s="6" t="s">
        <v>140</v>
      </c>
      <c r="C1" s="6" t="s">
        <v>141</v>
      </c>
      <c r="D1" s="5" t="s">
        <v>276</v>
      </c>
      <c r="E1" s="6" t="s">
        <v>277</v>
      </c>
      <c r="F1" s="5" t="s">
        <v>184</v>
      </c>
      <c r="G1" s="6" t="s">
        <v>278</v>
      </c>
      <c r="H1" s="5" t="s">
        <v>279</v>
      </c>
      <c r="I1" s="6" t="s">
        <v>185</v>
      </c>
      <c r="J1" s="5" t="s">
        <v>186</v>
      </c>
      <c r="K1" s="6" t="s">
        <v>280</v>
      </c>
      <c r="L1" s="5" t="s">
        <v>281</v>
      </c>
      <c r="M1" s="6" t="s">
        <v>187</v>
      </c>
      <c r="N1" s="5" t="s">
        <v>188</v>
      </c>
      <c r="O1" s="6" t="s">
        <v>282</v>
      </c>
      <c r="P1" s="5" t="s">
        <v>283</v>
      </c>
      <c r="Q1" s="6" t="s">
        <v>189</v>
      </c>
      <c r="R1" s="5" t="s">
        <v>190</v>
      </c>
      <c r="S1" s="6" t="s">
        <v>284</v>
      </c>
      <c r="T1" s="5" t="s">
        <v>285</v>
      </c>
      <c r="U1" s="6" t="s">
        <v>191</v>
      </c>
      <c r="V1" s="5" t="s">
        <v>192</v>
      </c>
      <c r="W1" s="6" t="s">
        <v>286</v>
      </c>
      <c r="X1" s="5" t="s">
        <v>287</v>
      </c>
      <c r="Y1" s="6" t="s">
        <v>193</v>
      </c>
      <c r="Z1" s="5" t="s">
        <v>194</v>
      </c>
      <c r="AA1" s="6" t="s">
        <v>288</v>
      </c>
      <c r="AB1" s="5" t="s">
        <v>289</v>
      </c>
      <c r="AC1" s="6" t="s">
        <v>195</v>
      </c>
      <c r="AD1" s="5" t="s">
        <v>196</v>
      </c>
      <c r="AE1" s="6" t="s">
        <v>290</v>
      </c>
      <c r="AF1" s="5" t="s">
        <v>291</v>
      </c>
      <c r="AG1" s="6" t="s">
        <v>197</v>
      </c>
      <c r="AH1" s="5" t="s">
        <v>198</v>
      </c>
      <c r="AI1" s="6" t="s">
        <v>292</v>
      </c>
      <c r="AJ1" s="5" t="s">
        <v>293</v>
      </c>
      <c r="AK1" s="6" t="s">
        <v>199</v>
      </c>
      <c r="AL1" s="5" t="s">
        <v>200</v>
      </c>
      <c r="AM1" s="6" t="s">
        <v>294</v>
      </c>
      <c r="AN1" s="5" t="s">
        <v>295</v>
      </c>
      <c r="AO1" s="6" t="s">
        <v>201</v>
      </c>
      <c r="AP1" s="5" t="s">
        <v>202</v>
      </c>
      <c r="AQ1" s="6" t="s">
        <v>296</v>
      </c>
      <c r="AR1" s="5" t="s">
        <v>297</v>
      </c>
      <c r="AS1" s="6" t="s">
        <v>203</v>
      </c>
      <c r="AT1" s="5" t="s">
        <v>204</v>
      </c>
      <c r="AU1" s="6" t="s">
        <v>298</v>
      </c>
      <c r="AV1" s="5" t="s">
        <v>299</v>
      </c>
      <c r="AW1" s="6" t="s">
        <v>205</v>
      </c>
      <c r="AX1" s="5" t="s">
        <v>206</v>
      </c>
      <c r="AY1" s="6" t="s">
        <v>300</v>
      </c>
      <c r="AZ1" s="5" t="s">
        <v>301</v>
      </c>
      <c r="BA1" s="6" t="s">
        <v>207</v>
      </c>
      <c r="BB1" s="5" t="s">
        <v>208</v>
      </c>
      <c r="BC1" s="6" t="s">
        <v>302</v>
      </c>
      <c r="BD1" s="5" t="s">
        <v>303</v>
      </c>
      <c r="BE1" s="6" t="s">
        <v>209</v>
      </c>
      <c r="BF1" s="5" t="s">
        <v>210</v>
      </c>
      <c r="BG1" s="6" t="s">
        <v>304</v>
      </c>
      <c r="BH1" s="5" t="s">
        <v>305</v>
      </c>
      <c r="BI1" s="6" t="s">
        <v>211</v>
      </c>
      <c r="BJ1" s="5" t="s">
        <v>212</v>
      </c>
      <c r="BK1" s="6" t="s">
        <v>306</v>
      </c>
      <c r="BL1" s="5" t="s">
        <v>307</v>
      </c>
      <c r="BM1" s="6" t="s">
        <v>213</v>
      </c>
    </row>
    <row r="2" spans="1:65" ht="14.4">
      <c r="A2" s="2" t="s">
        <v>2</v>
      </c>
      <c r="B2" s="10" t="s">
        <v>101</v>
      </c>
      <c r="C2" s="11" t="s">
        <v>152</v>
      </c>
      <c r="D2" s="9">
        <v>4116</v>
      </c>
      <c r="E2" s="10">
        <v>2</v>
      </c>
      <c r="F2" s="9">
        <v>14392</v>
      </c>
      <c r="G2" s="10">
        <v>8</v>
      </c>
      <c r="H2" s="9">
        <v>34181</v>
      </c>
      <c r="I2" s="10">
        <v>19</v>
      </c>
      <c r="J2" s="9">
        <v>16191</v>
      </c>
      <c r="K2" s="10">
        <v>9</v>
      </c>
      <c r="L2" s="9">
        <v>25815</v>
      </c>
      <c r="M2" s="10">
        <v>15</v>
      </c>
      <c r="N2" s="9">
        <v>42905</v>
      </c>
      <c r="O2" s="10">
        <v>25</v>
      </c>
      <c r="P2" s="9">
        <v>18799</v>
      </c>
      <c r="Q2" s="10">
        <v>11</v>
      </c>
      <c r="R2" s="9">
        <v>22217</v>
      </c>
      <c r="S2" s="10">
        <v>13</v>
      </c>
      <c r="T2" s="9">
        <v>15381</v>
      </c>
      <c r="U2" s="10">
        <v>9</v>
      </c>
      <c r="V2" s="9">
        <v>27344</v>
      </c>
      <c r="W2" s="10">
        <v>16</v>
      </c>
      <c r="X2" s="9">
        <v>20508</v>
      </c>
      <c r="Y2" s="10">
        <v>12</v>
      </c>
      <c r="Z2" s="9">
        <v>25635</v>
      </c>
      <c r="AA2" s="10">
        <v>15</v>
      </c>
      <c r="AB2" s="9">
        <v>27344</v>
      </c>
      <c r="AC2" s="10">
        <v>16</v>
      </c>
      <c r="AD2" s="9">
        <v>34180</v>
      </c>
      <c r="AE2" s="10">
        <v>20</v>
      </c>
      <c r="AF2" s="9">
        <v>23926</v>
      </c>
      <c r="AG2" s="10">
        <v>14</v>
      </c>
      <c r="AH2" s="9">
        <v>18799</v>
      </c>
      <c r="AI2" s="10">
        <v>11</v>
      </c>
      <c r="AJ2" s="9">
        <v>30762</v>
      </c>
      <c r="AK2" s="10">
        <v>18</v>
      </c>
      <c r="AL2" s="9">
        <v>20528</v>
      </c>
      <c r="AM2" s="10">
        <v>12</v>
      </c>
      <c r="AN2" s="9">
        <v>13692</v>
      </c>
      <c r="AO2" s="10">
        <v>8</v>
      </c>
      <c r="AP2" s="9">
        <v>18809</v>
      </c>
      <c r="AQ2" s="10">
        <v>11</v>
      </c>
      <c r="AR2" s="9">
        <v>13592</v>
      </c>
      <c r="AS2" s="10">
        <v>8</v>
      </c>
      <c r="AT2" s="9">
        <v>5507</v>
      </c>
      <c r="AU2" s="10">
        <v>3</v>
      </c>
      <c r="AV2" s="9">
        <v>8405</v>
      </c>
      <c r="AW2" s="10">
        <v>5</v>
      </c>
      <c r="AX2" s="9">
        <v>17000</v>
      </c>
      <c r="AY2" s="10">
        <v>10</v>
      </c>
      <c r="AZ2" s="9">
        <v>6706</v>
      </c>
      <c r="BA2" s="10">
        <v>4</v>
      </c>
      <c r="BB2" s="9">
        <v>12423</v>
      </c>
      <c r="BC2" s="10">
        <v>7</v>
      </c>
      <c r="BD2" s="9">
        <v>-1099</v>
      </c>
      <c r="BE2" s="10">
        <v>-1</v>
      </c>
      <c r="BF2" s="9">
        <v>39677</v>
      </c>
      <c r="BG2" s="10">
        <v>23</v>
      </c>
      <c r="BH2" s="9">
        <v>15291</v>
      </c>
      <c r="BI2" s="10">
        <v>9</v>
      </c>
      <c r="BJ2" s="9">
        <v>15301</v>
      </c>
      <c r="BK2" s="10">
        <v>9</v>
      </c>
      <c r="BL2" s="9">
        <v>8405</v>
      </c>
      <c r="BM2" s="10">
        <v>5</v>
      </c>
    </row>
    <row r="3" spans="1:65" ht="14.4">
      <c r="A3" s="2" t="s">
        <v>8</v>
      </c>
      <c r="B3" s="10" t="s">
        <v>101</v>
      </c>
      <c r="C3" s="11" t="s">
        <v>147</v>
      </c>
      <c r="D3" s="9">
        <v>0</v>
      </c>
      <c r="E3" s="10">
        <v>0</v>
      </c>
      <c r="F3" s="9">
        <v>1135</v>
      </c>
      <c r="G3" s="10">
        <v>4</v>
      </c>
      <c r="H3" s="9">
        <v>851</v>
      </c>
      <c r="I3" s="10">
        <v>3</v>
      </c>
      <c r="J3" s="9">
        <v>2838</v>
      </c>
      <c r="K3" s="10">
        <v>10</v>
      </c>
      <c r="L3" s="9">
        <v>3406</v>
      </c>
      <c r="M3" s="10">
        <v>12</v>
      </c>
      <c r="N3" s="9">
        <v>1014</v>
      </c>
      <c r="O3" s="10">
        <v>4</v>
      </c>
      <c r="P3" s="9">
        <v>1987</v>
      </c>
      <c r="Q3" s="10">
        <v>7</v>
      </c>
      <c r="R3" s="9">
        <v>2554</v>
      </c>
      <c r="S3" s="10">
        <v>9</v>
      </c>
      <c r="T3" s="9">
        <v>568</v>
      </c>
      <c r="U3" s="10">
        <v>2</v>
      </c>
      <c r="V3" s="9">
        <v>1987</v>
      </c>
      <c r="W3" s="10">
        <v>7</v>
      </c>
      <c r="X3" s="9">
        <v>2554</v>
      </c>
      <c r="Y3" s="10">
        <v>9</v>
      </c>
      <c r="Z3" s="9">
        <v>3122</v>
      </c>
      <c r="AA3" s="10">
        <v>11</v>
      </c>
      <c r="AB3" s="9">
        <v>1524</v>
      </c>
      <c r="AC3" s="10">
        <v>5</v>
      </c>
      <c r="AD3" s="9">
        <v>3122</v>
      </c>
      <c r="AE3" s="10">
        <v>11</v>
      </c>
      <c r="AF3" s="9">
        <v>1987</v>
      </c>
      <c r="AG3" s="10">
        <v>7</v>
      </c>
      <c r="AH3" s="9">
        <v>2838</v>
      </c>
      <c r="AI3" s="10">
        <v>10</v>
      </c>
      <c r="AJ3" s="9">
        <v>2554</v>
      </c>
      <c r="AK3" s="10">
        <v>9</v>
      </c>
      <c r="AL3" s="9">
        <v>1419</v>
      </c>
      <c r="AM3" s="10">
        <v>5</v>
      </c>
      <c r="AN3" s="9">
        <v>2270</v>
      </c>
      <c r="AO3" s="10">
        <v>8</v>
      </c>
      <c r="AP3" s="9">
        <v>2270</v>
      </c>
      <c r="AQ3" s="10">
        <v>8</v>
      </c>
      <c r="AR3" s="9">
        <v>1987</v>
      </c>
      <c r="AS3" s="10">
        <v>7</v>
      </c>
      <c r="AT3" s="9">
        <v>4541</v>
      </c>
      <c r="AU3" s="10">
        <v>16</v>
      </c>
      <c r="AV3" s="9">
        <v>2838</v>
      </c>
      <c r="AW3" s="10">
        <v>10</v>
      </c>
      <c r="AX3" s="9">
        <v>3689</v>
      </c>
      <c r="AY3" s="10">
        <v>13</v>
      </c>
      <c r="AZ3" s="9">
        <v>3689</v>
      </c>
      <c r="BA3" s="10">
        <v>13</v>
      </c>
      <c r="BB3" s="9">
        <v>1703</v>
      </c>
      <c r="BC3" s="10">
        <v>6</v>
      </c>
      <c r="BD3" s="9">
        <v>1135</v>
      </c>
      <c r="BE3" s="10">
        <v>4</v>
      </c>
      <c r="BF3" s="9">
        <v>1135</v>
      </c>
      <c r="BG3" s="10">
        <v>4</v>
      </c>
      <c r="BH3" s="9">
        <v>568</v>
      </c>
      <c r="BI3" s="10">
        <v>2</v>
      </c>
      <c r="BJ3" s="9">
        <v>1135</v>
      </c>
      <c r="BK3" s="10">
        <v>4</v>
      </c>
      <c r="BL3" s="9">
        <v>2838</v>
      </c>
      <c r="BM3" s="10">
        <v>10</v>
      </c>
    </row>
    <row r="4" spans="1:65" ht="14.4">
      <c r="A4" s="2" t="s">
        <v>12</v>
      </c>
      <c r="B4" s="10" t="s">
        <v>101</v>
      </c>
      <c r="C4" s="11" t="s">
        <v>148</v>
      </c>
      <c r="D4" s="9">
        <v>16450</v>
      </c>
      <c r="E4" s="10">
        <v>33</v>
      </c>
      <c r="F4" s="9">
        <v>15769</v>
      </c>
      <c r="G4" s="10">
        <v>32</v>
      </c>
      <c r="H4" s="9">
        <v>19212</v>
      </c>
      <c r="I4" s="10">
        <v>39</v>
      </c>
      <c r="J4" s="9">
        <v>24138</v>
      </c>
      <c r="K4" s="10">
        <v>49</v>
      </c>
      <c r="L4" s="9">
        <v>21245</v>
      </c>
      <c r="M4" s="10">
        <v>43</v>
      </c>
      <c r="N4" s="9">
        <v>22283</v>
      </c>
      <c r="O4" s="10">
        <v>45</v>
      </c>
      <c r="P4" s="9">
        <v>20197</v>
      </c>
      <c r="Q4" s="10">
        <v>41</v>
      </c>
      <c r="R4" s="9">
        <v>17734</v>
      </c>
      <c r="S4" s="10">
        <v>36</v>
      </c>
      <c r="T4" s="9">
        <v>20197</v>
      </c>
      <c r="U4" s="10">
        <v>41</v>
      </c>
      <c r="V4" s="9">
        <v>24138</v>
      </c>
      <c r="W4" s="10">
        <v>49</v>
      </c>
      <c r="X4" s="9">
        <v>24631</v>
      </c>
      <c r="Y4" s="10">
        <v>50</v>
      </c>
      <c r="Z4" s="9">
        <v>13793</v>
      </c>
      <c r="AA4" s="10">
        <v>28</v>
      </c>
      <c r="AB4" s="9">
        <v>17242</v>
      </c>
      <c r="AC4" s="10">
        <v>35</v>
      </c>
      <c r="AD4" s="9">
        <v>14778</v>
      </c>
      <c r="AE4" s="10">
        <v>30</v>
      </c>
      <c r="AF4" s="9">
        <v>17734</v>
      </c>
      <c r="AG4" s="10">
        <v>36</v>
      </c>
      <c r="AH4" s="9">
        <v>15271</v>
      </c>
      <c r="AI4" s="10">
        <v>31</v>
      </c>
      <c r="AJ4" s="9">
        <v>24631</v>
      </c>
      <c r="AK4" s="10">
        <v>50</v>
      </c>
      <c r="AL4" s="9">
        <v>22660</v>
      </c>
      <c r="AM4" s="10">
        <v>46</v>
      </c>
      <c r="AN4" s="9">
        <v>23645</v>
      </c>
      <c r="AO4" s="10">
        <v>48</v>
      </c>
      <c r="AP4" s="9">
        <v>23153</v>
      </c>
      <c r="AQ4" s="10">
        <v>47</v>
      </c>
      <c r="AR4" s="9">
        <v>27094</v>
      </c>
      <c r="AS4" s="10">
        <v>55</v>
      </c>
      <c r="AT4" s="9">
        <v>38441</v>
      </c>
      <c r="AU4" s="10">
        <v>78</v>
      </c>
      <c r="AV4" s="9">
        <v>43964</v>
      </c>
      <c r="AW4" s="10">
        <v>91</v>
      </c>
      <c r="AX4" s="9">
        <v>50245</v>
      </c>
      <c r="AY4" s="10">
        <v>104</v>
      </c>
      <c r="AZ4" s="9">
        <v>31403</v>
      </c>
      <c r="BA4" s="10">
        <v>65</v>
      </c>
      <c r="BB4" s="9">
        <v>30437</v>
      </c>
      <c r="BC4" s="10">
        <v>63</v>
      </c>
      <c r="BD4" s="9">
        <v>34785</v>
      </c>
      <c r="BE4" s="10">
        <v>72</v>
      </c>
      <c r="BF4" s="9">
        <v>29631</v>
      </c>
      <c r="BG4" s="10">
        <v>60</v>
      </c>
      <c r="BH4" s="9">
        <v>27586</v>
      </c>
      <c r="BI4" s="10">
        <v>56</v>
      </c>
      <c r="BJ4" s="9">
        <v>21182</v>
      </c>
      <c r="BK4" s="10">
        <v>43</v>
      </c>
      <c r="BL4" s="9">
        <v>43964</v>
      </c>
      <c r="BM4" s="10">
        <v>91</v>
      </c>
    </row>
    <row r="5" spans="1:65" ht="14.4">
      <c r="A5" s="2" t="s">
        <v>41</v>
      </c>
      <c r="B5" s="10" t="s">
        <v>101</v>
      </c>
      <c r="C5" s="11" t="s">
        <v>147</v>
      </c>
      <c r="D5" s="9">
        <v>10994</v>
      </c>
      <c r="E5" s="10">
        <v>13</v>
      </c>
      <c r="F5" s="9">
        <v>10291</v>
      </c>
      <c r="G5" s="10">
        <v>12</v>
      </c>
      <c r="H5" s="9">
        <v>11979</v>
      </c>
      <c r="I5" s="10">
        <v>14</v>
      </c>
      <c r="J5" s="9">
        <v>9447</v>
      </c>
      <c r="K5" s="10">
        <v>11</v>
      </c>
      <c r="L5" s="9">
        <v>4221</v>
      </c>
      <c r="M5" s="10">
        <v>5</v>
      </c>
      <c r="N5" s="9">
        <v>2477</v>
      </c>
      <c r="O5" s="10">
        <v>3</v>
      </c>
      <c r="P5" s="9">
        <v>12878</v>
      </c>
      <c r="Q5" s="10">
        <v>15</v>
      </c>
      <c r="R5" s="9">
        <v>11190</v>
      </c>
      <c r="S5" s="10">
        <v>13</v>
      </c>
      <c r="T5" s="9">
        <v>7649</v>
      </c>
      <c r="U5" s="10">
        <v>9</v>
      </c>
      <c r="V5" s="9">
        <v>6916</v>
      </c>
      <c r="W5" s="10">
        <v>8</v>
      </c>
      <c r="X5" s="9">
        <v>12878</v>
      </c>
      <c r="Y5" s="10">
        <v>15</v>
      </c>
      <c r="Z5" s="9">
        <v>9282</v>
      </c>
      <c r="AA5" s="10">
        <v>11</v>
      </c>
      <c r="AB5" s="9">
        <v>11868</v>
      </c>
      <c r="AC5" s="10">
        <v>14</v>
      </c>
      <c r="AD5" s="9">
        <v>13666</v>
      </c>
      <c r="AE5" s="10">
        <v>16</v>
      </c>
      <c r="AF5" s="9">
        <v>10181</v>
      </c>
      <c r="AG5" s="10">
        <v>12</v>
      </c>
      <c r="AH5" s="9">
        <v>8438</v>
      </c>
      <c r="AI5" s="10">
        <v>10</v>
      </c>
      <c r="AJ5" s="9">
        <v>5907</v>
      </c>
      <c r="AK5" s="10">
        <v>7</v>
      </c>
      <c r="AL5" s="9">
        <v>5063</v>
      </c>
      <c r="AM5" s="10">
        <v>6</v>
      </c>
      <c r="AN5" s="9">
        <v>5876</v>
      </c>
      <c r="AO5" s="10">
        <v>7</v>
      </c>
      <c r="AP5" s="9">
        <v>5853</v>
      </c>
      <c r="AQ5" s="10">
        <v>7</v>
      </c>
      <c r="AR5" s="9">
        <v>7526</v>
      </c>
      <c r="AS5" s="10">
        <v>9</v>
      </c>
      <c r="AT5" s="9">
        <v>6690</v>
      </c>
      <c r="AU5" s="10">
        <v>8</v>
      </c>
      <c r="AV5" s="9">
        <v>5840</v>
      </c>
      <c r="AW5" s="10">
        <v>7</v>
      </c>
      <c r="AX5" s="9">
        <v>6674</v>
      </c>
      <c r="AY5" s="10">
        <v>8</v>
      </c>
      <c r="AZ5" s="9">
        <v>5006</v>
      </c>
      <c r="BA5" s="10">
        <v>6</v>
      </c>
      <c r="BB5" s="9">
        <v>10846</v>
      </c>
      <c r="BC5" s="10">
        <v>13</v>
      </c>
      <c r="BD5" s="9">
        <v>5840</v>
      </c>
      <c r="BE5" s="10">
        <v>7</v>
      </c>
      <c r="BF5" s="9">
        <v>6769</v>
      </c>
      <c r="BG5" s="10">
        <v>8</v>
      </c>
      <c r="BH5" s="9">
        <v>10969</v>
      </c>
      <c r="BI5" s="10">
        <v>13</v>
      </c>
      <c r="BJ5" s="9">
        <v>5907</v>
      </c>
      <c r="BK5" s="10">
        <v>7</v>
      </c>
      <c r="BL5" s="9">
        <v>5840</v>
      </c>
      <c r="BM5" s="10">
        <v>7</v>
      </c>
    </row>
    <row r="6" spans="1:65" ht="14.4">
      <c r="A6" s="2" t="s">
        <v>78</v>
      </c>
      <c r="B6" s="10" t="s">
        <v>101</v>
      </c>
      <c r="C6" s="11" t="s">
        <v>152</v>
      </c>
      <c r="D6" s="9">
        <v>227</v>
      </c>
      <c r="E6" s="10">
        <v>1</v>
      </c>
      <c r="F6" s="9">
        <v>0</v>
      </c>
      <c r="G6" s="10">
        <v>0</v>
      </c>
      <c r="H6" s="9">
        <v>359</v>
      </c>
      <c r="I6" s="10">
        <v>2</v>
      </c>
      <c r="J6" s="9">
        <v>0</v>
      </c>
      <c r="K6" s="10">
        <v>0</v>
      </c>
      <c r="L6" s="9">
        <v>0</v>
      </c>
      <c r="M6" s="10">
        <v>0</v>
      </c>
      <c r="N6" s="9">
        <v>362</v>
      </c>
      <c r="O6" s="10">
        <v>2</v>
      </c>
      <c r="P6" s="9">
        <v>0</v>
      </c>
      <c r="Q6" s="10">
        <v>0</v>
      </c>
      <c r="R6" s="9">
        <v>179</v>
      </c>
      <c r="S6" s="10">
        <v>1</v>
      </c>
      <c r="T6" s="9">
        <v>179</v>
      </c>
      <c r="U6" s="10">
        <v>1</v>
      </c>
      <c r="V6" s="9">
        <v>179</v>
      </c>
      <c r="W6" s="10">
        <v>1</v>
      </c>
      <c r="X6" s="9">
        <v>0</v>
      </c>
      <c r="Y6" s="10">
        <v>0</v>
      </c>
      <c r="Z6" s="9">
        <v>179</v>
      </c>
      <c r="AA6" s="10">
        <v>1</v>
      </c>
      <c r="AB6" s="9">
        <v>179</v>
      </c>
      <c r="AC6" s="10">
        <v>1</v>
      </c>
      <c r="AD6" s="9">
        <v>0</v>
      </c>
      <c r="AE6" s="10">
        <v>0</v>
      </c>
      <c r="AF6" s="9">
        <v>0</v>
      </c>
      <c r="AG6" s="10">
        <v>0</v>
      </c>
      <c r="AH6" s="9">
        <v>179</v>
      </c>
      <c r="AI6" s="10">
        <v>1</v>
      </c>
      <c r="AJ6" s="9">
        <v>0</v>
      </c>
      <c r="AK6" s="10">
        <v>0</v>
      </c>
      <c r="AL6" s="9">
        <v>538</v>
      </c>
      <c r="AM6" s="10">
        <v>3</v>
      </c>
      <c r="AN6" s="9">
        <v>179</v>
      </c>
      <c r="AO6" s="10">
        <v>1</v>
      </c>
      <c r="AP6" s="9">
        <v>172</v>
      </c>
      <c r="AQ6" s="10">
        <v>1</v>
      </c>
      <c r="AR6" s="9">
        <v>0</v>
      </c>
      <c r="AS6" s="10">
        <v>0</v>
      </c>
      <c r="AT6" s="9">
        <v>172</v>
      </c>
      <c r="AU6" s="10">
        <v>1</v>
      </c>
      <c r="AV6" s="9">
        <v>170</v>
      </c>
      <c r="AW6" s="10">
        <v>1</v>
      </c>
      <c r="AX6" s="9">
        <v>170</v>
      </c>
      <c r="AY6" s="10">
        <v>1</v>
      </c>
      <c r="AZ6" s="9">
        <v>340</v>
      </c>
      <c r="BA6" s="10">
        <v>2</v>
      </c>
      <c r="BB6" s="9">
        <v>0</v>
      </c>
      <c r="BC6" s="10">
        <v>0</v>
      </c>
      <c r="BD6" s="9">
        <v>0</v>
      </c>
      <c r="BE6" s="10">
        <v>0</v>
      </c>
      <c r="BF6" s="9">
        <v>402</v>
      </c>
      <c r="BG6" s="10">
        <v>2</v>
      </c>
      <c r="BH6" s="9">
        <v>0</v>
      </c>
      <c r="BI6" s="10">
        <v>0</v>
      </c>
      <c r="BJ6" s="9">
        <v>170</v>
      </c>
      <c r="BK6" s="10">
        <v>1</v>
      </c>
      <c r="BL6" s="9">
        <v>170</v>
      </c>
      <c r="BM6" s="10">
        <v>1</v>
      </c>
    </row>
    <row r="7" spans="1:65" ht="14.4">
      <c r="A7" s="2" t="s">
        <v>21</v>
      </c>
      <c r="B7" s="10" t="s">
        <v>101</v>
      </c>
      <c r="C7" s="11" t="s">
        <v>152</v>
      </c>
      <c r="D7" s="9">
        <v>10148</v>
      </c>
      <c r="E7" s="10">
        <v>12</v>
      </c>
      <c r="F7" s="9">
        <v>5228</v>
      </c>
      <c r="G7" s="10">
        <v>6</v>
      </c>
      <c r="H7" s="9">
        <v>6806</v>
      </c>
      <c r="I7" s="10">
        <v>8</v>
      </c>
      <c r="J7" s="9">
        <v>8548</v>
      </c>
      <c r="K7" s="10">
        <v>10</v>
      </c>
      <c r="L7" s="9">
        <v>15358</v>
      </c>
      <c r="M7" s="10">
        <v>18</v>
      </c>
      <c r="N7" s="9">
        <v>14441</v>
      </c>
      <c r="O7" s="10">
        <v>17</v>
      </c>
      <c r="P7" s="9">
        <v>10126</v>
      </c>
      <c r="Q7" s="10">
        <v>12</v>
      </c>
      <c r="R7" s="9">
        <v>16087</v>
      </c>
      <c r="S7" s="10">
        <v>19</v>
      </c>
      <c r="T7" s="9">
        <v>5118</v>
      </c>
      <c r="U7" s="10">
        <v>6</v>
      </c>
      <c r="V7" s="9">
        <v>10969</v>
      </c>
      <c r="W7" s="10">
        <v>13</v>
      </c>
      <c r="X7" s="9">
        <v>14400</v>
      </c>
      <c r="Y7" s="10">
        <v>17</v>
      </c>
      <c r="Z7" s="9">
        <v>12823</v>
      </c>
      <c r="AA7" s="10">
        <v>15</v>
      </c>
      <c r="AB7" s="9">
        <v>10199</v>
      </c>
      <c r="AC7" s="10">
        <v>12</v>
      </c>
      <c r="AD7" s="9">
        <v>16253</v>
      </c>
      <c r="AE7" s="10">
        <v>19</v>
      </c>
      <c r="AF7" s="9">
        <v>9447</v>
      </c>
      <c r="AG7" s="10">
        <v>11</v>
      </c>
      <c r="AH7" s="9">
        <v>10291</v>
      </c>
      <c r="AI7" s="10">
        <v>12</v>
      </c>
      <c r="AJ7" s="9">
        <v>8548</v>
      </c>
      <c r="AK7" s="10">
        <v>10</v>
      </c>
      <c r="AL7" s="9">
        <v>7815</v>
      </c>
      <c r="AM7" s="10">
        <v>9</v>
      </c>
      <c r="AN7" s="9">
        <v>10166</v>
      </c>
      <c r="AO7" s="10">
        <v>12</v>
      </c>
      <c r="AP7" s="9">
        <v>10996</v>
      </c>
      <c r="AQ7" s="10">
        <v>13</v>
      </c>
      <c r="AR7" s="9">
        <v>12606</v>
      </c>
      <c r="AS7" s="10">
        <v>15</v>
      </c>
      <c r="AT7" s="9">
        <v>11059</v>
      </c>
      <c r="AU7" s="10">
        <v>13</v>
      </c>
      <c r="AV7" s="9">
        <v>7573</v>
      </c>
      <c r="AW7" s="10">
        <v>9</v>
      </c>
      <c r="AX7" s="9">
        <v>9307</v>
      </c>
      <c r="AY7" s="10">
        <v>11</v>
      </c>
      <c r="AZ7" s="9">
        <v>9053</v>
      </c>
      <c r="BA7" s="10">
        <v>11</v>
      </c>
      <c r="BB7" s="9">
        <v>12958</v>
      </c>
      <c r="BC7" s="10">
        <v>19</v>
      </c>
      <c r="BD7" s="9">
        <v>13147</v>
      </c>
      <c r="BE7" s="10">
        <v>19</v>
      </c>
      <c r="BF7" s="9">
        <v>19374</v>
      </c>
      <c r="BG7" s="10">
        <v>28</v>
      </c>
      <c r="BH7" s="9">
        <v>13147</v>
      </c>
      <c r="BI7" s="10">
        <v>19</v>
      </c>
      <c r="BJ7" s="9">
        <v>11071</v>
      </c>
      <c r="BK7" s="10">
        <v>16</v>
      </c>
      <c r="BL7" s="9">
        <v>7573</v>
      </c>
      <c r="BM7" s="10">
        <v>9</v>
      </c>
    </row>
    <row r="8" spans="1:65" ht="14.4">
      <c r="A8" s="2" t="s">
        <v>69</v>
      </c>
      <c r="B8" s="10" t="s">
        <v>101</v>
      </c>
      <c r="C8" s="11" t="s">
        <v>147</v>
      </c>
      <c r="D8" s="9">
        <v>10472</v>
      </c>
      <c r="E8" s="10">
        <v>17</v>
      </c>
      <c r="F8" s="9">
        <v>6776</v>
      </c>
      <c r="G8" s="10">
        <v>11</v>
      </c>
      <c r="H8" s="9">
        <v>7629</v>
      </c>
      <c r="I8" s="10">
        <v>12</v>
      </c>
      <c r="J8" s="9">
        <v>7392</v>
      </c>
      <c r="K8" s="10">
        <v>12</v>
      </c>
      <c r="L8" s="9">
        <v>8394</v>
      </c>
      <c r="M8" s="10">
        <v>16</v>
      </c>
      <c r="N8" s="9">
        <v>6120</v>
      </c>
      <c r="O8" s="10">
        <v>10</v>
      </c>
      <c r="P8" s="9">
        <v>11767</v>
      </c>
      <c r="Q8" s="10">
        <v>23</v>
      </c>
      <c r="R8" s="9">
        <v>8697</v>
      </c>
      <c r="S8" s="10">
        <v>17</v>
      </c>
      <c r="T8" s="9">
        <v>17394</v>
      </c>
      <c r="U8" s="10">
        <v>34</v>
      </c>
      <c r="V8" s="9">
        <v>9209</v>
      </c>
      <c r="W8" s="10">
        <v>18</v>
      </c>
      <c r="X8" s="9">
        <v>9720</v>
      </c>
      <c r="Y8" s="10">
        <v>19</v>
      </c>
      <c r="Z8" s="9">
        <v>14730</v>
      </c>
      <c r="AA8" s="10">
        <v>29</v>
      </c>
      <c r="AB8" s="9">
        <v>7181</v>
      </c>
      <c r="AC8" s="10">
        <v>14</v>
      </c>
      <c r="AD8" s="9">
        <v>12600</v>
      </c>
      <c r="AE8" s="10">
        <v>25</v>
      </c>
      <c r="AF8" s="9">
        <v>11592</v>
      </c>
      <c r="AG8" s="10">
        <v>23</v>
      </c>
      <c r="AH8" s="9">
        <v>12883</v>
      </c>
      <c r="AI8" s="10">
        <v>31</v>
      </c>
      <c r="AJ8" s="9">
        <v>11152</v>
      </c>
      <c r="AK8" s="10">
        <v>31</v>
      </c>
      <c r="AL8" s="9">
        <v>10072</v>
      </c>
      <c r="AM8" s="10">
        <v>28</v>
      </c>
      <c r="AN8" s="9">
        <v>13310</v>
      </c>
      <c r="AO8" s="10">
        <v>37</v>
      </c>
      <c r="AP8" s="9">
        <v>10792</v>
      </c>
      <c r="AQ8" s="10">
        <v>30</v>
      </c>
      <c r="AR8" s="9">
        <v>11871</v>
      </c>
      <c r="AS8" s="10">
        <v>33</v>
      </c>
      <c r="AT8" s="9">
        <v>12950</v>
      </c>
      <c r="AU8" s="10">
        <v>36</v>
      </c>
      <c r="AV8" s="9">
        <v>17986</v>
      </c>
      <c r="AW8" s="10">
        <v>50</v>
      </c>
      <c r="AX8" s="9">
        <v>15109</v>
      </c>
      <c r="AY8" s="10">
        <v>42</v>
      </c>
      <c r="AZ8" s="9">
        <v>14749</v>
      </c>
      <c r="BA8" s="10">
        <v>41</v>
      </c>
      <c r="BB8" s="9">
        <v>15828</v>
      </c>
      <c r="BC8" s="10">
        <v>44</v>
      </c>
      <c r="BD8" s="9">
        <v>19785</v>
      </c>
      <c r="BE8" s="10">
        <v>55</v>
      </c>
      <c r="BF8" s="9">
        <v>14749</v>
      </c>
      <c r="BG8" s="10">
        <v>41</v>
      </c>
      <c r="BH8" s="9">
        <v>14749</v>
      </c>
      <c r="BI8" s="10">
        <v>41</v>
      </c>
      <c r="BJ8" s="9">
        <v>14389</v>
      </c>
      <c r="BK8" s="10">
        <v>40</v>
      </c>
      <c r="BL8" s="9">
        <v>17986</v>
      </c>
      <c r="BM8" s="10">
        <v>50</v>
      </c>
    </row>
    <row r="9" spans="1:65" ht="14.4">
      <c r="A9" s="2" t="s">
        <v>32</v>
      </c>
      <c r="B9" s="10" t="s">
        <v>101</v>
      </c>
      <c r="C9" s="11" t="s">
        <v>147</v>
      </c>
      <c r="D9" s="9">
        <v>10994</v>
      </c>
      <c r="E9" s="10">
        <v>13</v>
      </c>
      <c r="F9" s="9">
        <v>10291</v>
      </c>
      <c r="G9" s="10">
        <v>12</v>
      </c>
      <c r="H9" s="9">
        <v>11979</v>
      </c>
      <c r="I9" s="10">
        <v>14</v>
      </c>
      <c r="J9" s="9">
        <v>9447</v>
      </c>
      <c r="K9" s="10">
        <v>11</v>
      </c>
      <c r="L9" s="9">
        <v>4221</v>
      </c>
      <c r="M9" s="10">
        <v>5</v>
      </c>
      <c r="N9" s="9">
        <v>2477</v>
      </c>
      <c r="O9" s="10">
        <v>3</v>
      </c>
      <c r="P9" s="9">
        <v>12878</v>
      </c>
      <c r="Q9" s="10">
        <v>15</v>
      </c>
      <c r="R9" s="9">
        <v>11190</v>
      </c>
      <c r="S9" s="10">
        <v>13</v>
      </c>
      <c r="T9" s="9">
        <v>7649</v>
      </c>
      <c r="U9" s="10">
        <v>9</v>
      </c>
      <c r="V9" s="9">
        <v>6916</v>
      </c>
      <c r="W9" s="10">
        <v>8</v>
      </c>
      <c r="X9" s="9">
        <v>12878</v>
      </c>
      <c r="Y9" s="10">
        <v>15</v>
      </c>
      <c r="Z9" s="9">
        <v>9282</v>
      </c>
      <c r="AA9" s="10">
        <v>11</v>
      </c>
      <c r="AB9" s="9">
        <v>11868</v>
      </c>
      <c r="AC9" s="10">
        <v>14</v>
      </c>
      <c r="AD9" s="9">
        <v>13666</v>
      </c>
      <c r="AE9" s="10">
        <v>16</v>
      </c>
      <c r="AF9" s="9">
        <v>10181</v>
      </c>
      <c r="AG9" s="10">
        <v>12</v>
      </c>
      <c r="AH9" s="9">
        <v>8438</v>
      </c>
      <c r="AI9" s="10">
        <v>10</v>
      </c>
      <c r="AJ9" s="9">
        <v>5907</v>
      </c>
      <c r="AK9" s="10">
        <v>7</v>
      </c>
      <c r="AL9" s="9">
        <v>5063</v>
      </c>
      <c r="AM9" s="10">
        <v>6</v>
      </c>
      <c r="AN9" s="9">
        <v>5876</v>
      </c>
      <c r="AO9" s="10">
        <v>7</v>
      </c>
      <c r="AP9" s="9">
        <v>5853</v>
      </c>
      <c r="AQ9" s="10">
        <v>7</v>
      </c>
      <c r="AR9" s="9">
        <v>7526</v>
      </c>
      <c r="AS9" s="10">
        <v>9</v>
      </c>
      <c r="AT9" s="9">
        <v>6690</v>
      </c>
      <c r="AU9" s="10">
        <v>8</v>
      </c>
      <c r="AV9" s="9">
        <v>5840</v>
      </c>
      <c r="AW9" s="10">
        <v>7</v>
      </c>
      <c r="AX9" s="9">
        <v>6674</v>
      </c>
      <c r="AY9" s="10">
        <v>8</v>
      </c>
      <c r="AZ9" s="9">
        <v>5006</v>
      </c>
      <c r="BA9" s="10">
        <v>6</v>
      </c>
      <c r="BB9" s="9">
        <v>10846</v>
      </c>
      <c r="BC9" s="10">
        <v>13</v>
      </c>
      <c r="BD9" s="9">
        <v>5840</v>
      </c>
      <c r="BE9" s="10">
        <v>7</v>
      </c>
      <c r="BF9" s="9">
        <v>6769</v>
      </c>
      <c r="BG9" s="10">
        <v>8</v>
      </c>
      <c r="BH9" s="9">
        <v>10969</v>
      </c>
      <c r="BI9" s="10">
        <v>13</v>
      </c>
      <c r="BJ9" s="9">
        <v>5907</v>
      </c>
      <c r="BK9" s="10">
        <v>7</v>
      </c>
      <c r="BL9" s="9">
        <v>5840</v>
      </c>
      <c r="BM9" s="10">
        <v>7</v>
      </c>
    </row>
    <row r="10" spans="1:65" ht="14.4">
      <c r="A10" s="2" t="s">
        <v>42</v>
      </c>
      <c r="B10" s="10" t="s">
        <v>101</v>
      </c>
      <c r="C10" s="11" t="s">
        <v>152</v>
      </c>
      <c r="D10" s="9">
        <v>9087</v>
      </c>
      <c r="E10" s="10">
        <v>13</v>
      </c>
      <c r="F10" s="9">
        <v>6291</v>
      </c>
      <c r="G10" s="10">
        <v>9</v>
      </c>
      <c r="H10" s="9">
        <v>6990</v>
      </c>
      <c r="I10" s="10">
        <v>10</v>
      </c>
      <c r="J10" s="9">
        <v>8388</v>
      </c>
      <c r="K10" s="10">
        <v>12</v>
      </c>
      <c r="L10" s="9">
        <v>7689</v>
      </c>
      <c r="M10" s="10">
        <v>11</v>
      </c>
      <c r="N10" s="9">
        <v>7689</v>
      </c>
      <c r="O10" s="10">
        <v>11</v>
      </c>
      <c r="P10" s="9">
        <v>9087</v>
      </c>
      <c r="Q10" s="10">
        <v>13</v>
      </c>
      <c r="R10" s="9">
        <v>11184</v>
      </c>
      <c r="S10" s="10">
        <v>16</v>
      </c>
      <c r="T10" s="9">
        <v>11883</v>
      </c>
      <c r="U10" s="10">
        <v>17</v>
      </c>
      <c r="V10" s="9">
        <v>12582</v>
      </c>
      <c r="W10" s="10">
        <v>18</v>
      </c>
      <c r="X10" s="9">
        <v>11883</v>
      </c>
      <c r="Y10" s="10">
        <v>17</v>
      </c>
      <c r="Z10" s="9">
        <v>11883</v>
      </c>
      <c r="AA10" s="10">
        <v>17</v>
      </c>
      <c r="AB10" s="9">
        <v>10784</v>
      </c>
      <c r="AC10" s="10">
        <v>16</v>
      </c>
      <c r="AD10" s="9">
        <v>16874</v>
      </c>
      <c r="AE10" s="10">
        <v>26</v>
      </c>
      <c r="AF10" s="9">
        <v>12980</v>
      </c>
      <c r="AG10" s="10">
        <v>20</v>
      </c>
      <c r="AH10" s="9">
        <v>15856</v>
      </c>
      <c r="AI10" s="10">
        <v>24</v>
      </c>
      <c r="AJ10" s="9">
        <v>15576</v>
      </c>
      <c r="AK10" s="10">
        <v>24</v>
      </c>
      <c r="AL10" s="9">
        <v>13629</v>
      </c>
      <c r="AM10" s="10">
        <v>21</v>
      </c>
      <c r="AN10" s="9">
        <v>15576</v>
      </c>
      <c r="AO10" s="10">
        <v>24</v>
      </c>
      <c r="AP10" s="9">
        <v>18172</v>
      </c>
      <c r="AQ10" s="10">
        <v>28</v>
      </c>
      <c r="AR10" s="9">
        <v>11033</v>
      </c>
      <c r="AS10" s="10">
        <v>17</v>
      </c>
      <c r="AT10" s="9">
        <v>17523</v>
      </c>
      <c r="AU10" s="10">
        <v>27</v>
      </c>
      <c r="AV10" s="9">
        <v>22066</v>
      </c>
      <c r="AW10" s="10">
        <v>34</v>
      </c>
      <c r="AX10" s="9">
        <v>16225</v>
      </c>
      <c r="AY10" s="10">
        <v>25</v>
      </c>
      <c r="AZ10" s="9">
        <v>14927</v>
      </c>
      <c r="BA10" s="10">
        <v>23</v>
      </c>
      <c r="BB10" s="9">
        <v>18172</v>
      </c>
      <c r="BC10" s="10">
        <v>28</v>
      </c>
      <c r="BD10" s="9">
        <v>20119</v>
      </c>
      <c r="BE10" s="10">
        <v>31</v>
      </c>
      <c r="BF10" s="9">
        <v>23750</v>
      </c>
      <c r="BG10" s="10">
        <v>38</v>
      </c>
      <c r="BH10" s="9">
        <v>20000</v>
      </c>
      <c r="BI10" s="10">
        <v>32</v>
      </c>
      <c r="BJ10" s="9">
        <v>13750</v>
      </c>
      <c r="BK10" s="10">
        <v>22</v>
      </c>
      <c r="BL10" s="9">
        <v>22066</v>
      </c>
      <c r="BM10" s="10">
        <v>34</v>
      </c>
    </row>
    <row r="11" spans="1:65" ht="14.4">
      <c r="A11" s="2" t="s">
        <v>31</v>
      </c>
      <c r="B11" s="10" t="s">
        <v>101</v>
      </c>
      <c r="C11" s="11" t="s">
        <v>148</v>
      </c>
      <c r="D11" s="9">
        <v>2716</v>
      </c>
      <c r="E11" s="10">
        <v>4</v>
      </c>
      <c r="F11" s="9">
        <v>3395</v>
      </c>
      <c r="G11" s="10">
        <v>5</v>
      </c>
      <c r="H11" s="9">
        <v>2037</v>
      </c>
      <c r="I11" s="10">
        <v>3</v>
      </c>
      <c r="J11" s="9">
        <v>2037</v>
      </c>
      <c r="K11" s="10">
        <v>3</v>
      </c>
      <c r="L11" s="9">
        <v>2037</v>
      </c>
      <c r="M11" s="10">
        <v>3</v>
      </c>
      <c r="N11" s="9">
        <v>4753</v>
      </c>
      <c r="O11" s="10">
        <v>7</v>
      </c>
      <c r="P11" s="9">
        <v>4074</v>
      </c>
      <c r="Q11" s="10">
        <v>6</v>
      </c>
      <c r="R11" s="9">
        <v>4074</v>
      </c>
      <c r="S11" s="10">
        <v>6</v>
      </c>
      <c r="T11" s="9">
        <v>1358</v>
      </c>
      <c r="U11" s="10">
        <v>2</v>
      </c>
      <c r="V11" s="9">
        <v>2037</v>
      </c>
      <c r="W11" s="10">
        <v>3</v>
      </c>
      <c r="X11" s="9">
        <v>2716</v>
      </c>
      <c r="Y11" s="10">
        <v>4</v>
      </c>
      <c r="Z11" s="9">
        <v>3395</v>
      </c>
      <c r="AA11" s="10">
        <v>5</v>
      </c>
      <c r="AB11" s="9">
        <v>2007</v>
      </c>
      <c r="AC11" s="10">
        <v>3</v>
      </c>
      <c r="AD11" s="9">
        <v>4543</v>
      </c>
      <c r="AE11" s="10">
        <v>7</v>
      </c>
      <c r="AF11" s="9">
        <v>7788</v>
      </c>
      <c r="AG11" s="10">
        <v>12</v>
      </c>
      <c r="AH11" s="9">
        <v>3245</v>
      </c>
      <c r="AI11" s="10">
        <v>5</v>
      </c>
      <c r="AJ11" s="9">
        <v>5841</v>
      </c>
      <c r="AK11" s="10">
        <v>9</v>
      </c>
      <c r="AL11" s="9">
        <v>2596</v>
      </c>
      <c r="AM11" s="10">
        <v>4</v>
      </c>
      <c r="AN11" s="9">
        <v>5192</v>
      </c>
      <c r="AO11" s="10">
        <v>8</v>
      </c>
      <c r="AP11" s="9">
        <v>5192</v>
      </c>
      <c r="AQ11" s="10">
        <v>8</v>
      </c>
      <c r="AR11" s="9">
        <v>3894</v>
      </c>
      <c r="AS11" s="10">
        <v>6</v>
      </c>
      <c r="AT11" s="9">
        <v>6490</v>
      </c>
      <c r="AU11" s="10">
        <v>10</v>
      </c>
      <c r="AV11" s="9">
        <v>9735</v>
      </c>
      <c r="AW11" s="10">
        <v>15</v>
      </c>
      <c r="AX11" s="9">
        <v>12331</v>
      </c>
      <c r="AY11" s="10">
        <v>19</v>
      </c>
      <c r="AZ11" s="9">
        <v>5192</v>
      </c>
      <c r="BA11" s="10">
        <v>8</v>
      </c>
      <c r="BB11" s="9">
        <v>9086</v>
      </c>
      <c r="BC11" s="10">
        <v>14</v>
      </c>
      <c r="BD11" s="9">
        <v>5192</v>
      </c>
      <c r="BE11" s="10">
        <v>8</v>
      </c>
      <c r="BF11" s="9">
        <v>8985</v>
      </c>
      <c r="BG11" s="10">
        <v>15</v>
      </c>
      <c r="BH11" s="9">
        <v>11381</v>
      </c>
      <c r="BI11" s="10">
        <v>19</v>
      </c>
      <c r="BJ11" s="9">
        <v>7787</v>
      </c>
      <c r="BK11" s="10">
        <v>13</v>
      </c>
      <c r="BL11" s="9">
        <v>9735</v>
      </c>
      <c r="BM11" s="10">
        <v>15</v>
      </c>
    </row>
    <row r="12" spans="1:65" ht="14.4">
      <c r="A12" s="2" t="s">
        <v>87</v>
      </c>
      <c r="B12" s="10" t="s">
        <v>101</v>
      </c>
      <c r="C12" s="11" t="s">
        <v>148</v>
      </c>
      <c r="D12" s="9">
        <v>17132</v>
      </c>
      <c r="E12" s="10">
        <v>41</v>
      </c>
      <c r="F12" s="9">
        <v>23400</v>
      </c>
      <c r="G12" s="10">
        <v>56</v>
      </c>
      <c r="H12" s="9">
        <v>30086</v>
      </c>
      <c r="I12" s="10">
        <v>72</v>
      </c>
      <c r="J12" s="9">
        <v>17132</v>
      </c>
      <c r="K12" s="10">
        <v>41</v>
      </c>
      <c r="L12" s="9">
        <v>18804</v>
      </c>
      <c r="M12" s="10">
        <v>45</v>
      </c>
      <c r="N12" s="9">
        <v>16714</v>
      </c>
      <c r="O12" s="10">
        <v>40</v>
      </c>
      <c r="P12" s="9">
        <v>12536</v>
      </c>
      <c r="Q12" s="10">
        <v>30</v>
      </c>
      <c r="R12" s="9">
        <v>20475</v>
      </c>
      <c r="S12" s="10">
        <v>49</v>
      </c>
      <c r="T12" s="9">
        <v>21729</v>
      </c>
      <c r="U12" s="10">
        <v>52</v>
      </c>
      <c r="V12" s="9">
        <v>24236</v>
      </c>
      <c r="W12" s="10">
        <v>58</v>
      </c>
      <c r="X12" s="9">
        <v>21311</v>
      </c>
      <c r="Y12" s="10">
        <v>51</v>
      </c>
      <c r="Z12" s="9">
        <v>19222</v>
      </c>
      <c r="AA12" s="10">
        <v>46</v>
      </c>
      <c r="AB12" s="9">
        <v>15880</v>
      </c>
      <c r="AC12" s="10">
        <v>38</v>
      </c>
      <c r="AD12" s="9">
        <v>11282</v>
      </c>
      <c r="AE12" s="10">
        <v>27</v>
      </c>
      <c r="AF12" s="9">
        <v>18804</v>
      </c>
      <c r="AG12" s="10">
        <v>45</v>
      </c>
      <c r="AH12" s="9">
        <v>13372</v>
      </c>
      <c r="AI12" s="10">
        <v>32</v>
      </c>
      <c r="AJ12" s="9">
        <v>11282</v>
      </c>
      <c r="AK12" s="10">
        <v>27</v>
      </c>
      <c r="AL12" s="9">
        <v>13789</v>
      </c>
      <c r="AM12" s="10">
        <v>33</v>
      </c>
      <c r="AN12" s="9">
        <v>13372</v>
      </c>
      <c r="AO12" s="10">
        <v>32</v>
      </c>
      <c r="AP12" s="9">
        <v>11700</v>
      </c>
      <c r="AQ12" s="10">
        <v>28</v>
      </c>
      <c r="AR12" s="9">
        <v>15461</v>
      </c>
      <c r="AS12" s="10">
        <v>37</v>
      </c>
      <c r="AT12" s="9">
        <v>15879</v>
      </c>
      <c r="AU12" s="10">
        <v>38</v>
      </c>
      <c r="AV12" s="9">
        <v>14625</v>
      </c>
      <c r="AW12" s="10">
        <v>35</v>
      </c>
      <c r="AX12" s="9">
        <v>16297</v>
      </c>
      <c r="AY12" s="10">
        <v>39</v>
      </c>
      <c r="AZ12" s="9">
        <v>16714</v>
      </c>
      <c r="BA12" s="10">
        <v>40</v>
      </c>
      <c r="BB12" s="9">
        <v>17132</v>
      </c>
      <c r="BC12" s="10">
        <v>41</v>
      </c>
      <c r="BD12" s="9">
        <v>10447</v>
      </c>
      <c r="BE12" s="10">
        <v>25</v>
      </c>
      <c r="BF12" s="9">
        <v>8775</v>
      </c>
      <c r="BG12" s="10">
        <v>21</v>
      </c>
      <c r="BH12" s="9">
        <v>9193</v>
      </c>
      <c r="BI12" s="10">
        <v>22</v>
      </c>
      <c r="BJ12" s="9">
        <v>11282</v>
      </c>
      <c r="BK12" s="10">
        <v>27</v>
      </c>
      <c r="BL12" s="9">
        <v>14625</v>
      </c>
      <c r="BM12" s="10">
        <v>35</v>
      </c>
    </row>
    <row r="13" spans="1:65" ht="14.4">
      <c r="A13" s="2" t="s">
        <v>98</v>
      </c>
      <c r="B13" s="10" t="s">
        <v>101</v>
      </c>
      <c r="C13" s="11" t="s">
        <v>152</v>
      </c>
      <c r="D13" s="9">
        <v>21600</v>
      </c>
      <c r="E13" s="10">
        <v>160</v>
      </c>
      <c r="F13" s="9">
        <v>19035</v>
      </c>
      <c r="G13" s="10">
        <v>141</v>
      </c>
      <c r="H13" s="9">
        <v>18495</v>
      </c>
      <c r="I13" s="10">
        <v>137</v>
      </c>
      <c r="J13" s="9">
        <v>19170</v>
      </c>
      <c r="K13" s="10">
        <v>142</v>
      </c>
      <c r="L13" s="9">
        <v>15930</v>
      </c>
      <c r="M13" s="10">
        <v>118</v>
      </c>
      <c r="N13" s="9">
        <v>19049</v>
      </c>
      <c r="O13" s="10">
        <v>141</v>
      </c>
      <c r="P13" s="9">
        <v>20250</v>
      </c>
      <c r="Q13" s="10">
        <v>150</v>
      </c>
      <c r="R13" s="9">
        <v>20115</v>
      </c>
      <c r="S13" s="10">
        <v>149</v>
      </c>
      <c r="T13" s="9">
        <v>17955</v>
      </c>
      <c r="U13" s="10">
        <v>133</v>
      </c>
      <c r="V13" s="9">
        <v>20115</v>
      </c>
      <c r="W13" s="10">
        <v>149</v>
      </c>
      <c r="X13" s="9">
        <v>9720</v>
      </c>
      <c r="Y13" s="10">
        <v>72</v>
      </c>
      <c r="Z13" s="9">
        <v>675</v>
      </c>
      <c r="AA13" s="10">
        <v>5</v>
      </c>
      <c r="AB13" s="9">
        <v>2295</v>
      </c>
      <c r="AC13" s="10">
        <v>17</v>
      </c>
      <c r="AD13" s="9">
        <v>945</v>
      </c>
      <c r="AE13" s="10">
        <v>7</v>
      </c>
      <c r="AF13" s="9">
        <v>24030</v>
      </c>
      <c r="AG13" s="10">
        <v>178</v>
      </c>
      <c r="AH13" s="9">
        <v>29685</v>
      </c>
      <c r="AI13" s="10">
        <v>216</v>
      </c>
      <c r="AJ13" s="9">
        <v>34830</v>
      </c>
      <c r="AK13" s="10">
        <v>258</v>
      </c>
      <c r="AL13" s="9">
        <v>27540</v>
      </c>
      <c r="AM13" s="10">
        <v>204</v>
      </c>
      <c r="AN13" s="9">
        <v>26190</v>
      </c>
      <c r="AO13" s="10">
        <v>194</v>
      </c>
      <c r="AP13" s="9">
        <v>27270</v>
      </c>
      <c r="AQ13" s="10">
        <v>202</v>
      </c>
      <c r="AR13" s="9">
        <v>23909</v>
      </c>
      <c r="AS13" s="10">
        <v>177</v>
      </c>
      <c r="AT13" s="9">
        <v>32940</v>
      </c>
      <c r="AU13" s="10">
        <v>244</v>
      </c>
      <c r="AV13" s="9">
        <v>32265</v>
      </c>
      <c r="AW13" s="10">
        <v>239</v>
      </c>
      <c r="AX13" s="9">
        <v>25785</v>
      </c>
      <c r="AY13" s="10">
        <v>191</v>
      </c>
      <c r="AZ13" s="9">
        <v>20250</v>
      </c>
      <c r="BA13" s="10">
        <v>150</v>
      </c>
      <c r="BB13" s="9">
        <v>10530</v>
      </c>
      <c r="BC13" s="10">
        <v>78</v>
      </c>
      <c r="BD13" s="9">
        <v>8259</v>
      </c>
      <c r="BE13" s="10">
        <v>61</v>
      </c>
      <c r="BF13" s="9">
        <v>27369</v>
      </c>
      <c r="BG13" s="10">
        <v>212</v>
      </c>
      <c r="BH13" s="9">
        <v>30187</v>
      </c>
      <c r="BI13" s="10">
        <v>234</v>
      </c>
      <c r="BJ13" s="9">
        <v>27994</v>
      </c>
      <c r="BK13" s="10">
        <v>217</v>
      </c>
      <c r="BL13" s="9">
        <v>32265</v>
      </c>
      <c r="BM13" s="10">
        <v>239</v>
      </c>
    </row>
    <row r="14" spans="1:65" ht="14.4">
      <c r="A14" s="2" t="s">
        <v>60</v>
      </c>
      <c r="B14" s="10" t="s">
        <v>101</v>
      </c>
      <c r="C14" s="11" t="s">
        <v>152</v>
      </c>
      <c r="D14" s="9">
        <v>877</v>
      </c>
      <c r="E14" s="10">
        <v>3</v>
      </c>
      <c r="F14" s="9">
        <v>767</v>
      </c>
      <c r="G14" s="10">
        <v>3</v>
      </c>
      <c r="H14" s="9">
        <v>1196</v>
      </c>
      <c r="I14" s="10">
        <v>4</v>
      </c>
      <c r="J14" s="9">
        <v>837</v>
      </c>
      <c r="K14" s="10">
        <v>3</v>
      </c>
      <c r="L14" s="9">
        <v>877</v>
      </c>
      <c r="M14" s="10">
        <v>3</v>
      </c>
      <c r="N14" s="9">
        <v>957</v>
      </c>
      <c r="O14" s="10">
        <v>3</v>
      </c>
      <c r="P14" s="9">
        <v>1156</v>
      </c>
      <c r="Q14" s="10">
        <v>4</v>
      </c>
      <c r="R14" s="9">
        <v>1196</v>
      </c>
      <c r="S14" s="10">
        <v>4</v>
      </c>
      <c r="T14" s="9">
        <v>3348</v>
      </c>
      <c r="U14" s="10">
        <v>12</v>
      </c>
      <c r="V14" s="9">
        <v>279</v>
      </c>
      <c r="W14" s="10">
        <v>1</v>
      </c>
      <c r="X14" s="9">
        <v>558</v>
      </c>
      <c r="Y14" s="10">
        <v>2</v>
      </c>
      <c r="Z14" s="9">
        <v>837</v>
      </c>
      <c r="AA14" s="10">
        <v>3</v>
      </c>
      <c r="AB14" s="9">
        <v>2073</v>
      </c>
      <c r="AC14" s="10">
        <v>7</v>
      </c>
      <c r="AD14" s="9">
        <v>558</v>
      </c>
      <c r="AE14" s="10">
        <v>2</v>
      </c>
      <c r="AF14" s="9">
        <v>1714</v>
      </c>
      <c r="AG14" s="10">
        <v>6</v>
      </c>
      <c r="AH14" s="9">
        <v>1395</v>
      </c>
      <c r="AI14" s="10">
        <v>5</v>
      </c>
      <c r="AJ14" s="9">
        <v>1116</v>
      </c>
      <c r="AK14" s="10">
        <v>4</v>
      </c>
      <c r="AL14" s="9">
        <v>279</v>
      </c>
      <c r="AM14" s="10">
        <v>1</v>
      </c>
      <c r="AN14" s="9">
        <v>279</v>
      </c>
      <c r="AO14" s="10">
        <v>1</v>
      </c>
      <c r="AP14" s="9">
        <v>279</v>
      </c>
      <c r="AQ14" s="10">
        <v>1</v>
      </c>
      <c r="AR14" s="9">
        <v>1668</v>
      </c>
      <c r="AS14" s="10">
        <v>8</v>
      </c>
      <c r="AT14" s="9">
        <v>185</v>
      </c>
      <c r="AU14" s="10">
        <v>1</v>
      </c>
      <c r="AV14" s="9">
        <v>764</v>
      </c>
      <c r="AW14" s="10">
        <v>4</v>
      </c>
      <c r="AX14" s="9">
        <v>804</v>
      </c>
      <c r="AY14" s="10">
        <v>4</v>
      </c>
      <c r="AZ14" s="9">
        <v>613</v>
      </c>
      <c r="BA14" s="10">
        <v>3</v>
      </c>
      <c r="BB14" s="9">
        <v>1560</v>
      </c>
      <c r="BC14" s="10">
        <v>8</v>
      </c>
      <c r="BD14" s="9">
        <v>925</v>
      </c>
      <c r="BE14" s="10">
        <v>5</v>
      </c>
      <c r="BF14" s="9">
        <v>1110</v>
      </c>
      <c r="BG14" s="10">
        <v>6</v>
      </c>
      <c r="BH14" s="9">
        <v>1375</v>
      </c>
      <c r="BI14" s="10">
        <v>7</v>
      </c>
      <c r="BJ14" s="9">
        <v>1190</v>
      </c>
      <c r="BK14" s="10">
        <v>6</v>
      </c>
      <c r="BL14" s="9">
        <v>764</v>
      </c>
      <c r="BM14" s="10">
        <v>4</v>
      </c>
    </row>
    <row r="15" spans="1:65" ht="14.4">
      <c r="A15" s="2" t="s">
        <v>51</v>
      </c>
      <c r="B15" s="10" t="s">
        <v>101</v>
      </c>
      <c r="C15" s="11" t="s">
        <v>148</v>
      </c>
      <c r="D15" s="9">
        <v>487</v>
      </c>
      <c r="E15" s="10">
        <v>3</v>
      </c>
      <c r="F15" s="9">
        <v>1163</v>
      </c>
      <c r="G15" s="10">
        <v>7</v>
      </c>
      <c r="H15" s="9">
        <v>1083</v>
      </c>
      <c r="I15" s="10">
        <v>7</v>
      </c>
      <c r="J15" s="9">
        <v>487</v>
      </c>
      <c r="K15" s="10">
        <v>3</v>
      </c>
      <c r="L15" s="9">
        <v>716</v>
      </c>
      <c r="M15" s="10">
        <v>4</v>
      </c>
      <c r="N15" s="9">
        <v>447</v>
      </c>
      <c r="O15" s="10">
        <v>3</v>
      </c>
      <c r="P15" s="9">
        <v>984</v>
      </c>
      <c r="Q15" s="10">
        <v>6</v>
      </c>
      <c r="R15" s="9">
        <v>785</v>
      </c>
      <c r="S15" s="10">
        <v>5</v>
      </c>
      <c r="T15" s="9">
        <v>865</v>
      </c>
      <c r="U15" s="10">
        <v>5</v>
      </c>
      <c r="V15" s="9">
        <v>636</v>
      </c>
      <c r="W15" s="10">
        <v>4</v>
      </c>
      <c r="X15" s="9">
        <v>596</v>
      </c>
      <c r="Y15" s="10">
        <v>4</v>
      </c>
      <c r="Z15" s="9">
        <v>1014</v>
      </c>
      <c r="AA15" s="10">
        <v>6</v>
      </c>
      <c r="AB15" s="9">
        <v>447</v>
      </c>
      <c r="AC15" s="10">
        <v>3</v>
      </c>
      <c r="AD15" s="9">
        <v>487</v>
      </c>
      <c r="AE15" s="10">
        <v>3</v>
      </c>
      <c r="AF15" s="9">
        <v>447</v>
      </c>
      <c r="AG15" s="10">
        <v>3</v>
      </c>
      <c r="AH15" s="9">
        <v>905</v>
      </c>
      <c r="AI15" s="10">
        <v>5</v>
      </c>
      <c r="AJ15" s="9">
        <v>865</v>
      </c>
      <c r="AK15" s="10">
        <v>5</v>
      </c>
      <c r="AL15" s="9">
        <v>189</v>
      </c>
      <c r="AM15" s="10">
        <v>1</v>
      </c>
      <c r="AN15" s="9">
        <v>785</v>
      </c>
      <c r="AO15" s="10">
        <v>5</v>
      </c>
      <c r="AP15" s="9">
        <v>338</v>
      </c>
      <c r="AQ15" s="10">
        <v>2</v>
      </c>
      <c r="AR15" s="9">
        <v>1075</v>
      </c>
      <c r="AS15" s="10">
        <v>5</v>
      </c>
      <c r="AT15" s="9">
        <v>1314</v>
      </c>
      <c r="AU15" s="10">
        <v>6</v>
      </c>
      <c r="AV15" s="9">
        <v>1632</v>
      </c>
      <c r="AW15" s="10">
        <v>8</v>
      </c>
      <c r="AX15" s="9">
        <v>1075</v>
      </c>
      <c r="AY15" s="10">
        <v>5</v>
      </c>
      <c r="AZ15" s="9">
        <v>2349</v>
      </c>
      <c r="BA15" s="10">
        <v>11</v>
      </c>
      <c r="BB15" s="9">
        <v>677</v>
      </c>
      <c r="BC15" s="10">
        <v>3</v>
      </c>
      <c r="BD15" s="9">
        <v>1234</v>
      </c>
      <c r="BE15" s="10">
        <v>6</v>
      </c>
      <c r="BF15" s="9">
        <v>1632</v>
      </c>
      <c r="BG15" s="10">
        <v>8</v>
      </c>
      <c r="BH15" s="9">
        <v>1115</v>
      </c>
      <c r="BI15" s="10">
        <v>5</v>
      </c>
      <c r="BJ15" s="9">
        <v>1075</v>
      </c>
      <c r="BK15" s="10">
        <v>5</v>
      </c>
      <c r="BL15" s="9">
        <v>1632</v>
      </c>
      <c r="BM15" s="10">
        <v>8</v>
      </c>
    </row>
    <row r="16" spans="1:65" ht="14.4">
      <c r="A16" s="2" t="s">
        <v>13</v>
      </c>
      <c r="B16" s="10" t="s">
        <v>101</v>
      </c>
      <c r="C16" s="11" t="s">
        <v>147</v>
      </c>
      <c r="D16" s="9">
        <v>0</v>
      </c>
      <c r="E16" s="10">
        <v>0</v>
      </c>
      <c r="F16" s="9">
        <v>0</v>
      </c>
      <c r="G16" s="10">
        <v>0</v>
      </c>
      <c r="H16" s="9">
        <v>0</v>
      </c>
      <c r="I16" s="10">
        <v>0</v>
      </c>
      <c r="J16" s="9">
        <v>0</v>
      </c>
      <c r="K16" s="10">
        <v>0</v>
      </c>
      <c r="L16" s="9">
        <v>0</v>
      </c>
      <c r="M16" s="10">
        <v>0</v>
      </c>
      <c r="N16" s="9">
        <v>0</v>
      </c>
      <c r="O16" s="10">
        <v>0</v>
      </c>
      <c r="P16" s="9">
        <v>0</v>
      </c>
      <c r="Q16" s="10">
        <v>0</v>
      </c>
      <c r="R16" s="9">
        <v>0</v>
      </c>
      <c r="S16" s="10">
        <v>0</v>
      </c>
      <c r="T16" s="9">
        <v>0</v>
      </c>
      <c r="U16" s="10">
        <v>0</v>
      </c>
      <c r="V16" s="9">
        <v>0</v>
      </c>
      <c r="W16" s="10">
        <v>0</v>
      </c>
      <c r="X16" s="9">
        <v>0</v>
      </c>
      <c r="Y16" s="10">
        <v>0</v>
      </c>
      <c r="Z16" s="9">
        <v>0</v>
      </c>
      <c r="AA16" s="10">
        <v>0</v>
      </c>
      <c r="AB16" s="9">
        <v>0</v>
      </c>
      <c r="AC16" s="10">
        <v>0</v>
      </c>
      <c r="AD16" s="9">
        <v>0</v>
      </c>
      <c r="AE16" s="10">
        <v>0</v>
      </c>
      <c r="AF16" s="9">
        <v>0</v>
      </c>
      <c r="AG16" s="10">
        <v>0</v>
      </c>
      <c r="AH16" s="9">
        <v>0</v>
      </c>
      <c r="AI16" s="10">
        <v>0</v>
      </c>
      <c r="AJ16" s="9">
        <v>0</v>
      </c>
      <c r="AK16" s="10">
        <v>0</v>
      </c>
      <c r="AL16" s="9">
        <v>479</v>
      </c>
      <c r="AM16" s="10">
        <v>1</v>
      </c>
      <c r="AN16" s="9">
        <v>0</v>
      </c>
      <c r="AO16" s="10">
        <v>0</v>
      </c>
      <c r="AP16" s="9">
        <v>0</v>
      </c>
      <c r="AQ16" s="10">
        <v>0</v>
      </c>
      <c r="AR16" s="9">
        <v>0</v>
      </c>
      <c r="AS16" s="10">
        <v>0</v>
      </c>
      <c r="AT16" s="9">
        <v>0</v>
      </c>
      <c r="AU16" s="10">
        <v>0</v>
      </c>
      <c r="AV16" s="9">
        <v>0</v>
      </c>
      <c r="AW16" s="10">
        <v>0</v>
      </c>
      <c r="AX16" s="9">
        <v>0</v>
      </c>
      <c r="AY16" s="10">
        <v>0</v>
      </c>
      <c r="AZ16" s="9">
        <v>0</v>
      </c>
      <c r="BA16" s="10">
        <v>0</v>
      </c>
      <c r="BB16" s="9">
        <v>0</v>
      </c>
      <c r="BC16" s="10">
        <v>0</v>
      </c>
      <c r="BD16" s="9">
        <v>0</v>
      </c>
      <c r="BE16" s="10">
        <v>0</v>
      </c>
      <c r="BF16" s="9">
        <v>0</v>
      </c>
      <c r="BG16" s="10">
        <v>0</v>
      </c>
      <c r="BH16" s="9">
        <v>0</v>
      </c>
      <c r="BI16" s="10">
        <v>0</v>
      </c>
      <c r="BJ16" s="9">
        <v>0</v>
      </c>
      <c r="BK16" s="10">
        <v>0</v>
      </c>
      <c r="BL16" s="9">
        <v>0</v>
      </c>
      <c r="BM16" s="10">
        <v>0</v>
      </c>
    </row>
    <row r="17" spans="1:65" ht="14.4">
      <c r="A17" s="2" t="s">
        <v>48</v>
      </c>
      <c r="B17" s="10" t="s">
        <v>101</v>
      </c>
      <c r="C17" s="11" t="s">
        <v>147</v>
      </c>
      <c r="D17" s="9">
        <v>0</v>
      </c>
      <c r="E17" s="10">
        <v>0</v>
      </c>
      <c r="F17" s="9">
        <v>244</v>
      </c>
      <c r="G17" s="10">
        <v>1</v>
      </c>
      <c r="H17" s="9">
        <v>488</v>
      </c>
      <c r="I17" s="10">
        <v>2</v>
      </c>
      <c r="J17" s="9">
        <v>244</v>
      </c>
      <c r="K17" s="10">
        <v>1</v>
      </c>
      <c r="L17" s="9">
        <v>0</v>
      </c>
      <c r="M17" s="10">
        <v>0</v>
      </c>
      <c r="N17" s="9">
        <v>488</v>
      </c>
      <c r="O17" s="10">
        <v>2</v>
      </c>
      <c r="P17" s="9">
        <v>244</v>
      </c>
      <c r="Q17" s="10">
        <v>1</v>
      </c>
      <c r="R17" s="9">
        <v>0</v>
      </c>
      <c r="S17" s="10">
        <v>0</v>
      </c>
      <c r="T17" s="9">
        <v>812</v>
      </c>
      <c r="U17" s="10">
        <v>3</v>
      </c>
      <c r="V17" s="9">
        <v>772</v>
      </c>
      <c r="W17" s="10">
        <v>3</v>
      </c>
      <c r="X17" s="9">
        <v>0</v>
      </c>
      <c r="Y17" s="10">
        <v>0</v>
      </c>
      <c r="Z17" s="9">
        <v>488</v>
      </c>
      <c r="AA17" s="10">
        <v>2</v>
      </c>
      <c r="AB17" s="9">
        <v>0</v>
      </c>
      <c r="AC17" s="10">
        <v>0</v>
      </c>
      <c r="AD17" s="9">
        <v>0</v>
      </c>
      <c r="AE17" s="10">
        <v>0</v>
      </c>
      <c r="AF17" s="9">
        <v>244</v>
      </c>
      <c r="AG17" s="10">
        <v>1</v>
      </c>
      <c r="AH17" s="9">
        <v>0</v>
      </c>
      <c r="AI17" s="10">
        <v>0</v>
      </c>
      <c r="AJ17" s="9">
        <v>0</v>
      </c>
      <c r="AK17" s="10">
        <v>0</v>
      </c>
      <c r="AL17" s="9">
        <v>0</v>
      </c>
      <c r="AM17" s="10">
        <v>0</v>
      </c>
      <c r="AN17" s="9">
        <v>244</v>
      </c>
      <c r="AO17" s="10">
        <v>1</v>
      </c>
      <c r="AP17" s="9">
        <v>244</v>
      </c>
      <c r="AQ17" s="10">
        <v>1</v>
      </c>
      <c r="AR17" s="9">
        <v>732</v>
      </c>
      <c r="AS17" s="10">
        <v>3</v>
      </c>
      <c r="AT17" s="9">
        <v>0</v>
      </c>
      <c r="AU17" s="10">
        <v>0</v>
      </c>
      <c r="AV17" s="9">
        <v>0</v>
      </c>
      <c r="AW17" s="10">
        <v>0</v>
      </c>
      <c r="AX17" s="9">
        <v>0</v>
      </c>
      <c r="AY17" s="10">
        <v>0</v>
      </c>
      <c r="AZ17" s="9">
        <v>0</v>
      </c>
      <c r="BA17" s="10">
        <v>0</v>
      </c>
      <c r="BB17" s="9">
        <v>732</v>
      </c>
      <c r="BC17" s="10">
        <v>3</v>
      </c>
      <c r="BD17" s="9">
        <v>732</v>
      </c>
      <c r="BE17" s="10">
        <v>3</v>
      </c>
      <c r="BF17" s="9">
        <v>732</v>
      </c>
      <c r="BG17" s="10">
        <v>3</v>
      </c>
      <c r="BH17" s="9">
        <v>732</v>
      </c>
      <c r="BI17" s="10">
        <v>3</v>
      </c>
      <c r="BJ17" s="9">
        <v>0</v>
      </c>
      <c r="BK17" s="10">
        <v>0</v>
      </c>
      <c r="BL17" s="9">
        <v>0</v>
      </c>
      <c r="BM17" s="10">
        <v>0</v>
      </c>
    </row>
    <row r="18" spans="1:65" ht="14.4">
      <c r="A18" s="2" t="s">
        <v>3</v>
      </c>
      <c r="B18" s="10" t="s">
        <v>101</v>
      </c>
      <c r="C18" s="11" t="s">
        <v>148</v>
      </c>
      <c r="D18" s="9">
        <v>1693</v>
      </c>
      <c r="E18" s="10">
        <v>2</v>
      </c>
      <c r="F18" s="9">
        <v>7596</v>
      </c>
      <c r="G18" s="10">
        <v>9</v>
      </c>
      <c r="H18" s="9">
        <v>844</v>
      </c>
      <c r="I18" s="10">
        <v>1</v>
      </c>
      <c r="J18" s="9">
        <v>8436</v>
      </c>
      <c r="K18" s="10">
        <v>10</v>
      </c>
      <c r="L18" s="9">
        <v>2533</v>
      </c>
      <c r="M18" s="10">
        <v>3</v>
      </c>
      <c r="N18" s="9">
        <v>7819</v>
      </c>
      <c r="O18" s="10">
        <v>9</v>
      </c>
      <c r="P18" s="9">
        <v>7594</v>
      </c>
      <c r="Q18" s="10">
        <v>9</v>
      </c>
      <c r="R18" s="9">
        <v>5063</v>
      </c>
      <c r="S18" s="10">
        <v>6</v>
      </c>
      <c r="T18" s="9">
        <v>3375</v>
      </c>
      <c r="U18" s="10">
        <v>4</v>
      </c>
      <c r="V18" s="9">
        <v>3375</v>
      </c>
      <c r="W18" s="10">
        <v>4</v>
      </c>
      <c r="X18" s="9">
        <v>5907</v>
      </c>
      <c r="Y18" s="10">
        <v>7</v>
      </c>
      <c r="Z18" s="9">
        <v>7594</v>
      </c>
      <c r="AA18" s="10">
        <v>9</v>
      </c>
      <c r="AB18" s="9">
        <v>2531</v>
      </c>
      <c r="AC18" s="10">
        <v>3</v>
      </c>
      <c r="AD18" s="9">
        <v>8438</v>
      </c>
      <c r="AE18" s="10">
        <v>10</v>
      </c>
      <c r="AF18" s="9">
        <v>4219</v>
      </c>
      <c r="AG18" s="10">
        <v>5</v>
      </c>
      <c r="AH18" s="9">
        <v>4219</v>
      </c>
      <c r="AI18" s="10">
        <v>5</v>
      </c>
      <c r="AJ18" s="9">
        <v>4219</v>
      </c>
      <c r="AK18" s="10">
        <v>5</v>
      </c>
      <c r="AL18" s="9">
        <v>5907</v>
      </c>
      <c r="AM18" s="10">
        <v>7</v>
      </c>
      <c r="AN18" s="9">
        <v>3375</v>
      </c>
      <c r="AO18" s="10">
        <v>4</v>
      </c>
      <c r="AP18" s="9">
        <v>1672</v>
      </c>
      <c r="AQ18" s="10">
        <v>2</v>
      </c>
      <c r="AR18" s="9">
        <v>8362</v>
      </c>
      <c r="AS18" s="10">
        <v>10</v>
      </c>
      <c r="AT18" s="9">
        <v>3345</v>
      </c>
      <c r="AU18" s="10">
        <v>4</v>
      </c>
      <c r="AV18" s="9">
        <v>4172</v>
      </c>
      <c r="AW18" s="10">
        <v>5</v>
      </c>
      <c r="AX18" s="9">
        <v>7509</v>
      </c>
      <c r="AY18" s="10">
        <v>9</v>
      </c>
      <c r="AZ18" s="9">
        <v>8969</v>
      </c>
      <c r="BA18" s="10">
        <v>11</v>
      </c>
      <c r="BB18" s="9">
        <v>6569</v>
      </c>
      <c r="BC18" s="10">
        <v>9</v>
      </c>
      <c r="BD18" s="9">
        <v>5109</v>
      </c>
      <c r="BE18" s="10">
        <v>7</v>
      </c>
      <c r="BF18" s="9">
        <v>11678</v>
      </c>
      <c r="BG18" s="10">
        <v>16</v>
      </c>
      <c r="BH18" s="9">
        <v>5109</v>
      </c>
      <c r="BI18" s="10">
        <v>7</v>
      </c>
      <c r="BJ18" s="9">
        <v>5109</v>
      </c>
      <c r="BK18" s="10">
        <v>7</v>
      </c>
      <c r="BL18" s="9">
        <v>4172</v>
      </c>
      <c r="BM18" s="10">
        <v>5</v>
      </c>
    </row>
    <row r="19" spans="1:65" ht="14.4">
      <c r="A19" s="2" t="s">
        <v>61</v>
      </c>
      <c r="B19" s="10" t="s">
        <v>101</v>
      </c>
      <c r="C19" s="11" t="s">
        <v>147</v>
      </c>
      <c r="D19" s="9">
        <v>2368</v>
      </c>
      <c r="E19" s="10">
        <v>5</v>
      </c>
      <c r="F19" s="9">
        <v>3249</v>
      </c>
      <c r="G19" s="10">
        <v>7</v>
      </c>
      <c r="H19" s="9">
        <v>928</v>
      </c>
      <c r="I19" s="10">
        <v>2</v>
      </c>
      <c r="J19" s="9">
        <v>464</v>
      </c>
      <c r="K19" s="10">
        <v>1</v>
      </c>
      <c r="L19" s="9">
        <v>928</v>
      </c>
      <c r="M19" s="10">
        <v>2</v>
      </c>
      <c r="N19" s="9">
        <v>928</v>
      </c>
      <c r="O19" s="10">
        <v>2</v>
      </c>
      <c r="P19" s="9">
        <v>928</v>
      </c>
      <c r="Q19" s="10">
        <v>2</v>
      </c>
      <c r="R19" s="9">
        <v>1392</v>
      </c>
      <c r="S19" s="10">
        <v>3</v>
      </c>
      <c r="T19" s="9">
        <v>928</v>
      </c>
      <c r="U19" s="10">
        <v>2</v>
      </c>
      <c r="V19" s="9">
        <v>2321</v>
      </c>
      <c r="W19" s="10">
        <v>5</v>
      </c>
      <c r="X19" s="9">
        <v>464</v>
      </c>
      <c r="Y19" s="10">
        <v>1</v>
      </c>
      <c r="Z19" s="9">
        <v>464</v>
      </c>
      <c r="AA19" s="10">
        <v>1</v>
      </c>
      <c r="AB19" s="9">
        <v>0</v>
      </c>
      <c r="AC19" s="10">
        <v>0</v>
      </c>
      <c r="AD19" s="9">
        <v>0</v>
      </c>
      <c r="AE19" s="10">
        <v>0</v>
      </c>
      <c r="AF19" s="9">
        <v>3249</v>
      </c>
      <c r="AG19" s="10">
        <v>7</v>
      </c>
      <c r="AH19" s="9">
        <v>464</v>
      </c>
      <c r="AI19" s="10">
        <v>1</v>
      </c>
      <c r="AJ19" s="9">
        <v>928</v>
      </c>
      <c r="AK19" s="10">
        <v>2</v>
      </c>
      <c r="AL19" s="9">
        <v>1392</v>
      </c>
      <c r="AM19" s="10">
        <v>3</v>
      </c>
      <c r="AN19" s="9">
        <v>2785</v>
      </c>
      <c r="AO19" s="10">
        <v>6</v>
      </c>
      <c r="AP19" s="9">
        <v>1392</v>
      </c>
      <c r="AQ19" s="10">
        <v>3</v>
      </c>
      <c r="AR19" s="9">
        <v>464</v>
      </c>
      <c r="AS19" s="10">
        <v>1</v>
      </c>
      <c r="AT19" s="9">
        <v>1402</v>
      </c>
      <c r="AU19" s="10">
        <v>3</v>
      </c>
      <c r="AV19" s="9">
        <v>0</v>
      </c>
      <c r="AW19" s="10">
        <v>0</v>
      </c>
      <c r="AX19" s="9">
        <v>455</v>
      </c>
      <c r="AY19" s="10">
        <v>1</v>
      </c>
      <c r="AZ19" s="9">
        <v>0</v>
      </c>
      <c r="BA19" s="10">
        <v>0</v>
      </c>
      <c r="BB19" s="9">
        <v>0</v>
      </c>
      <c r="BC19" s="10">
        <v>0</v>
      </c>
      <c r="BD19" s="9">
        <v>0</v>
      </c>
      <c r="BE19" s="10">
        <v>0</v>
      </c>
      <c r="BF19" s="9">
        <v>0</v>
      </c>
      <c r="BG19" s="10">
        <v>0</v>
      </c>
      <c r="BH19" s="9">
        <v>2083</v>
      </c>
      <c r="BI19" s="10">
        <v>5</v>
      </c>
      <c r="BJ19" s="9">
        <v>1667</v>
      </c>
      <c r="BK19" s="10">
        <v>4</v>
      </c>
      <c r="BL19" s="9">
        <v>0</v>
      </c>
      <c r="BM19" s="10">
        <v>0</v>
      </c>
    </row>
    <row r="20" spans="1:65" ht="14.4">
      <c r="A20" s="2" t="s">
        <v>88</v>
      </c>
      <c r="B20" s="10" t="s">
        <v>101</v>
      </c>
      <c r="C20" s="11" t="s">
        <v>148</v>
      </c>
      <c r="D20" s="9">
        <v>891</v>
      </c>
      <c r="E20" s="10">
        <v>1</v>
      </c>
      <c r="F20" s="9">
        <v>1860</v>
      </c>
      <c r="G20" s="10">
        <v>2</v>
      </c>
      <c r="H20" s="9">
        <v>1783</v>
      </c>
      <c r="I20" s="10">
        <v>2</v>
      </c>
      <c r="J20" s="9">
        <v>1783</v>
      </c>
      <c r="K20" s="10">
        <v>2</v>
      </c>
      <c r="L20" s="9">
        <v>2674</v>
      </c>
      <c r="M20" s="10">
        <v>3</v>
      </c>
      <c r="N20" s="9">
        <v>912</v>
      </c>
      <c r="O20" s="10">
        <v>1</v>
      </c>
      <c r="P20" s="9">
        <v>891</v>
      </c>
      <c r="Q20" s="10">
        <v>1</v>
      </c>
      <c r="R20" s="9">
        <v>891</v>
      </c>
      <c r="S20" s="10">
        <v>1</v>
      </c>
      <c r="T20" s="9">
        <v>1783</v>
      </c>
      <c r="U20" s="10">
        <v>2</v>
      </c>
      <c r="V20" s="9">
        <v>1783</v>
      </c>
      <c r="W20" s="10">
        <v>2</v>
      </c>
      <c r="X20" s="9">
        <v>891</v>
      </c>
      <c r="Y20" s="10">
        <v>1</v>
      </c>
      <c r="Z20" s="9">
        <v>2537</v>
      </c>
      <c r="AA20" s="10">
        <v>3</v>
      </c>
      <c r="AB20" s="9">
        <v>846</v>
      </c>
      <c r="AC20" s="10">
        <v>1</v>
      </c>
      <c r="AD20" s="9">
        <v>1691</v>
      </c>
      <c r="AE20" s="10">
        <v>2</v>
      </c>
      <c r="AF20" s="9">
        <v>0</v>
      </c>
      <c r="AG20" s="10">
        <v>0</v>
      </c>
      <c r="AH20" s="9">
        <v>846</v>
      </c>
      <c r="AI20" s="10">
        <v>1</v>
      </c>
      <c r="AJ20" s="9">
        <v>1691</v>
      </c>
      <c r="AK20" s="10">
        <v>2</v>
      </c>
      <c r="AL20" s="9">
        <v>1691</v>
      </c>
      <c r="AM20" s="10">
        <v>2</v>
      </c>
      <c r="AN20" s="9">
        <v>846</v>
      </c>
      <c r="AO20" s="10">
        <v>1</v>
      </c>
      <c r="AP20" s="9">
        <v>1672</v>
      </c>
      <c r="AQ20" s="10">
        <v>2</v>
      </c>
      <c r="AR20" s="9">
        <v>0</v>
      </c>
      <c r="AS20" s="10">
        <v>0</v>
      </c>
      <c r="AT20" s="9">
        <v>836</v>
      </c>
      <c r="AU20" s="10">
        <v>1</v>
      </c>
      <c r="AV20" s="9">
        <v>901</v>
      </c>
      <c r="AW20" s="10">
        <v>1</v>
      </c>
      <c r="AX20" s="9">
        <v>1801</v>
      </c>
      <c r="AY20" s="10">
        <v>2</v>
      </c>
      <c r="AZ20" s="9">
        <v>901</v>
      </c>
      <c r="BA20" s="10">
        <v>1</v>
      </c>
      <c r="BB20" s="9">
        <v>1889</v>
      </c>
      <c r="BC20" s="10">
        <v>2</v>
      </c>
      <c r="BD20" s="9">
        <v>944</v>
      </c>
      <c r="BE20" s="10">
        <v>1</v>
      </c>
      <c r="BF20" s="9">
        <v>910</v>
      </c>
      <c r="BG20" s="10">
        <v>1</v>
      </c>
      <c r="BH20" s="9">
        <v>910</v>
      </c>
      <c r="BI20" s="10">
        <v>1</v>
      </c>
      <c r="BJ20" s="9">
        <v>910</v>
      </c>
      <c r="BK20" s="10">
        <v>1</v>
      </c>
      <c r="BL20" s="9">
        <v>901</v>
      </c>
      <c r="BM20" s="10">
        <v>1</v>
      </c>
    </row>
    <row r="21" spans="1:65" ht="14.4">
      <c r="A21" s="2" t="s">
        <v>22</v>
      </c>
      <c r="B21" s="10" t="s">
        <v>101</v>
      </c>
      <c r="C21" s="11" t="s">
        <v>147</v>
      </c>
      <c r="D21" s="9">
        <v>0</v>
      </c>
      <c r="E21" s="10">
        <v>0</v>
      </c>
      <c r="F21" s="9">
        <v>1798</v>
      </c>
      <c r="G21" s="10">
        <v>2</v>
      </c>
      <c r="H21" s="9">
        <v>2697</v>
      </c>
      <c r="I21" s="10">
        <v>3</v>
      </c>
      <c r="J21" s="9">
        <v>2697</v>
      </c>
      <c r="K21" s="10">
        <v>3</v>
      </c>
      <c r="L21" s="9">
        <v>1798</v>
      </c>
      <c r="M21" s="10">
        <v>2</v>
      </c>
      <c r="N21" s="9">
        <v>0</v>
      </c>
      <c r="O21" s="10">
        <v>0</v>
      </c>
      <c r="P21" s="9">
        <v>0</v>
      </c>
      <c r="Q21" s="10">
        <v>0</v>
      </c>
      <c r="R21" s="9">
        <v>0</v>
      </c>
      <c r="S21" s="10">
        <v>0</v>
      </c>
      <c r="T21" s="9">
        <v>844</v>
      </c>
      <c r="U21" s="10">
        <v>1</v>
      </c>
      <c r="V21" s="9">
        <v>5907</v>
      </c>
      <c r="W21" s="10">
        <v>7</v>
      </c>
      <c r="X21" s="9">
        <v>3375</v>
      </c>
      <c r="Y21" s="10">
        <v>4</v>
      </c>
      <c r="Z21" s="9">
        <v>3375</v>
      </c>
      <c r="AA21" s="10">
        <v>4</v>
      </c>
      <c r="AB21" s="9">
        <v>2531</v>
      </c>
      <c r="AC21" s="10">
        <v>3</v>
      </c>
      <c r="AD21" s="9">
        <v>4219</v>
      </c>
      <c r="AE21" s="10">
        <v>5</v>
      </c>
      <c r="AF21" s="9">
        <v>1688</v>
      </c>
      <c r="AG21" s="10">
        <v>2</v>
      </c>
      <c r="AH21" s="9">
        <v>1688</v>
      </c>
      <c r="AI21" s="10">
        <v>2</v>
      </c>
      <c r="AJ21" s="9">
        <v>2531</v>
      </c>
      <c r="AK21" s="10">
        <v>3</v>
      </c>
      <c r="AL21" s="9">
        <v>1688</v>
      </c>
      <c r="AM21" s="10">
        <v>2</v>
      </c>
      <c r="AN21" s="9">
        <v>1672</v>
      </c>
      <c r="AO21" s="10">
        <v>2</v>
      </c>
      <c r="AP21" s="9">
        <v>836</v>
      </c>
      <c r="AQ21" s="10">
        <v>1</v>
      </c>
      <c r="AR21" s="9">
        <v>1680</v>
      </c>
      <c r="AS21" s="10">
        <v>2</v>
      </c>
      <c r="AT21" s="9">
        <v>853</v>
      </c>
      <c r="AU21" s="10">
        <v>1</v>
      </c>
      <c r="AV21" s="9">
        <v>10846</v>
      </c>
      <c r="AW21" s="10">
        <v>13</v>
      </c>
      <c r="AX21" s="9">
        <v>5840</v>
      </c>
      <c r="AY21" s="10">
        <v>7</v>
      </c>
      <c r="AZ21" s="9">
        <v>5840</v>
      </c>
      <c r="BA21" s="10">
        <v>7</v>
      </c>
      <c r="BB21" s="9">
        <v>4172</v>
      </c>
      <c r="BC21" s="10">
        <v>5</v>
      </c>
      <c r="BD21" s="9">
        <v>5840</v>
      </c>
      <c r="BE21" s="10">
        <v>7</v>
      </c>
      <c r="BF21" s="9">
        <v>4882</v>
      </c>
      <c r="BG21" s="10">
        <v>6</v>
      </c>
      <c r="BH21" s="9">
        <v>8864</v>
      </c>
      <c r="BI21" s="10">
        <v>11</v>
      </c>
      <c r="BJ21" s="9">
        <v>5641</v>
      </c>
      <c r="BK21" s="10">
        <v>7</v>
      </c>
      <c r="BL21" s="9">
        <v>10846</v>
      </c>
      <c r="BM21" s="10">
        <v>13</v>
      </c>
    </row>
    <row r="22" spans="1:65" ht="14.4">
      <c r="A22" s="2" t="s">
        <v>52</v>
      </c>
      <c r="B22" s="10" t="s">
        <v>101</v>
      </c>
      <c r="C22" s="11" t="s">
        <v>148</v>
      </c>
      <c r="D22" s="9">
        <v>17132</v>
      </c>
      <c r="E22" s="10">
        <v>41</v>
      </c>
      <c r="F22" s="9">
        <v>23400</v>
      </c>
      <c r="G22" s="10">
        <v>56</v>
      </c>
      <c r="H22" s="9">
        <v>30086</v>
      </c>
      <c r="I22" s="10">
        <v>72</v>
      </c>
      <c r="J22" s="9">
        <v>17132</v>
      </c>
      <c r="K22" s="10">
        <v>41</v>
      </c>
      <c r="L22" s="9">
        <v>18804</v>
      </c>
      <c r="M22" s="10">
        <v>45</v>
      </c>
      <c r="N22" s="9">
        <v>16714</v>
      </c>
      <c r="O22" s="10">
        <v>40</v>
      </c>
      <c r="P22" s="9">
        <v>12536</v>
      </c>
      <c r="Q22" s="10">
        <v>30</v>
      </c>
      <c r="R22" s="9">
        <v>20475</v>
      </c>
      <c r="S22" s="10">
        <v>49</v>
      </c>
      <c r="T22" s="9">
        <v>21729</v>
      </c>
      <c r="U22" s="10">
        <v>52</v>
      </c>
      <c r="V22" s="9">
        <v>24236</v>
      </c>
      <c r="W22" s="10">
        <v>58</v>
      </c>
      <c r="X22" s="9">
        <v>21311</v>
      </c>
      <c r="Y22" s="10">
        <v>51</v>
      </c>
      <c r="Z22" s="9">
        <v>19222</v>
      </c>
      <c r="AA22" s="10">
        <v>46</v>
      </c>
      <c r="AB22" s="9">
        <v>15880</v>
      </c>
      <c r="AC22" s="10">
        <v>38</v>
      </c>
      <c r="AD22" s="9">
        <v>11282</v>
      </c>
      <c r="AE22" s="10">
        <v>27</v>
      </c>
      <c r="AF22" s="9">
        <v>18804</v>
      </c>
      <c r="AG22" s="10">
        <v>45</v>
      </c>
      <c r="AH22" s="9">
        <v>13372</v>
      </c>
      <c r="AI22" s="10">
        <v>32</v>
      </c>
      <c r="AJ22" s="9">
        <v>11282</v>
      </c>
      <c r="AK22" s="10">
        <v>27</v>
      </c>
      <c r="AL22" s="9">
        <v>13789</v>
      </c>
      <c r="AM22" s="10">
        <v>33</v>
      </c>
      <c r="AN22" s="9">
        <v>13372</v>
      </c>
      <c r="AO22" s="10">
        <v>32</v>
      </c>
      <c r="AP22" s="9">
        <v>11700</v>
      </c>
      <c r="AQ22" s="10">
        <v>28</v>
      </c>
      <c r="AR22" s="9">
        <v>15461</v>
      </c>
      <c r="AS22" s="10">
        <v>37</v>
      </c>
      <c r="AT22" s="9">
        <v>15879</v>
      </c>
      <c r="AU22" s="10">
        <v>38</v>
      </c>
      <c r="AV22" s="9">
        <v>14625</v>
      </c>
      <c r="AW22" s="10">
        <v>35</v>
      </c>
      <c r="AX22" s="9">
        <v>16297</v>
      </c>
      <c r="AY22" s="10">
        <v>39</v>
      </c>
      <c r="AZ22" s="9">
        <v>16714</v>
      </c>
      <c r="BA22" s="10">
        <v>40</v>
      </c>
      <c r="BB22" s="9">
        <v>17132</v>
      </c>
      <c r="BC22" s="10">
        <v>41</v>
      </c>
      <c r="BD22" s="9">
        <v>10447</v>
      </c>
      <c r="BE22" s="10">
        <v>25</v>
      </c>
      <c r="BF22" s="9">
        <v>8775</v>
      </c>
      <c r="BG22" s="10">
        <v>21</v>
      </c>
      <c r="BH22" s="9">
        <v>9193</v>
      </c>
      <c r="BI22" s="10">
        <v>22</v>
      </c>
      <c r="BJ22" s="9">
        <v>11282</v>
      </c>
      <c r="BK22" s="10">
        <v>27</v>
      </c>
      <c r="BL22" s="9">
        <v>14625</v>
      </c>
      <c r="BM22" s="10">
        <v>35</v>
      </c>
    </row>
    <row r="23" spans="1:65" ht="14.4">
      <c r="A23" s="2" t="s">
        <v>97</v>
      </c>
      <c r="B23" s="10" t="s">
        <v>101</v>
      </c>
      <c r="C23" s="11" t="s">
        <v>148</v>
      </c>
      <c r="D23" s="9">
        <v>0</v>
      </c>
      <c r="E23" s="10">
        <v>0</v>
      </c>
      <c r="F23" s="9">
        <v>244</v>
      </c>
      <c r="G23" s="10">
        <v>1</v>
      </c>
      <c r="H23" s="9">
        <v>488</v>
      </c>
      <c r="I23" s="10">
        <v>2</v>
      </c>
      <c r="J23" s="9">
        <v>244</v>
      </c>
      <c r="K23" s="10">
        <v>1</v>
      </c>
      <c r="L23" s="9">
        <v>0</v>
      </c>
      <c r="M23" s="10">
        <v>0</v>
      </c>
      <c r="N23" s="9">
        <v>488</v>
      </c>
      <c r="O23" s="10">
        <v>2</v>
      </c>
      <c r="P23" s="9">
        <v>244</v>
      </c>
      <c r="Q23" s="10">
        <v>1</v>
      </c>
      <c r="R23" s="9">
        <v>0</v>
      </c>
      <c r="S23" s="10">
        <v>0</v>
      </c>
      <c r="T23" s="9">
        <v>812</v>
      </c>
      <c r="U23" s="10">
        <v>3</v>
      </c>
      <c r="V23" s="9">
        <v>772</v>
      </c>
      <c r="W23" s="10">
        <v>3</v>
      </c>
      <c r="X23" s="9">
        <v>0</v>
      </c>
      <c r="Y23" s="10">
        <v>0</v>
      </c>
      <c r="Z23" s="9">
        <v>488</v>
      </c>
      <c r="AA23" s="10">
        <v>2</v>
      </c>
      <c r="AB23" s="9">
        <v>0</v>
      </c>
      <c r="AC23" s="10">
        <v>0</v>
      </c>
      <c r="AD23" s="9">
        <v>0</v>
      </c>
      <c r="AE23" s="10">
        <v>0</v>
      </c>
      <c r="AF23" s="9">
        <v>244</v>
      </c>
      <c r="AG23" s="10">
        <v>1</v>
      </c>
      <c r="AH23" s="9">
        <v>0</v>
      </c>
      <c r="AI23" s="10">
        <v>0</v>
      </c>
      <c r="AJ23" s="9">
        <v>0</v>
      </c>
      <c r="AK23" s="10">
        <v>0</v>
      </c>
      <c r="AL23" s="9">
        <v>0</v>
      </c>
      <c r="AM23" s="10">
        <v>0</v>
      </c>
      <c r="AN23" s="9">
        <v>244</v>
      </c>
      <c r="AO23" s="10">
        <v>1</v>
      </c>
      <c r="AP23" s="9">
        <v>244</v>
      </c>
      <c r="AQ23" s="10">
        <v>1</v>
      </c>
      <c r="AR23" s="9">
        <v>732</v>
      </c>
      <c r="AS23" s="10">
        <v>3</v>
      </c>
      <c r="AT23" s="9">
        <v>0</v>
      </c>
      <c r="AU23" s="10">
        <v>0</v>
      </c>
      <c r="AV23" s="9">
        <v>0</v>
      </c>
      <c r="AW23" s="10">
        <v>0</v>
      </c>
      <c r="AX23" s="9">
        <v>0</v>
      </c>
      <c r="AY23" s="10">
        <v>0</v>
      </c>
      <c r="AZ23" s="9">
        <v>0</v>
      </c>
      <c r="BA23" s="10">
        <v>0</v>
      </c>
      <c r="BB23" s="9">
        <v>732</v>
      </c>
      <c r="BC23" s="10">
        <v>3</v>
      </c>
      <c r="BD23" s="9">
        <v>732</v>
      </c>
      <c r="BE23" s="10">
        <v>3</v>
      </c>
      <c r="BF23" s="9">
        <v>732</v>
      </c>
      <c r="BG23" s="10">
        <v>3</v>
      </c>
      <c r="BH23" s="9">
        <v>732</v>
      </c>
      <c r="BI23" s="10">
        <v>3</v>
      </c>
      <c r="BJ23" s="9">
        <v>0</v>
      </c>
      <c r="BK23" s="10">
        <v>0</v>
      </c>
      <c r="BL23" s="9">
        <v>0</v>
      </c>
      <c r="BM23" s="10">
        <v>0</v>
      </c>
    </row>
    <row r="24" spans="1:65" ht="14.4">
      <c r="A24" s="2" t="s">
        <v>10</v>
      </c>
      <c r="B24" s="10" t="s">
        <v>105</v>
      </c>
      <c r="C24" s="11" t="s">
        <v>153</v>
      </c>
      <c r="D24" s="9">
        <v>0</v>
      </c>
      <c r="E24" s="10">
        <v>0</v>
      </c>
      <c r="F24" s="9">
        <v>0</v>
      </c>
      <c r="G24" s="10">
        <v>0</v>
      </c>
      <c r="H24" s="9">
        <v>0</v>
      </c>
      <c r="I24" s="10">
        <v>0</v>
      </c>
      <c r="J24" s="9">
        <v>0</v>
      </c>
      <c r="K24" s="10">
        <v>0</v>
      </c>
      <c r="L24" s="9">
        <v>0</v>
      </c>
      <c r="M24" s="10">
        <v>0</v>
      </c>
      <c r="N24" s="9">
        <v>0</v>
      </c>
      <c r="O24" s="10">
        <v>0</v>
      </c>
      <c r="P24" s="9">
        <v>0</v>
      </c>
      <c r="Q24" s="10">
        <v>0</v>
      </c>
      <c r="R24" s="9">
        <v>0</v>
      </c>
      <c r="S24" s="10">
        <v>0</v>
      </c>
      <c r="T24" s="9">
        <v>0</v>
      </c>
      <c r="U24" s="10">
        <v>0</v>
      </c>
      <c r="V24" s="9">
        <v>0</v>
      </c>
      <c r="W24" s="10">
        <v>0</v>
      </c>
      <c r="X24" s="9">
        <v>0</v>
      </c>
      <c r="Y24" s="10">
        <v>0</v>
      </c>
      <c r="Z24" s="9">
        <v>0</v>
      </c>
      <c r="AA24" s="10">
        <v>0</v>
      </c>
      <c r="AB24" s="9">
        <v>1316</v>
      </c>
      <c r="AC24" s="10">
        <v>4</v>
      </c>
      <c r="AD24" s="9">
        <v>658</v>
      </c>
      <c r="AE24" s="10">
        <v>2</v>
      </c>
      <c r="AF24" s="9">
        <v>0</v>
      </c>
      <c r="AG24" s="10">
        <v>0</v>
      </c>
      <c r="AH24" s="9">
        <v>0</v>
      </c>
      <c r="AI24" s="10">
        <v>0</v>
      </c>
      <c r="AJ24" s="9">
        <v>0</v>
      </c>
      <c r="AK24" s="10">
        <v>0</v>
      </c>
      <c r="AL24" s="9">
        <v>0</v>
      </c>
      <c r="AM24" s="10">
        <v>0</v>
      </c>
      <c r="AN24" s="9">
        <v>0</v>
      </c>
      <c r="AO24" s="10">
        <v>0</v>
      </c>
      <c r="AP24" s="9">
        <v>0</v>
      </c>
      <c r="AQ24" s="10">
        <v>0</v>
      </c>
      <c r="AR24" s="9">
        <v>0</v>
      </c>
      <c r="AS24" s="10">
        <v>0</v>
      </c>
      <c r="AT24" s="9">
        <v>0</v>
      </c>
      <c r="AU24" s="10">
        <v>0</v>
      </c>
      <c r="AV24" s="9">
        <v>0</v>
      </c>
      <c r="AW24" s="10">
        <v>0</v>
      </c>
      <c r="AX24" s="9">
        <v>0</v>
      </c>
      <c r="AY24" s="10">
        <v>0</v>
      </c>
      <c r="AZ24" s="9">
        <v>0</v>
      </c>
      <c r="BA24" s="10">
        <v>0</v>
      </c>
      <c r="BB24" s="9">
        <v>0</v>
      </c>
      <c r="BC24" s="10">
        <v>0</v>
      </c>
      <c r="BD24" s="9">
        <v>0</v>
      </c>
      <c r="BE24" s="10">
        <v>0</v>
      </c>
      <c r="BF24" s="9">
        <v>0</v>
      </c>
      <c r="BG24" s="10">
        <v>0</v>
      </c>
      <c r="BH24" s="9">
        <v>0</v>
      </c>
      <c r="BI24" s="10">
        <v>0</v>
      </c>
      <c r="BJ24" s="9">
        <v>0</v>
      </c>
      <c r="BK24" s="10">
        <v>0</v>
      </c>
      <c r="BL24" s="9">
        <v>0</v>
      </c>
      <c r="BM24" s="10">
        <v>0</v>
      </c>
    </row>
    <row r="25" spans="1:65" ht="14.4">
      <c r="A25" s="2" t="s">
        <v>36</v>
      </c>
      <c r="B25" s="10" t="s">
        <v>104</v>
      </c>
      <c r="C25" s="11" t="s">
        <v>143</v>
      </c>
      <c r="D25" s="9">
        <v>0</v>
      </c>
      <c r="E25" s="10">
        <v>0</v>
      </c>
      <c r="F25" s="9">
        <v>852</v>
      </c>
      <c r="G25" s="10">
        <v>3</v>
      </c>
      <c r="H25" s="9">
        <v>284</v>
      </c>
      <c r="I25" s="10">
        <v>1</v>
      </c>
      <c r="J25" s="9">
        <v>0</v>
      </c>
      <c r="K25" s="10">
        <v>0</v>
      </c>
      <c r="L25" s="9">
        <v>568</v>
      </c>
      <c r="M25" s="10">
        <v>2</v>
      </c>
      <c r="N25" s="9">
        <v>284</v>
      </c>
      <c r="O25" s="10">
        <v>1</v>
      </c>
      <c r="P25" s="9">
        <v>852</v>
      </c>
      <c r="Q25" s="10">
        <v>3</v>
      </c>
      <c r="R25" s="9">
        <v>0</v>
      </c>
      <c r="S25" s="10">
        <v>0</v>
      </c>
      <c r="T25" s="9">
        <v>0</v>
      </c>
      <c r="U25" s="10">
        <v>0</v>
      </c>
      <c r="V25" s="9">
        <v>568</v>
      </c>
      <c r="W25" s="10">
        <v>2</v>
      </c>
      <c r="X25" s="9">
        <v>0</v>
      </c>
      <c r="Y25" s="10">
        <v>0</v>
      </c>
      <c r="Z25" s="9">
        <v>284</v>
      </c>
      <c r="AA25" s="10">
        <v>1</v>
      </c>
      <c r="AB25" s="9">
        <v>0</v>
      </c>
      <c r="AC25" s="10">
        <v>0</v>
      </c>
      <c r="AD25" s="9">
        <v>0</v>
      </c>
      <c r="AE25" s="10">
        <v>0</v>
      </c>
      <c r="AF25" s="9">
        <v>573</v>
      </c>
      <c r="AG25" s="10">
        <v>2</v>
      </c>
      <c r="AH25" s="9">
        <v>177</v>
      </c>
      <c r="AI25" s="10">
        <v>1</v>
      </c>
      <c r="AJ25" s="9">
        <v>466</v>
      </c>
      <c r="AK25" s="10">
        <v>2</v>
      </c>
      <c r="AL25" s="9">
        <v>0</v>
      </c>
      <c r="AM25" s="10">
        <v>0</v>
      </c>
      <c r="AN25" s="9">
        <v>857</v>
      </c>
      <c r="AO25" s="10">
        <v>3</v>
      </c>
      <c r="AP25" s="9">
        <v>568</v>
      </c>
      <c r="AQ25" s="10">
        <v>2</v>
      </c>
      <c r="AR25" s="9">
        <v>466</v>
      </c>
      <c r="AS25" s="10">
        <v>2</v>
      </c>
      <c r="AT25" s="9">
        <v>867</v>
      </c>
      <c r="AU25" s="10">
        <v>3</v>
      </c>
      <c r="AV25" s="9">
        <v>2797</v>
      </c>
      <c r="AW25" s="10">
        <v>12</v>
      </c>
      <c r="AX25" s="9">
        <v>1110</v>
      </c>
      <c r="AY25" s="10">
        <v>5</v>
      </c>
      <c r="AZ25" s="9">
        <v>1464</v>
      </c>
      <c r="BA25" s="10">
        <v>7</v>
      </c>
      <c r="BB25" s="9">
        <v>1380</v>
      </c>
      <c r="BC25" s="10">
        <v>5</v>
      </c>
      <c r="BD25" s="9">
        <v>1647</v>
      </c>
      <c r="BE25" s="10">
        <v>6</v>
      </c>
      <c r="BF25" s="9">
        <v>1333</v>
      </c>
      <c r="BG25" s="10">
        <v>5</v>
      </c>
      <c r="BH25" s="9">
        <v>3637</v>
      </c>
      <c r="BI25" s="10">
        <v>18</v>
      </c>
      <c r="BJ25" s="9">
        <v>1221</v>
      </c>
      <c r="BK25" s="10">
        <v>5</v>
      </c>
      <c r="BL25" s="9">
        <v>2797</v>
      </c>
      <c r="BM25" s="10">
        <v>12</v>
      </c>
    </row>
    <row r="26" spans="1:65" ht="14.4">
      <c r="A26" s="2" t="s">
        <v>11</v>
      </c>
      <c r="B26" s="10" t="s">
        <v>104</v>
      </c>
      <c r="C26" s="11" t="s">
        <v>144</v>
      </c>
      <c r="D26" s="9">
        <v>0</v>
      </c>
      <c r="E26" s="10">
        <v>0</v>
      </c>
      <c r="F26" s="9">
        <v>0</v>
      </c>
      <c r="G26" s="10">
        <v>0</v>
      </c>
      <c r="H26" s="9">
        <v>0</v>
      </c>
      <c r="I26" s="10">
        <v>0</v>
      </c>
      <c r="J26" s="9">
        <v>0</v>
      </c>
      <c r="K26" s="10">
        <v>0</v>
      </c>
      <c r="L26" s="9">
        <v>0</v>
      </c>
      <c r="M26" s="10">
        <v>0</v>
      </c>
      <c r="N26" s="9">
        <v>0</v>
      </c>
      <c r="O26" s="10">
        <v>0</v>
      </c>
      <c r="P26" s="9">
        <v>0</v>
      </c>
      <c r="Q26" s="10">
        <v>0</v>
      </c>
      <c r="R26" s="9">
        <v>0</v>
      </c>
      <c r="S26" s="10">
        <v>0</v>
      </c>
      <c r="T26" s="9">
        <v>0</v>
      </c>
      <c r="U26" s="10">
        <v>0</v>
      </c>
      <c r="V26" s="9">
        <v>0</v>
      </c>
      <c r="W26" s="10">
        <v>0</v>
      </c>
      <c r="X26" s="9">
        <v>0</v>
      </c>
      <c r="Y26" s="10">
        <v>0</v>
      </c>
      <c r="Z26" s="9">
        <v>0</v>
      </c>
      <c r="AA26" s="10">
        <v>0</v>
      </c>
      <c r="AB26" s="9">
        <v>0</v>
      </c>
      <c r="AC26" s="10">
        <v>0</v>
      </c>
      <c r="AD26" s="9">
        <v>0</v>
      </c>
      <c r="AE26" s="10">
        <v>0</v>
      </c>
      <c r="AF26" s="9">
        <v>0</v>
      </c>
      <c r="AG26" s="10">
        <v>0</v>
      </c>
      <c r="AH26" s="9">
        <v>0</v>
      </c>
      <c r="AI26" s="10">
        <v>0</v>
      </c>
      <c r="AJ26" s="9">
        <v>0</v>
      </c>
      <c r="AK26" s="10">
        <v>0</v>
      </c>
      <c r="AL26" s="9">
        <v>0</v>
      </c>
      <c r="AM26" s="10">
        <v>0</v>
      </c>
      <c r="AN26" s="9">
        <v>0</v>
      </c>
      <c r="AO26" s="10">
        <v>0</v>
      </c>
      <c r="AP26" s="9">
        <v>0</v>
      </c>
      <c r="AQ26" s="10">
        <v>0</v>
      </c>
      <c r="AR26" s="9">
        <v>0</v>
      </c>
      <c r="AS26" s="10">
        <v>0</v>
      </c>
      <c r="AT26" s="9">
        <v>0</v>
      </c>
      <c r="AU26" s="10">
        <v>0</v>
      </c>
      <c r="AV26" s="9">
        <v>0</v>
      </c>
      <c r="AW26" s="10">
        <v>0</v>
      </c>
      <c r="AX26" s="9">
        <v>0</v>
      </c>
      <c r="AY26" s="10">
        <v>0</v>
      </c>
      <c r="AZ26" s="9">
        <v>0</v>
      </c>
      <c r="BA26" s="10">
        <v>0</v>
      </c>
      <c r="BB26" s="9">
        <v>0</v>
      </c>
      <c r="BC26" s="10">
        <v>0</v>
      </c>
      <c r="BD26" s="9">
        <v>0</v>
      </c>
      <c r="BE26" s="10">
        <v>0</v>
      </c>
      <c r="BF26" s="9">
        <v>0</v>
      </c>
      <c r="BG26" s="10">
        <v>0</v>
      </c>
      <c r="BH26" s="9">
        <v>0</v>
      </c>
      <c r="BI26" s="10">
        <v>0</v>
      </c>
      <c r="BJ26" s="9">
        <v>0</v>
      </c>
      <c r="BK26" s="10">
        <v>0</v>
      </c>
      <c r="BL26" s="9">
        <v>0</v>
      </c>
      <c r="BM26" s="10">
        <v>0</v>
      </c>
    </row>
    <row r="27" spans="1:65" ht="14.4">
      <c r="A27" s="2" t="s">
        <v>56</v>
      </c>
      <c r="B27" s="10" t="s">
        <v>104</v>
      </c>
      <c r="C27" s="11" t="s">
        <v>142</v>
      </c>
      <c r="D27" s="9">
        <v>0</v>
      </c>
      <c r="E27" s="10">
        <v>0</v>
      </c>
      <c r="F27" s="9">
        <v>0</v>
      </c>
      <c r="G27" s="10">
        <v>0</v>
      </c>
      <c r="H27" s="9">
        <v>0</v>
      </c>
      <c r="I27" s="10">
        <v>0</v>
      </c>
      <c r="J27" s="9">
        <v>0</v>
      </c>
      <c r="K27" s="10">
        <v>0</v>
      </c>
      <c r="L27" s="9">
        <v>0</v>
      </c>
      <c r="M27" s="10">
        <v>0</v>
      </c>
      <c r="N27" s="9">
        <v>0</v>
      </c>
      <c r="O27" s="10">
        <v>0</v>
      </c>
      <c r="P27" s="9">
        <v>0</v>
      </c>
      <c r="Q27" s="10">
        <v>0</v>
      </c>
      <c r="R27" s="9">
        <v>0</v>
      </c>
      <c r="S27" s="10">
        <v>0</v>
      </c>
      <c r="T27" s="9">
        <v>0</v>
      </c>
      <c r="U27" s="10">
        <v>0</v>
      </c>
      <c r="V27" s="9">
        <v>0</v>
      </c>
      <c r="W27" s="10">
        <v>0</v>
      </c>
      <c r="X27" s="9">
        <v>0</v>
      </c>
      <c r="Y27" s="10">
        <v>0</v>
      </c>
      <c r="Z27" s="9">
        <v>0</v>
      </c>
      <c r="AA27" s="10">
        <v>0</v>
      </c>
      <c r="AB27" s="9">
        <v>0</v>
      </c>
      <c r="AC27" s="10">
        <v>0</v>
      </c>
      <c r="AD27" s="9">
        <v>0</v>
      </c>
      <c r="AE27" s="10">
        <v>0</v>
      </c>
      <c r="AF27" s="9">
        <v>0</v>
      </c>
      <c r="AG27" s="10">
        <v>0</v>
      </c>
      <c r="AH27" s="9">
        <v>0</v>
      </c>
      <c r="AI27" s="10">
        <v>0</v>
      </c>
      <c r="AJ27" s="9">
        <v>0</v>
      </c>
      <c r="AK27" s="10">
        <v>0</v>
      </c>
      <c r="AL27" s="9">
        <v>0</v>
      </c>
      <c r="AM27" s="10">
        <v>0</v>
      </c>
      <c r="AN27" s="9">
        <v>0</v>
      </c>
      <c r="AO27" s="10">
        <v>0</v>
      </c>
      <c r="AP27" s="9">
        <v>0</v>
      </c>
      <c r="AQ27" s="10">
        <v>0</v>
      </c>
      <c r="AR27" s="9">
        <v>0</v>
      </c>
      <c r="AS27" s="10">
        <v>0</v>
      </c>
      <c r="AT27" s="9">
        <v>0</v>
      </c>
      <c r="AU27" s="10">
        <v>0</v>
      </c>
      <c r="AV27" s="9">
        <v>0</v>
      </c>
      <c r="AW27" s="10">
        <v>0</v>
      </c>
      <c r="AX27" s="9">
        <v>0</v>
      </c>
      <c r="AY27" s="10">
        <v>0</v>
      </c>
      <c r="AZ27" s="9">
        <v>0</v>
      </c>
      <c r="BA27" s="10">
        <v>0</v>
      </c>
      <c r="BB27" s="9">
        <v>0</v>
      </c>
      <c r="BC27" s="10">
        <v>0</v>
      </c>
      <c r="BD27" s="9">
        <v>0</v>
      </c>
      <c r="BE27" s="10">
        <v>0</v>
      </c>
      <c r="BF27" s="9">
        <v>0</v>
      </c>
      <c r="BG27" s="10">
        <v>0</v>
      </c>
      <c r="BH27" s="9">
        <v>0</v>
      </c>
      <c r="BI27" s="10">
        <v>0</v>
      </c>
      <c r="BJ27" s="9">
        <v>0</v>
      </c>
      <c r="BK27" s="10">
        <v>0</v>
      </c>
      <c r="BL27" s="9">
        <v>0</v>
      </c>
      <c r="BM27" s="10">
        <v>0</v>
      </c>
    </row>
    <row r="28" spans="1:65" ht="14.4">
      <c r="A28" s="2" t="s">
        <v>96</v>
      </c>
      <c r="B28" s="10" t="s">
        <v>104</v>
      </c>
      <c r="C28" s="11" t="s">
        <v>142</v>
      </c>
      <c r="D28" s="9">
        <v>0</v>
      </c>
      <c r="E28" s="10">
        <v>0</v>
      </c>
      <c r="F28" s="9">
        <v>0</v>
      </c>
      <c r="G28" s="10">
        <v>0</v>
      </c>
      <c r="H28" s="9">
        <v>0</v>
      </c>
      <c r="I28" s="10">
        <v>0</v>
      </c>
      <c r="J28" s="9">
        <v>0</v>
      </c>
      <c r="K28" s="10">
        <v>0</v>
      </c>
      <c r="L28" s="9">
        <v>0</v>
      </c>
      <c r="M28" s="10">
        <v>0</v>
      </c>
      <c r="N28" s="9">
        <v>0</v>
      </c>
      <c r="O28" s="10">
        <v>0</v>
      </c>
      <c r="P28" s="9">
        <v>0</v>
      </c>
      <c r="Q28" s="10">
        <v>0</v>
      </c>
      <c r="R28" s="9">
        <v>0</v>
      </c>
      <c r="S28" s="10">
        <v>0</v>
      </c>
      <c r="T28" s="9">
        <v>0</v>
      </c>
      <c r="U28" s="10">
        <v>0</v>
      </c>
      <c r="V28" s="9">
        <v>0</v>
      </c>
      <c r="W28" s="10">
        <v>0</v>
      </c>
      <c r="X28" s="9">
        <v>0</v>
      </c>
      <c r="Y28" s="10">
        <v>0</v>
      </c>
      <c r="Z28" s="9">
        <v>0</v>
      </c>
      <c r="AA28" s="10">
        <v>0</v>
      </c>
      <c r="AB28" s="9">
        <v>0</v>
      </c>
      <c r="AC28" s="10">
        <v>0</v>
      </c>
      <c r="AD28" s="9">
        <v>0</v>
      </c>
      <c r="AE28" s="10">
        <v>0</v>
      </c>
      <c r="AF28" s="9">
        <v>0</v>
      </c>
      <c r="AG28" s="10">
        <v>0</v>
      </c>
      <c r="AH28" s="9">
        <v>0</v>
      </c>
      <c r="AI28" s="10">
        <v>0</v>
      </c>
      <c r="AJ28" s="9">
        <v>0</v>
      </c>
      <c r="AK28" s="10">
        <v>0</v>
      </c>
      <c r="AL28" s="9">
        <v>479</v>
      </c>
      <c r="AM28" s="10">
        <v>1</v>
      </c>
      <c r="AN28" s="9">
        <v>0</v>
      </c>
      <c r="AO28" s="10">
        <v>0</v>
      </c>
      <c r="AP28" s="9">
        <v>0</v>
      </c>
      <c r="AQ28" s="10">
        <v>0</v>
      </c>
      <c r="AR28" s="9">
        <v>0</v>
      </c>
      <c r="AS28" s="10">
        <v>0</v>
      </c>
      <c r="AT28" s="9">
        <v>0</v>
      </c>
      <c r="AU28" s="10">
        <v>0</v>
      </c>
      <c r="AV28" s="9">
        <v>0</v>
      </c>
      <c r="AW28" s="10">
        <v>0</v>
      </c>
      <c r="AX28" s="9">
        <v>0</v>
      </c>
      <c r="AY28" s="10">
        <v>0</v>
      </c>
      <c r="AZ28" s="9">
        <v>0</v>
      </c>
      <c r="BA28" s="10">
        <v>0</v>
      </c>
      <c r="BB28" s="9">
        <v>0</v>
      </c>
      <c r="BC28" s="10">
        <v>0</v>
      </c>
      <c r="BD28" s="9">
        <v>0</v>
      </c>
      <c r="BE28" s="10">
        <v>0</v>
      </c>
      <c r="BF28" s="9">
        <v>0</v>
      </c>
      <c r="BG28" s="10">
        <v>0</v>
      </c>
      <c r="BH28" s="9">
        <v>0</v>
      </c>
      <c r="BI28" s="10">
        <v>0</v>
      </c>
      <c r="BJ28" s="9">
        <v>0</v>
      </c>
      <c r="BK28" s="10">
        <v>0</v>
      </c>
      <c r="BL28" s="9">
        <v>0</v>
      </c>
      <c r="BM28" s="10">
        <v>0</v>
      </c>
    </row>
    <row r="29" spans="1:65" ht="14.4">
      <c r="A29" s="2" t="s">
        <v>39</v>
      </c>
      <c r="B29" s="10" t="s">
        <v>104</v>
      </c>
      <c r="C29" s="11" t="s">
        <v>142</v>
      </c>
      <c r="D29" s="9">
        <v>877</v>
      </c>
      <c r="E29" s="10">
        <v>3</v>
      </c>
      <c r="F29" s="9">
        <v>767</v>
      </c>
      <c r="G29" s="10">
        <v>3</v>
      </c>
      <c r="H29" s="9">
        <v>1196</v>
      </c>
      <c r="I29" s="10">
        <v>4</v>
      </c>
      <c r="J29" s="9">
        <v>837</v>
      </c>
      <c r="K29" s="10">
        <v>3</v>
      </c>
      <c r="L29" s="9">
        <v>877</v>
      </c>
      <c r="M29" s="10">
        <v>3</v>
      </c>
      <c r="N29" s="9">
        <v>957</v>
      </c>
      <c r="O29" s="10">
        <v>3</v>
      </c>
      <c r="P29" s="9">
        <v>1156</v>
      </c>
      <c r="Q29" s="10">
        <v>4</v>
      </c>
      <c r="R29" s="9">
        <v>1196</v>
      </c>
      <c r="S29" s="10">
        <v>4</v>
      </c>
      <c r="T29" s="9">
        <v>3348</v>
      </c>
      <c r="U29" s="10">
        <v>12</v>
      </c>
      <c r="V29" s="9">
        <v>279</v>
      </c>
      <c r="W29" s="10">
        <v>1</v>
      </c>
      <c r="X29" s="9">
        <v>558</v>
      </c>
      <c r="Y29" s="10">
        <v>2</v>
      </c>
      <c r="Z29" s="9">
        <v>837</v>
      </c>
      <c r="AA29" s="10">
        <v>3</v>
      </c>
      <c r="AB29" s="9">
        <v>2073</v>
      </c>
      <c r="AC29" s="10">
        <v>7</v>
      </c>
      <c r="AD29" s="9">
        <v>558</v>
      </c>
      <c r="AE29" s="10">
        <v>2</v>
      </c>
      <c r="AF29" s="9">
        <v>1714</v>
      </c>
      <c r="AG29" s="10">
        <v>6</v>
      </c>
      <c r="AH29" s="9">
        <v>1395</v>
      </c>
      <c r="AI29" s="10">
        <v>5</v>
      </c>
      <c r="AJ29" s="9">
        <v>1116</v>
      </c>
      <c r="AK29" s="10">
        <v>4</v>
      </c>
      <c r="AL29" s="9">
        <v>279</v>
      </c>
      <c r="AM29" s="10">
        <v>1</v>
      </c>
      <c r="AN29" s="9">
        <v>279</v>
      </c>
      <c r="AO29" s="10">
        <v>1</v>
      </c>
      <c r="AP29" s="9">
        <v>279</v>
      </c>
      <c r="AQ29" s="10">
        <v>1</v>
      </c>
      <c r="AR29" s="9">
        <v>1668</v>
      </c>
      <c r="AS29" s="10">
        <v>8</v>
      </c>
      <c r="AT29" s="9">
        <v>185</v>
      </c>
      <c r="AU29" s="10">
        <v>1</v>
      </c>
      <c r="AV29" s="9">
        <v>764</v>
      </c>
      <c r="AW29" s="10">
        <v>4</v>
      </c>
      <c r="AX29" s="9">
        <v>804</v>
      </c>
      <c r="AY29" s="10">
        <v>4</v>
      </c>
      <c r="AZ29" s="9">
        <v>613</v>
      </c>
      <c r="BA29" s="10">
        <v>3</v>
      </c>
      <c r="BB29" s="9">
        <v>1560</v>
      </c>
      <c r="BC29" s="10">
        <v>8</v>
      </c>
      <c r="BD29" s="9">
        <v>925</v>
      </c>
      <c r="BE29" s="10">
        <v>5</v>
      </c>
      <c r="BF29" s="9">
        <v>1110</v>
      </c>
      <c r="BG29" s="10">
        <v>6</v>
      </c>
      <c r="BH29" s="9">
        <v>1375</v>
      </c>
      <c r="BI29" s="10">
        <v>7</v>
      </c>
      <c r="BJ29" s="9">
        <v>1190</v>
      </c>
      <c r="BK29" s="10">
        <v>6</v>
      </c>
      <c r="BL29" s="9">
        <v>764</v>
      </c>
      <c r="BM29" s="10">
        <v>4</v>
      </c>
    </row>
    <row r="30" spans="1:65" ht="14.4">
      <c r="A30" s="2" t="s">
        <v>9</v>
      </c>
      <c r="B30" s="10" t="s">
        <v>104</v>
      </c>
      <c r="C30" s="11" t="s">
        <v>142</v>
      </c>
      <c r="D30" s="9">
        <v>0</v>
      </c>
      <c r="E30" s="10">
        <v>0</v>
      </c>
      <c r="F30" s="9">
        <v>632</v>
      </c>
      <c r="G30" s="10">
        <v>2</v>
      </c>
      <c r="H30" s="9">
        <v>0</v>
      </c>
      <c r="I30" s="10">
        <v>0</v>
      </c>
      <c r="J30" s="9">
        <v>0</v>
      </c>
      <c r="K30" s="10">
        <v>0</v>
      </c>
      <c r="L30" s="9">
        <v>316</v>
      </c>
      <c r="M30" s="10">
        <v>1</v>
      </c>
      <c r="N30" s="9">
        <v>632</v>
      </c>
      <c r="O30" s="10">
        <v>2</v>
      </c>
      <c r="P30" s="9">
        <v>672</v>
      </c>
      <c r="Q30" s="10">
        <v>2</v>
      </c>
      <c r="R30" s="9">
        <v>632</v>
      </c>
      <c r="S30" s="10">
        <v>2</v>
      </c>
      <c r="T30" s="9">
        <v>316</v>
      </c>
      <c r="U30" s="10">
        <v>1</v>
      </c>
      <c r="V30" s="9">
        <v>1304</v>
      </c>
      <c r="W30" s="10">
        <v>4</v>
      </c>
      <c r="X30" s="9">
        <v>316</v>
      </c>
      <c r="Y30" s="10">
        <v>1</v>
      </c>
      <c r="Z30" s="9">
        <v>672</v>
      </c>
      <c r="AA30" s="10">
        <v>2</v>
      </c>
      <c r="AB30" s="9">
        <v>632</v>
      </c>
      <c r="AC30" s="10">
        <v>2</v>
      </c>
      <c r="AD30" s="9">
        <v>712</v>
      </c>
      <c r="AE30" s="10">
        <v>2</v>
      </c>
      <c r="AF30" s="9">
        <v>1620</v>
      </c>
      <c r="AG30" s="10">
        <v>5</v>
      </c>
      <c r="AH30" s="9">
        <v>672</v>
      </c>
      <c r="AI30" s="10">
        <v>2</v>
      </c>
      <c r="AJ30" s="9">
        <v>316</v>
      </c>
      <c r="AK30" s="10">
        <v>1</v>
      </c>
      <c r="AL30" s="9">
        <v>2252</v>
      </c>
      <c r="AM30" s="10">
        <v>7</v>
      </c>
      <c r="AN30" s="9">
        <v>632</v>
      </c>
      <c r="AO30" s="10">
        <v>2</v>
      </c>
      <c r="AP30" s="9">
        <v>0</v>
      </c>
      <c r="AQ30" s="10">
        <v>0</v>
      </c>
      <c r="AR30" s="9">
        <v>672</v>
      </c>
      <c r="AS30" s="10">
        <v>2</v>
      </c>
      <c r="AT30" s="9">
        <v>948</v>
      </c>
      <c r="AU30" s="10">
        <v>3</v>
      </c>
      <c r="AV30" s="9">
        <v>0</v>
      </c>
      <c r="AW30" s="10">
        <v>0</v>
      </c>
      <c r="AX30" s="9">
        <v>0</v>
      </c>
      <c r="AY30" s="10">
        <v>0</v>
      </c>
      <c r="AZ30" s="9">
        <v>0</v>
      </c>
      <c r="BA30" s="10">
        <v>0</v>
      </c>
      <c r="BB30" s="9">
        <v>1896</v>
      </c>
      <c r="BC30" s="10">
        <v>6</v>
      </c>
      <c r="BD30" s="9">
        <v>316</v>
      </c>
      <c r="BE30" s="10">
        <v>1</v>
      </c>
      <c r="BF30" s="9">
        <v>672</v>
      </c>
      <c r="BG30" s="10">
        <v>2</v>
      </c>
      <c r="BH30" s="9">
        <v>316</v>
      </c>
      <c r="BI30" s="10">
        <v>1</v>
      </c>
      <c r="BJ30" s="9">
        <v>1304</v>
      </c>
      <c r="BK30" s="10">
        <v>4</v>
      </c>
      <c r="BL30" s="9">
        <v>0</v>
      </c>
      <c r="BM30" s="10">
        <v>0</v>
      </c>
    </row>
    <row r="31" spans="1:65" ht="14.4">
      <c r="A31" s="2" t="s">
        <v>92</v>
      </c>
      <c r="B31" s="10" t="s">
        <v>104</v>
      </c>
      <c r="C31" s="11" t="s">
        <v>144</v>
      </c>
      <c r="D31" s="9">
        <v>0</v>
      </c>
      <c r="E31" s="10">
        <v>0</v>
      </c>
      <c r="F31" s="9">
        <v>244</v>
      </c>
      <c r="G31" s="10">
        <v>1</v>
      </c>
      <c r="H31" s="9">
        <v>488</v>
      </c>
      <c r="I31" s="10">
        <v>2</v>
      </c>
      <c r="J31" s="9">
        <v>244</v>
      </c>
      <c r="K31" s="10">
        <v>1</v>
      </c>
      <c r="L31" s="9">
        <v>0</v>
      </c>
      <c r="M31" s="10">
        <v>0</v>
      </c>
      <c r="N31" s="9">
        <v>488</v>
      </c>
      <c r="O31" s="10">
        <v>2</v>
      </c>
      <c r="P31" s="9">
        <v>244</v>
      </c>
      <c r="Q31" s="10">
        <v>1</v>
      </c>
      <c r="R31" s="9">
        <v>0</v>
      </c>
      <c r="S31" s="10">
        <v>0</v>
      </c>
      <c r="T31" s="9">
        <v>812</v>
      </c>
      <c r="U31" s="10">
        <v>3</v>
      </c>
      <c r="V31" s="9">
        <v>772</v>
      </c>
      <c r="W31" s="10">
        <v>3</v>
      </c>
      <c r="X31" s="9">
        <v>0</v>
      </c>
      <c r="Y31" s="10">
        <v>0</v>
      </c>
      <c r="Z31" s="9">
        <v>488</v>
      </c>
      <c r="AA31" s="10">
        <v>2</v>
      </c>
      <c r="AB31" s="9">
        <v>0</v>
      </c>
      <c r="AC31" s="10">
        <v>0</v>
      </c>
      <c r="AD31" s="9">
        <v>0</v>
      </c>
      <c r="AE31" s="10">
        <v>0</v>
      </c>
      <c r="AF31" s="9">
        <v>244</v>
      </c>
      <c r="AG31" s="10">
        <v>1</v>
      </c>
      <c r="AH31" s="9">
        <v>0</v>
      </c>
      <c r="AI31" s="10">
        <v>0</v>
      </c>
      <c r="AJ31" s="9">
        <v>0</v>
      </c>
      <c r="AK31" s="10">
        <v>0</v>
      </c>
      <c r="AL31" s="9">
        <v>0</v>
      </c>
      <c r="AM31" s="10">
        <v>0</v>
      </c>
      <c r="AN31" s="9">
        <v>244</v>
      </c>
      <c r="AO31" s="10">
        <v>1</v>
      </c>
      <c r="AP31" s="9">
        <v>244</v>
      </c>
      <c r="AQ31" s="10">
        <v>1</v>
      </c>
      <c r="AR31" s="9">
        <v>732</v>
      </c>
      <c r="AS31" s="10">
        <v>3</v>
      </c>
      <c r="AT31" s="9">
        <v>0</v>
      </c>
      <c r="AU31" s="10">
        <v>0</v>
      </c>
      <c r="AV31" s="9">
        <v>0</v>
      </c>
      <c r="AW31" s="10">
        <v>0</v>
      </c>
      <c r="AX31" s="9">
        <v>0</v>
      </c>
      <c r="AY31" s="10">
        <v>0</v>
      </c>
      <c r="AZ31" s="9">
        <v>0</v>
      </c>
      <c r="BA31" s="10">
        <v>0</v>
      </c>
      <c r="BB31" s="9">
        <v>732</v>
      </c>
      <c r="BC31" s="10">
        <v>3</v>
      </c>
      <c r="BD31" s="9">
        <v>732</v>
      </c>
      <c r="BE31" s="10">
        <v>3</v>
      </c>
      <c r="BF31" s="9">
        <v>732</v>
      </c>
      <c r="BG31" s="10">
        <v>3</v>
      </c>
      <c r="BH31" s="9">
        <v>732</v>
      </c>
      <c r="BI31" s="10">
        <v>3</v>
      </c>
      <c r="BJ31" s="9">
        <v>0</v>
      </c>
      <c r="BK31" s="10">
        <v>0</v>
      </c>
      <c r="BL31" s="9">
        <v>0</v>
      </c>
      <c r="BM31" s="10">
        <v>0</v>
      </c>
    </row>
    <row r="32" spans="1:65" ht="14.4">
      <c r="A32" s="2" t="s">
        <v>50</v>
      </c>
      <c r="B32" s="10" t="s">
        <v>104</v>
      </c>
      <c r="C32" s="11" t="s">
        <v>144</v>
      </c>
      <c r="D32" s="9">
        <v>487</v>
      </c>
      <c r="E32" s="10">
        <v>3</v>
      </c>
      <c r="F32" s="9">
        <v>1163</v>
      </c>
      <c r="G32" s="10">
        <v>7</v>
      </c>
      <c r="H32" s="9">
        <v>1083</v>
      </c>
      <c r="I32" s="10">
        <v>7</v>
      </c>
      <c r="J32" s="9">
        <v>487</v>
      </c>
      <c r="K32" s="10">
        <v>3</v>
      </c>
      <c r="L32" s="9">
        <v>716</v>
      </c>
      <c r="M32" s="10">
        <v>4</v>
      </c>
      <c r="N32" s="9">
        <v>447</v>
      </c>
      <c r="O32" s="10">
        <v>3</v>
      </c>
      <c r="P32" s="9">
        <v>984</v>
      </c>
      <c r="Q32" s="10">
        <v>6</v>
      </c>
      <c r="R32" s="9">
        <v>785</v>
      </c>
      <c r="S32" s="10">
        <v>5</v>
      </c>
      <c r="T32" s="9">
        <v>865</v>
      </c>
      <c r="U32" s="10">
        <v>5</v>
      </c>
      <c r="V32" s="9">
        <v>636</v>
      </c>
      <c r="W32" s="10">
        <v>4</v>
      </c>
      <c r="X32" s="9">
        <v>596</v>
      </c>
      <c r="Y32" s="10">
        <v>4</v>
      </c>
      <c r="Z32" s="9">
        <v>1014</v>
      </c>
      <c r="AA32" s="10">
        <v>6</v>
      </c>
      <c r="AB32" s="9">
        <v>447</v>
      </c>
      <c r="AC32" s="10">
        <v>3</v>
      </c>
      <c r="AD32" s="9">
        <v>487</v>
      </c>
      <c r="AE32" s="10">
        <v>3</v>
      </c>
      <c r="AF32" s="9">
        <v>447</v>
      </c>
      <c r="AG32" s="10">
        <v>3</v>
      </c>
      <c r="AH32" s="9">
        <v>905</v>
      </c>
      <c r="AI32" s="10">
        <v>5</v>
      </c>
      <c r="AJ32" s="9">
        <v>865</v>
      </c>
      <c r="AK32" s="10">
        <v>5</v>
      </c>
      <c r="AL32" s="9">
        <v>189</v>
      </c>
      <c r="AM32" s="10">
        <v>1</v>
      </c>
      <c r="AN32" s="9">
        <v>785</v>
      </c>
      <c r="AO32" s="10">
        <v>5</v>
      </c>
      <c r="AP32" s="9">
        <v>338</v>
      </c>
      <c r="AQ32" s="10">
        <v>2</v>
      </c>
      <c r="AR32" s="9">
        <v>1075</v>
      </c>
      <c r="AS32" s="10">
        <v>5</v>
      </c>
      <c r="AT32" s="9">
        <v>1314</v>
      </c>
      <c r="AU32" s="10">
        <v>6</v>
      </c>
      <c r="AV32" s="9">
        <v>1632</v>
      </c>
      <c r="AW32" s="10">
        <v>8</v>
      </c>
      <c r="AX32" s="9">
        <v>1075</v>
      </c>
      <c r="AY32" s="10">
        <v>5</v>
      </c>
      <c r="AZ32" s="9">
        <v>2349</v>
      </c>
      <c r="BA32" s="10">
        <v>11</v>
      </c>
      <c r="BB32" s="9">
        <v>677</v>
      </c>
      <c r="BC32" s="10">
        <v>3</v>
      </c>
      <c r="BD32" s="9">
        <v>1234</v>
      </c>
      <c r="BE32" s="10">
        <v>6</v>
      </c>
      <c r="BF32" s="9">
        <v>1632</v>
      </c>
      <c r="BG32" s="10">
        <v>8</v>
      </c>
      <c r="BH32" s="9">
        <v>1115</v>
      </c>
      <c r="BI32" s="10">
        <v>5</v>
      </c>
      <c r="BJ32" s="9">
        <v>1075</v>
      </c>
      <c r="BK32" s="10">
        <v>5</v>
      </c>
      <c r="BL32" s="9">
        <v>1632</v>
      </c>
      <c r="BM32" s="10">
        <v>8</v>
      </c>
    </row>
    <row r="33" spans="1:65" ht="14.4">
      <c r="A33" s="2" t="s">
        <v>58</v>
      </c>
      <c r="B33" s="10" t="s">
        <v>104</v>
      </c>
      <c r="C33" s="11" t="s">
        <v>142</v>
      </c>
      <c r="D33" s="9">
        <v>0</v>
      </c>
      <c r="E33" s="10">
        <v>0</v>
      </c>
      <c r="F33" s="9">
        <v>0</v>
      </c>
      <c r="G33" s="10">
        <v>0</v>
      </c>
      <c r="H33" s="9">
        <v>0</v>
      </c>
      <c r="I33" s="10">
        <v>0</v>
      </c>
      <c r="J33" s="9">
        <v>0</v>
      </c>
      <c r="K33" s="10">
        <v>0</v>
      </c>
      <c r="L33" s="9">
        <v>0</v>
      </c>
      <c r="M33" s="10">
        <v>0</v>
      </c>
      <c r="N33" s="9">
        <v>0</v>
      </c>
      <c r="O33" s="10">
        <v>0</v>
      </c>
      <c r="P33" s="9">
        <v>0</v>
      </c>
      <c r="Q33" s="10">
        <v>0</v>
      </c>
      <c r="R33" s="9">
        <v>0</v>
      </c>
      <c r="S33" s="10">
        <v>0</v>
      </c>
      <c r="T33" s="9">
        <v>0</v>
      </c>
      <c r="U33" s="10">
        <v>0</v>
      </c>
      <c r="V33" s="9">
        <v>0</v>
      </c>
      <c r="W33" s="10">
        <v>0</v>
      </c>
      <c r="X33" s="9">
        <v>0</v>
      </c>
      <c r="Y33" s="10">
        <v>0</v>
      </c>
      <c r="Z33" s="9">
        <v>0</v>
      </c>
      <c r="AA33" s="10">
        <v>0</v>
      </c>
      <c r="AB33" s="9">
        <v>0</v>
      </c>
      <c r="AC33" s="10">
        <v>0</v>
      </c>
      <c r="AD33" s="9">
        <v>0</v>
      </c>
      <c r="AE33" s="10">
        <v>0</v>
      </c>
      <c r="AF33" s="9">
        <v>0</v>
      </c>
      <c r="AG33" s="10">
        <v>0</v>
      </c>
      <c r="AH33" s="9">
        <v>0</v>
      </c>
      <c r="AI33" s="10">
        <v>0</v>
      </c>
      <c r="AJ33" s="9">
        <v>0</v>
      </c>
      <c r="AK33" s="10">
        <v>0</v>
      </c>
      <c r="AL33" s="9">
        <v>0</v>
      </c>
      <c r="AM33" s="10">
        <v>0</v>
      </c>
      <c r="AN33" s="9">
        <v>0</v>
      </c>
      <c r="AO33" s="10">
        <v>0</v>
      </c>
      <c r="AP33" s="9">
        <v>0</v>
      </c>
      <c r="AQ33" s="10">
        <v>0</v>
      </c>
      <c r="AR33" s="9">
        <v>0</v>
      </c>
      <c r="AS33" s="10">
        <v>0</v>
      </c>
      <c r="AT33" s="9">
        <v>0</v>
      </c>
      <c r="AU33" s="10">
        <v>0</v>
      </c>
      <c r="AV33" s="9">
        <v>0</v>
      </c>
      <c r="AW33" s="10">
        <v>0</v>
      </c>
      <c r="AX33" s="9">
        <v>0</v>
      </c>
      <c r="AY33" s="10">
        <v>0</v>
      </c>
      <c r="AZ33" s="9">
        <v>0</v>
      </c>
      <c r="BA33" s="10">
        <v>0</v>
      </c>
      <c r="BB33" s="9">
        <v>0</v>
      </c>
      <c r="BC33" s="10">
        <v>0</v>
      </c>
      <c r="BD33" s="9">
        <v>0</v>
      </c>
      <c r="BE33" s="10">
        <v>0</v>
      </c>
      <c r="BF33" s="9">
        <v>0</v>
      </c>
      <c r="BG33" s="10">
        <v>0</v>
      </c>
      <c r="BH33" s="9">
        <v>0</v>
      </c>
      <c r="BI33" s="10">
        <v>0</v>
      </c>
      <c r="BJ33" s="9">
        <v>0</v>
      </c>
      <c r="BK33" s="10">
        <v>0</v>
      </c>
      <c r="BL33" s="9">
        <v>0</v>
      </c>
      <c r="BM33" s="10">
        <v>0</v>
      </c>
    </row>
    <row r="34" spans="1:65" ht="14.4">
      <c r="A34" s="2" t="s">
        <v>59</v>
      </c>
      <c r="B34" s="10" t="s">
        <v>104</v>
      </c>
      <c r="C34" s="11" t="s">
        <v>142</v>
      </c>
      <c r="D34" s="9">
        <v>877</v>
      </c>
      <c r="E34" s="10">
        <v>3</v>
      </c>
      <c r="F34" s="9">
        <v>767</v>
      </c>
      <c r="G34" s="10">
        <v>3</v>
      </c>
      <c r="H34" s="9">
        <v>1196</v>
      </c>
      <c r="I34" s="10">
        <v>4</v>
      </c>
      <c r="J34" s="9">
        <v>837</v>
      </c>
      <c r="K34" s="10">
        <v>3</v>
      </c>
      <c r="L34" s="9">
        <v>877</v>
      </c>
      <c r="M34" s="10">
        <v>3</v>
      </c>
      <c r="N34" s="9">
        <v>957</v>
      </c>
      <c r="O34" s="10">
        <v>3</v>
      </c>
      <c r="P34" s="9">
        <v>1156</v>
      </c>
      <c r="Q34" s="10">
        <v>4</v>
      </c>
      <c r="R34" s="9">
        <v>1196</v>
      </c>
      <c r="S34" s="10">
        <v>4</v>
      </c>
      <c r="T34" s="9">
        <v>3348</v>
      </c>
      <c r="U34" s="10">
        <v>12</v>
      </c>
      <c r="V34" s="9">
        <v>279</v>
      </c>
      <c r="W34" s="10">
        <v>1</v>
      </c>
      <c r="X34" s="9">
        <v>558</v>
      </c>
      <c r="Y34" s="10">
        <v>2</v>
      </c>
      <c r="Z34" s="9">
        <v>837</v>
      </c>
      <c r="AA34" s="10">
        <v>3</v>
      </c>
      <c r="AB34" s="9">
        <v>2073</v>
      </c>
      <c r="AC34" s="10">
        <v>7</v>
      </c>
      <c r="AD34" s="9">
        <v>558</v>
      </c>
      <c r="AE34" s="10">
        <v>2</v>
      </c>
      <c r="AF34" s="9">
        <v>1714</v>
      </c>
      <c r="AG34" s="10">
        <v>6</v>
      </c>
      <c r="AH34" s="9">
        <v>1395</v>
      </c>
      <c r="AI34" s="10">
        <v>5</v>
      </c>
      <c r="AJ34" s="9">
        <v>1116</v>
      </c>
      <c r="AK34" s="10">
        <v>4</v>
      </c>
      <c r="AL34" s="9">
        <v>279</v>
      </c>
      <c r="AM34" s="10">
        <v>1</v>
      </c>
      <c r="AN34" s="9">
        <v>279</v>
      </c>
      <c r="AO34" s="10">
        <v>1</v>
      </c>
      <c r="AP34" s="9">
        <v>279</v>
      </c>
      <c r="AQ34" s="10">
        <v>1</v>
      </c>
      <c r="AR34" s="9">
        <v>1668</v>
      </c>
      <c r="AS34" s="10">
        <v>8</v>
      </c>
      <c r="AT34" s="9">
        <v>185</v>
      </c>
      <c r="AU34" s="10">
        <v>1</v>
      </c>
      <c r="AV34" s="9">
        <v>764</v>
      </c>
      <c r="AW34" s="10">
        <v>4</v>
      </c>
      <c r="AX34" s="9">
        <v>804</v>
      </c>
      <c r="AY34" s="10">
        <v>4</v>
      </c>
      <c r="AZ34" s="9">
        <v>613</v>
      </c>
      <c r="BA34" s="10">
        <v>3</v>
      </c>
      <c r="BB34" s="9">
        <v>1560</v>
      </c>
      <c r="BC34" s="10">
        <v>8</v>
      </c>
      <c r="BD34" s="9">
        <v>925</v>
      </c>
      <c r="BE34" s="10">
        <v>5</v>
      </c>
      <c r="BF34" s="9">
        <v>1110</v>
      </c>
      <c r="BG34" s="10">
        <v>6</v>
      </c>
      <c r="BH34" s="9">
        <v>1375</v>
      </c>
      <c r="BI34" s="10">
        <v>7</v>
      </c>
      <c r="BJ34" s="9">
        <v>1190</v>
      </c>
      <c r="BK34" s="10">
        <v>6</v>
      </c>
      <c r="BL34" s="9">
        <v>764</v>
      </c>
      <c r="BM34" s="10">
        <v>4</v>
      </c>
    </row>
    <row r="35" spans="1:65" ht="14.4">
      <c r="A35" s="2" t="s">
        <v>94</v>
      </c>
      <c r="B35" s="10" t="s">
        <v>104</v>
      </c>
      <c r="C35" s="11" t="s">
        <v>142</v>
      </c>
      <c r="D35" s="9">
        <v>10994</v>
      </c>
      <c r="E35" s="10">
        <v>13</v>
      </c>
      <c r="F35" s="9">
        <v>10291</v>
      </c>
      <c r="G35" s="10">
        <v>12</v>
      </c>
      <c r="H35" s="9">
        <v>11979</v>
      </c>
      <c r="I35" s="10">
        <v>14</v>
      </c>
      <c r="J35" s="9">
        <v>9447</v>
      </c>
      <c r="K35" s="10">
        <v>11</v>
      </c>
      <c r="L35" s="9">
        <v>4221</v>
      </c>
      <c r="M35" s="10">
        <v>5</v>
      </c>
      <c r="N35" s="9">
        <v>2477</v>
      </c>
      <c r="O35" s="10">
        <v>3</v>
      </c>
      <c r="P35" s="9">
        <v>12878</v>
      </c>
      <c r="Q35" s="10">
        <v>15</v>
      </c>
      <c r="R35" s="9">
        <v>11190</v>
      </c>
      <c r="S35" s="10">
        <v>13</v>
      </c>
      <c r="T35" s="9">
        <v>7649</v>
      </c>
      <c r="U35" s="10">
        <v>9</v>
      </c>
      <c r="V35" s="9">
        <v>6916</v>
      </c>
      <c r="W35" s="10">
        <v>8</v>
      </c>
      <c r="X35" s="9">
        <v>12878</v>
      </c>
      <c r="Y35" s="10">
        <v>15</v>
      </c>
      <c r="Z35" s="9">
        <v>9282</v>
      </c>
      <c r="AA35" s="10">
        <v>11</v>
      </c>
      <c r="AB35" s="9">
        <v>11868</v>
      </c>
      <c r="AC35" s="10">
        <v>14</v>
      </c>
      <c r="AD35" s="9">
        <v>13666</v>
      </c>
      <c r="AE35" s="10">
        <v>16</v>
      </c>
      <c r="AF35" s="9">
        <v>10181</v>
      </c>
      <c r="AG35" s="10">
        <v>12</v>
      </c>
      <c r="AH35" s="9">
        <v>8438</v>
      </c>
      <c r="AI35" s="10">
        <v>10</v>
      </c>
      <c r="AJ35" s="9">
        <v>5907</v>
      </c>
      <c r="AK35" s="10">
        <v>7</v>
      </c>
      <c r="AL35" s="9">
        <v>5063</v>
      </c>
      <c r="AM35" s="10">
        <v>6</v>
      </c>
      <c r="AN35" s="9">
        <v>5876</v>
      </c>
      <c r="AO35" s="10">
        <v>7</v>
      </c>
      <c r="AP35" s="9">
        <v>5853</v>
      </c>
      <c r="AQ35" s="10">
        <v>7</v>
      </c>
      <c r="AR35" s="9">
        <v>7526</v>
      </c>
      <c r="AS35" s="10">
        <v>9</v>
      </c>
      <c r="AT35" s="9">
        <v>6690</v>
      </c>
      <c r="AU35" s="10">
        <v>8</v>
      </c>
      <c r="AV35" s="9">
        <v>5840</v>
      </c>
      <c r="AW35" s="10">
        <v>7</v>
      </c>
      <c r="AX35" s="9">
        <v>6674</v>
      </c>
      <c r="AY35" s="10">
        <v>8</v>
      </c>
      <c r="AZ35" s="9">
        <v>5006</v>
      </c>
      <c r="BA35" s="10">
        <v>6</v>
      </c>
      <c r="BB35" s="9">
        <v>10846</v>
      </c>
      <c r="BC35" s="10">
        <v>13</v>
      </c>
      <c r="BD35" s="9">
        <v>5840</v>
      </c>
      <c r="BE35" s="10">
        <v>7</v>
      </c>
      <c r="BF35" s="9">
        <v>6769</v>
      </c>
      <c r="BG35" s="10">
        <v>8</v>
      </c>
      <c r="BH35" s="9">
        <v>10969</v>
      </c>
      <c r="BI35" s="10">
        <v>13</v>
      </c>
      <c r="BJ35" s="9">
        <v>5907</v>
      </c>
      <c r="BK35" s="10">
        <v>7</v>
      </c>
      <c r="BL35" s="9">
        <v>5840</v>
      </c>
      <c r="BM35" s="10">
        <v>7</v>
      </c>
    </row>
    <row r="36" spans="1:65" ht="14.4">
      <c r="A36" s="2" t="s">
        <v>38</v>
      </c>
      <c r="B36" s="10" t="s">
        <v>104</v>
      </c>
      <c r="C36" s="11" t="s">
        <v>144</v>
      </c>
      <c r="D36" s="9">
        <v>0</v>
      </c>
      <c r="E36" s="10">
        <v>0</v>
      </c>
      <c r="F36" s="9">
        <v>0</v>
      </c>
      <c r="G36" s="10">
        <v>0</v>
      </c>
      <c r="H36" s="9">
        <v>0</v>
      </c>
      <c r="I36" s="10">
        <v>0</v>
      </c>
      <c r="J36" s="9">
        <v>0</v>
      </c>
      <c r="K36" s="10">
        <v>0</v>
      </c>
      <c r="L36" s="9">
        <v>0</v>
      </c>
      <c r="M36" s="10">
        <v>0</v>
      </c>
      <c r="N36" s="9">
        <v>0</v>
      </c>
      <c r="O36" s="10">
        <v>0</v>
      </c>
      <c r="P36" s="9">
        <v>0</v>
      </c>
      <c r="Q36" s="10">
        <v>0</v>
      </c>
      <c r="R36" s="9">
        <v>0</v>
      </c>
      <c r="S36" s="10">
        <v>0</v>
      </c>
      <c r="T36" s="9">
        <v>0</v>
      </c>
      <c r="U36" s="10">
        <v>0</v>
      </c>
      <c r="V36" s="9">
        <v>0</v>
      </c>
      <c r="W36" s="10">
        <v>0</v>
      </c>
      <c r="X36" s="9">
        <v>0</v>
      </c>
      <c r="Y36" s="10">
        <v>0</v>
      </c>
      <c r="Z36" s="9">
        <v>0</v>
      </c>
      <c r="AA36" s="10">
        <v>0</v>
      </c>
      <c r="AB36" s="9">
        <v>0</v>
      </c>
      <c r="AC36" s="10">
        <v>0</v>
      </c>
      <c r="AD36" s="9">
        <v>0</v>
      </c>
      <c r="AE36" s="10">
        <v>0</v>
      </c>
      <c r="AF36" s="9">
        <v>0</v>
      </c>
      <c r="AG36" s="10">
        <v>0</v>
      </c>
      <c r="AH36" s="9">
        <v>0</v>
      </c>
      <c r="AI36" s="10">
        <v>0</v>
      </c>
      <c r="AJ36" s="9">
        <v>0</v>
      </c>
      <c r="AK36" s="10">
        <v>0</v>
      </c>
      <c r="AL36" s="9">
        <v>0</v>
      </c>
      <c r="AM36" s="10">
        <v>0</v>
      </c>
      <c r="AN36" s="9">
        <v>0</v>
      </c>
      <c r="AO36" s="10">
        <v>0</v>
      </c>
      <c r="AP36" s="9">
        <v>0</v>
      </c>
      <c r="AQ36" s="10">
        <v>0</v>
      </c>
      <c r="AR36" s="9">
        <v>0</v>
      </c>
      <c r="AS36" s="10">
        <v>0</v>
      </c>
      <c r="AT36" s="9">
        <v>0</v>
      </c>
      <c r="AU36" s="10">
        <v>0</v>
      </c>
      <c r="AV36" s="9">
        <v>0</v>
      </c>
      <c r="AW36" s="10">
        <v>0</v>
      </c>
      <c r="AX36" s="9">
        <v>0</v>
      </c>
      <c r="AY36" s="10">
        <v>0</v>
      </c>
      <c r="AZ36" s="9">
        <v>0</v>
      </c>
      <c r="BA36" s="10">
        <v>0</v>
      </c>
      <c r="BB36" s="9">
        <v>0</v>
      </c>
      <c r="BC36" s="10">
        <v>0</v>
      </c>
      <c r="BD36" s="9">
        <v>0</v>
      </c>
      <c r="BE36" s="10">
        <v>0</v>
      </c>
      <c r="BF36" s="9">
        <v>0</v>
      </c>
      <c r="BG36" s="10">
        <v>0</v>
      </c>
      <c r="BH36" s="9">
        <v>0</v>
      </c>
      <c r="BI36" s="10">
        <v>0</v>
      </c>
      <c r="BJ36" s="9">
        <v>0</v>
      </c>
      <c r="BK36" s="10">
        <v>0</v>
      </c>
      <c r="BL36" s="9">
        <v>0</v>
      </c>
      <c r="BM36" s="10">
        <v>0</v>
      </c>
    </row>
    <row r="37" spans="1:65" ht="14.4">
      <c r="A37" s="2" t="s">
        <v>40</v>
      </c>
      <c r="B37" s="10" t="s">
        <v>104</v>
      </c>
      <c r="C37" s="11" t="s">
        <v>143</v>
      </c>
      <c r="D37" s="9">
        <v>10148</v>
      </c>
      <c r="E37" s="10">
        <v>12</v>
      </c>
      <c r="F37" s="9">
        <v>5228</v>
      </c>
      <c r="G37" s="10">
        <v>6</v>
      </c>
      <c r="H37" s="9">
        <v>6806</v>
      </c>
      <c r="I37" s="10">
        <v>8</v>
      </c>
      <c r="J37" s="9">
        <v>8548</v>
      </c>
      <c r="K37" s="10">
        <v>10</v>
      </c>
      <c r="L37" s="9">
        <v>15358</v>
      </c>
      <c r="M37" s="10">
        <v>18</v>
      </c>
      <c r="N37" s="9">
        <v>14441</v>
      </c>
      <c r="O37" s="10">
        <v>17</v>
      </c>
      <c r="P37" s="9">
        <v>10126</v>
      </c>
      <c r="Q37" s="10">
        <v>12</v>
      </c>
      <c r="R37" s="9">
        <v>16087</v>
      </c>
      <c r="S37" s="10">
        <v>19</v>
      </c>
      <c r="T37" s="9">
        <v>5118</v>
      </c>
      <c r="U37" s="10">
        <v>6</v>
      </c>
      <c r="V37" s="9">
        <v>10969</v>
      </c>
      <c r="W37" s="10">
        <v>13</v>
      </c>
      <c r="X37" s="9">
        <v>14400</v>
      </c>
      <c r="Y37" s="10">
        <v>17</v>
      </c>
      <c r="Z37" s="9">
        <v>12823</v>
      </c>
      <c r="AA37" s="10">
        <v>15</v>
      </c>
      <c r="AB37" s="9">
        <v>10199</v>
      </c>
      <c r="AC37" s="10">
        <v>12</v>
      </c>
      <c r="AD37" s="9">
        <v>16253</v>
      </c>
      <c r="AE37" s="10">
        <v>19</v>
      </c>
      <c r="AF37" s="9">
        <v>9447</v>
      </c>
      <c r="AG37" s="10">
        <v>11</v>
      </c>
      <c r="AH37" s="9">
        <v>10291</v>
      </c>
      <c r="AI37" s="10">
        <v>12</v>
      </c>
      <c r="AJ37" s="9">
        <v>8548</v>
      </c>
      <c r="AK37" s="10">
        <v>10</v>
      </c>
      <c r="AL37" s="9">
        <v>7815</v>
      </c>
      <c r="AM37" s="10">
        <v>9</v>
      </c>
      <c r="AN37" s="9">
        <v>10166</v>
      </c>
      <c r="AO37" s="10">
        <v>12</v>
      </c>
      <c r="AP37" s="9">
        <v>10996</v>
      </c>
      <c r="AQ37" s="10">
        <v>13</v>
      </c>
      <c r="AR37" s="9">
        <v>12606</v>
      </c>
      <c r="AS37" s="10">
        <v>15</v>
      </c>
      <c r="AT37" s="9">
        <v>11059</v>
      </c>
      <c r="AU37" s="10">
        <v>13</v>
      </c>
      <c r="AV37" s="9">
        <v>7573</v>
      </c>
      <c r="AW37" s="10">
        <v>9</v>
      </c>
      <c r="AX37" s="9">
        <v>9307</v>
      </c>
      <c r="AY37" s="10">
        <v>11</v>
      </c>
      <c r="AZ37" s="9">
        <v>9053</v>
      </c>
      <c r="BA37" s="10">
        <v>11</v>
      </c>
      <c r="BB37" s="9">
        <v>12958</v>
      </c>
      <c r="BC37" s="10">
        <v>19</v>
      </c>
      <c r="BD37" s="9">
        <v>13147</v>
      </c>
      <c r="BE37" s="10">
        <v>19</v>
      </c>
      <c r="BF37" s="9">
        <v>19374</v>
      </c>
      <c r="BG37" s="10">
        <v>28</v>
      </c>
      <c r="BH37" s="9">
        <v>13147</v>
      </c>
      <c r="BI37" s="10">
        <v>19</v>
      </c>
      <c r="BJ37" s="9">
        <v>11071</v>
      </c>
      <c r="BK37" s="10">
        <v>16</v>
      </c>
      <c r="BL37" s="9">
        <v>7573</v>
      </c>
      <c r="BM37" s="10">
        <v>9</v>
      </c>
    </row>
    <row r="38" spans="1:65" ht="14.4">
      <c r="A38" s="2" t="s">
        <v>86</v>
      </c>
      <c r="B38" s="10" t="s">
        <v>104</v>
      </c>
      <c r="C38" s="11" t="s">
        <v>144</v>
      </c>
      <c r="D38" s="9">
        <v>0</v>
      </c>
      <c r="E38" s="10">
        <v>0</v>
      </c>
      <c r="F38" s="9">
        <v>0</v>
      </c>
      <c r="G38" s="10">
        <v>0</v>
      </c>
      <c r="H38" s="9">
        <v>0</v>
      </c>
      <c r="I38" s="10">
        <v>0</v>
      </c>
      <c r="J38" s="9">
        <v>538</v>
      </c>
      <c r="K38" s="10">
        <v>2</v>
      </c>
      <c r="L38" s="9">
        <v>0</v>
      </c>
      <c r="M38" s="10">
        <v>0</v>
      </c>
      <c r="N38" s="9">
        <v>0</v>
      </c>
      <c r="O38" s="10">
        <v>0</v>
      </c>
      <c r="P38" s="9">
        <v>309</v>
      </c>
      <c r="Q38" s="10">
        <v>1</v>
      </c>
      <c r="R38" s="9">
        <v>0</v>
      </c>
      <c r="S38" s="10">
        <v>0</v>
      </c>
      <c r="T38" s="9">
        <v>0</v>
      </c>
      <c r="U38" s="10">
        <v>0</v>
      </c>
      <c r="V38" s="9">
        <v>0</v>
      </c>
      <c r="W38" s="10">
        <v>0</v>
      </c>
      <c r="X38" s="9">
        <v>269</v>
      </c>
      <c r="Y38" s="10">
        <v>1</v>
      </c>
      <c r="Z38" s="9">
        <v>0</v>
      </c>
      <c r="AA38" s="10">
        <v>0</v>
      </c>
      <c r="AB38" s="9">
        <v>269</v>
      </c>
      <c r="AC38" s="10">
        <v>1</v>
      </c>
      <c r="AD38" s="9">
        <v>0</v>
      </c>
      <c r="AE38" s="10">
        <v>0</v>
      </c>
      <c r="AF38" s="9">
        <v>0</v>
      </c>
      <c r="AG38" s="10">
        <v>0</v>
      </c>
      <c r="AH38" s="9">
        <v>0</v>
      </c>
      <c r="AI38" s="10">
        <v>0</v>
      </c>
      <c r="AJ38" s="9">
        <v>0</v>
      </c>
      <c r="AK38" s="10">
        <v>0</v>
      </c>
      <c r="AL38" s="9">
        <v>0</v>
      </c>
      <c r="AM38" s="10">
        <v>0</v>
      </c>
      <c r="AN38" s="9">
        <v>1216</v>
      </c>
      <c r="AO38" s="10">
        <v>4</v>
      </c>
      <c r="AP38" s="9">
        <v>0</v>
      </c>
      <c r="AQ38" s="10">
        <v>0</v>
      </c>
      <c r="AR38" s="9">
        <v>309</v>
      </c>
      <c r="AS38" s="10">
        <v>1</v>
      </c>
      <c r="AT38" s="9">
        <v>0</v>
      </c>
      <c r="AU38" s="10">
        <v>0</v>
      </c>
      <c r="AV38" s="9">
        <v>269</v>
      </c>
      <c r="AW38" s="10">
        <v>1</v>
      </c>
      <c r="AX38" s="9">
        <v>269</v>
      </c>
      <c r="AY38" s="10">
        <v>1</v>
      </c>
      <c r="AZ38" s="9">
        <v>0</v>
      </c>
      <c r="BA38" s="10">
        <v>0</v>
      </c>
      <c r="BB38" s="9">
        <v>0</v>
      </c>
      <c r="BC38" s="10">
        <v>0</v>
      </c>
      <c r="BD38" s="9">
        <v>269</v>
      </c>
      <c r="BE38" s="10">
        <v>1</v>
      </c>
      <c r="BF38" s="9">
        <v>0</v>
      </c>
      <c r="BG38" s="10">
        <v>0</v>
      </c>
      <c r="BH38" s="9">
        <v>0</v>
      </c>
      <c r="BI38" s="10">
        <v>0</v>
      </c>
      <c r="BJ38" s="9">
        <v>-267</v>
      </c>
      <c r="BK38" s="10">
        <v>-1</v>
      </c>
      <c r="BL38" s="9">
        <v>269</v>
      </c>
      <c r="BM38" s="10">
        <v>1</v>
      </c>
    </row>
    <row r="39" spans="1:65" ht="14.4">
      <c r="A39" s="2" t="s">
        <v>20</v>
      </c>
      <c r="B39" s="10" t="s">
        <v>104</v>
      </c>
      <c r="C39" s="11" t="s">
        <v>142</v>
      </c>
      <c r="D39" s="9">
        <v>2716</v>
      </c>
      <c r="E39" s="10">
        <v>4</v>
      </c>
      <c r="F39" s="9">
        <v>3395</v>
      </c>
      <c r="G39" s="10">
        <v>5</v>
      </c>
      <c r="H39" s="9">
        <v>2037</v>
      </c>
      <c r="I39" s="10">
        <v>3</v>
      </c>
      <c r="J39" s="9">
        <v>2037</v>
      </c>
      <c r="K39" s="10">
        <v>3</v>
      </c>
      <c r="L39" s="9">
        <v>2037</v>
      </c>
      <c r="M39" s="10">
        <v>3</v>
      </c>
      <c r="N39" s="9">
        <v>4753</v>
      </c>
      <c r="O39" s="10">
        <v>7</v>
      </c>
      <c r="P39" s="9">
        <v>4074</v>
      </c>
      <c r="Q39" s="10">
        <v>6</v>
      </c>
      <c r="R39" s="9">
        <v>4074</v>
      </c>
      <c r="S39" s="10">
        <v>6</v>
      </c>
      <c r="T39" s="9">
        <v>1358</v>
      </c>
      <c r="U39" s="10">
        <v>2</v>
      </c>
      <c r="V39" s="9">
        <v>2037</v>
      </c>
      <c r="W39" s="10">
        <v>3</v>
      </c>
      <c r="X39" s="9">
        <v>2716</v>
      </c>
      <c r="Y39" s="10">
        <v>4</v>
      </c>
      <c r="Z39" s="9">
        <v>3395</v>
      </c>
      <c r="AA39" s="10">
        <v>5</v>
      </c>
      <c r="AB39" s="9">
        <v>2007</v>
      </c>
      <c r="AC39" s="10">
        <v>3</v>
      </c>
      <c r="AD39" s="9">
        <v>4543</v>
      </c>
      <c r="AE39" s="10">
        <v>7</v>
      </c>
      <c r="AF39" s="9">
        <v>7788</v>
      </c>
      <c r="AG39" s="10">
        <v>12</v>
      </c>
      <c r="AH39" s="9">
        <v>3245</v>
      </c>
      <c r="AI39" s="10">
        <v>5</v>
      </c>
      <c r="AJ39" s="9">
        <v>5841</v>
      </c>
      <c r="AK39" s="10">
        <v>9</v>
      </c>
      <c r="AL39" s="9">
        <v>2596</v>
      </c>
      <c r="AM39" s="10">
        <v>4</v>
      </c>
      <c r="AN39" s="9">
        <v>5192</v>
      </c>
      <c r="AO39" s="10">
        <v>8</v>
      </c>
      <c r="AP39" s="9">
        <v>5192</v>
      </c>
      <c r="AQ39" s="10">
        <v>8</v>
      </c>
      <c r="AR39" s="9">
        <v>3894</v>
      </c>
      <c r="AS39" s="10">
        <v>6</v>
      </c>
      <c r="AT39" s="9">
        <v>6490</v>
      </c>
      <c r="AU39" s="10">
        <v>10</v>
      </c>
      <c r="AV39" s="9">
        <v>9735</v>
      </c>
      <c r="AW39" s="10">
        <v>15</v>
      </c>
      <c r="AX39" s="9">
        <v>12331</v>
      </c>
      <c r="AY39" s="10">
        <v>19</v>
      </c>
      <c r="AZ39" s="9">
        <v>5192</v>
      </c>
      <c r="BA39" s="10">
        <v>8</v>
      </c>
      <c r="BB39" s="9">
        <v>9086</v>
      </c>
      <c r="BC39" s="10">
        <v>14</v>
      </c>
      <c r="BD39" s="9">
        <v>5192</v>
      </c>
      <c r="BE39" s="10">
        <v>8</v>
      </c>
      <c r="BF39" s="9">
        <v>8985</v>
      </c>
      <c r="BG39" s="10">
        <v>15</v>
      </c>
      <c r="BH39" s="9">
        <v>11381</v>
      </c>
      <c r="BI39" s="10">
        <v>19</v>
      </c>
      <c r="BJ39" s="9">
        <v>7787</v>
      </c>
      <c r="BK39" s="10">
        <v>13</v>
      </c>
      <c r="BL39" s="9">
        <v>9735</v>
      </c>
      <c r="BM39" s="10">
        <v>15</v>
      </c>
    </row>
    <row r="40" spans="1:65" ht="14.4">
      <c r="A40" s="2" t="s">
        <v>7</v>
      </c>
      <c r="B40" s="10" t="s">
        <v>104</v>
      </c>
      <c r="C40" s="11" t="s">
        <v>144</v>
      </c>
      <c r="D40" s="9">
        <v>16450</v>
      </c>
      <c r="E40" s="10">
        <v>33</v>
      </c>
      <c r="F40" s="9">
        <v>15769</v>
      </c>
      <c r="G40" s="10">
        <v>32</v>
      </c>
      <c r="H40" s="9">
        <v>19212</v>
      </c>
      <c r="I40" s="10">
        <v>39</v>
      </c>
      <c r="J40" s="9">
        <v>24138</v>
      </c>
      <c r="K40" s="10">
        <v>49</v>
      </c>
      <c r="L40" s="9">
        <v>21245</v>
      </c>
      <c r="M40" s="10">
        <v>43</v>
      </c>
      <c r="N40" s="9">
        <v>22283</v>
      </c>
      <c r="O40" s="10">
        <v>45</v>
      </c>
      <c r="P40" s="9">
        <v>20197</v>
      </c>
      <c r="Q40" s="10">
        <v>41</v>
      </c>
      <c r="R40" s="9">
        <v>17734</v>
      </c>
      <c r="S40" s="10">
        <v>36</v>
      </c>
      <c r="T40" s="9">
        <v>20197</v>
      </c>
      <c r="U40" s="10">
        <v>41</v>
      </c>
      <c r="V40" s="9">
        <v>24138</v>
      </c>
      <c r="W40" s="10">
        <v>49</v>
      </c>
      <c r="X40" s="9">
        <v>24631</v>
      </c>
      <c r="Y40" s="10">
        <v>50</v>
      </c>
      <c r="Z40" s="9">
        <v>13793</v>
      </c>
      <c r="AA40" s="10">
        <v>28</v>
      </c>
      <c r="AB40" s="9">
        <v>17242</v>
      </c>
      <c r="AC40" s="10">
        <v>35</v>
      </c>
      <c r="AD40" s="9">
        <v>14778</v>
      </c>
      <c r="AE40" s="10">
        <v>30</v>
      </c>
      <c r="AF40" s="9">
        <v>17734</v>
      </c>
      <c r="AG40" s="10">
        <v>36</v>
      </c>
      <c r="AH40" s="9">
        <v>15271</v>
      </c>
      <c r="AI40" s="10">
        <v>31</v>
      </c>
      <c r="AJ40" s="9">
        <v>24631</v>
      </c>
      <c r="AK40" s="10">
        <v>50</v>
      </c>
      <c r="AL40" s="9">
        <v>22660</v>
      </c>
      <c r="AM40" s="10">
        <v>46</v>
      </c>
      <c r="AN40" s="9">
        <v>23645</v>
      </c>
      <c r="AO40" s="10">
        <v>48</v>
      </c>
      <c r="AP40" s="9">
        <v>23153</v>
      </c>
      <c r="AQ40" s="10">
        <v>47</v>
      </c>
      <c r="AR40" s="9">
        <v>27094</v>
      </c>
      <c r="AS40" s="10">
        <v>55</v>
      </c>
      <c r="AT40" s="9">
        <v>38441</v>
      </c>
      <c r="AU40" s="10">
        <v>78</v>
      </c>
      <c r="AV40" s="9">
        <v>43964</v>
      </c>
      <c r="AW40" s="10">
        <v>91</v>
      </c>
      <c r="AX40" s="9">
        <v>50245</v>
      </c>
      <c r="AY40" s="10">
        <v>104</v>
      </c>
      <c r="AZ40" s="9">
        <v>31403</v>
      </c>
      <c r="BA40" s="10">
        <v>65</v>
      </c>
      <c r="BB40" s="9">
        <v>30437</v>
      </c>
      <c r="BC40" s="10">
        <v>63</v>
      </c>
      <c r="BD40" s="9">
        <v>34785</v>
      </c>
      <c r="BE40" s="10">
        <v>72</v>
      </c>
      <c r="BF40" s="9">
        <v>29631</v>
      </c>
      <c r="BG40" s="10">
        <v>60</v>
      </c>
      <c r="BH40" s="9">
        <v>27586</v>
      </c>
      <c r="BI40" s="10">
        <v>56</v>
      </c>
      <c r="BJ40" s="9">
        <v>21182</v>
      </c>
      <c r="BK40" s="10">
        <v>43</v>
      </c>
      <c r="BL40" s="9">
        <v>43964</v>
      </c>
      <c r="BM40" s="10">
        <v>91</v>
      </c>
    </row>
    <row r="41" spans="1:65" ht="14.4">
      <c r="A41" s="2" t="s">
        <v>68</v>
      </c>
      <c r="B41" s="10" t="s">
        <v>104</v>
      </c>
      <c r="C41" s="11" t="s">
        <v>143</v>
      </c>
      <c r="D41" s="9">
        <v>227</v>
      </c>
      <c r="E41" s="10">
        <v>1</v>
      </c>
      <c r="F41" s="9">
        <v>0</v>
      </c>
      <c r="G41" s="10">
        <v>0</v>
      </c>
      <c r="H41" s="9">
        <v>359</v>
      </c>
      <c r="I41" s="10">
        <v>2</v>
      </c>
      <c r="J41" s="9">
        <v>0</v>
      </c>
      <c r="K41" s="10">
        <v>0</v>
      </c>
      <c r="L41" s="9">
        <v>0</v>
      </c>
      <c r="M41" s="10">
        <v>0</v>
      </c>
      <c r="N41" s="9">
        <v>362</v>
      </c>
      <c r="O41" s="10">
        <v>2</v>
      </c>
      <c r="P41" s="9">
        <v>0</v>
      </c>
      <c r="Q41" s="10">
        <v>0</v>
      </c>
      <c r="R41" s="9">
        <v>179</v>
      </c>
      <c r="S41" s="10">
        <v>1</v>
      </c>
      <c r="T41" s="9">
        <v>179</v>
      </c>
      <c r="U41" s="10">
        <v>1</v>
      </c>
      <c r="V41" s="9">
        <v>179</v>
      </c>
      <c r="W41" s="10">
        <v>1</v>
      </c>
      <c r="X41" s="9">
        <v>0</v>
      </c>
      <c r="Y41" s="10">
        <v>0</v>
      </c>
      <c r="Z41" s="9">
        <v>179</v>
      </c>
      <c r="AA41" s="10">
        <v>1</v>
      </c>
      <c r="AB41" s="9">
        <v>179</v>
      </c>
      <c r="AC41" s="10">
        <v>1</v>
      </c>
      <c r="AD41" s="9">
        <v>0</v>
      </c>
      <c r="AE41" s="10">
        <v>0</v>
      </c>
      <c r="AF41" s="9">
        <v>0</v>
      </c>
      <c r="AG41" s="10">
        <v>0</v>
      </c>
      <c r="AH41" s="9">
        <v>179</v>
      </c>
      <c r="AI41" s="10">
        <v>1</v>
      </c>
      <c r="AJ41" s="9">
        <v>0</v>
      </c>
      <c r="AK41" s="10">
        <v>0</v>
      </c>
      <c r="AL41" s="9">
        <v>538</v>
      </c>
      <c r="AM41" s="10">
        <v>3</v>
      </c>
      <c r="AN41" s="9">
        <v>179</v>
      </c>
      <c r="AO41" s="10">
        <v>1</v>
      </c>
      <c r="AP41" s="9">
        <v>172</v>
      </c>
      <c r="AQ41" s="10">
        <v>1</v>
      </c>
      <c r="AR41" s="9">
        <v>0</v>
      </c>
      <c r="AS41" s="10">
        <v>0</v>
      </c>
      <c r="AT41" s="9">
        <v>172</v>
      </c>
      <c r="AU41" s="10">
        <v>1</v>
      </c>
      <c r="AV41" s="9">
        <v>170</v>
      </c>
      <c r="AW41" s="10">
        <v>1</v>
      </c>
      <c r="AX41" s="9">
        <v>170</v>
      </c>
      <c r="AY41" s="10">
        <v>1</v>
      </c>
      <c r="AZ41" s="9">
        <v>340</v>
      </c>
      <c r="BA41" s="10">
        <v>2</v>
      </c>
      <c r="BB41" s="9">
        <v>0</v>
      </c>
      <c r="BC41" s="10">
        <v>0</v>
      </c>
      <c r="BD41" s="9">
        <v>0</v>
      </c>
      <c r="BE41" s="10">
        <v>0</v>
      </c>
      <c r="BF41" s="9">
        <v>402</v>
      </c>
      <c r="BG41" s="10">
        <v>2</v>
      </c>
      <c r="BH41" s="9">
        <v>0</v>
      </c>
      <c r="BI41" s="10">
        <v>0</v>
      </c>
      <c r="BJ41" s="9">
        <v>170</v>
      </c>
      <c r="BK41" s="10">
        <v>1</v>
      </c>
      <c r="BL41" s="9">
        <v>170</v>
      </c>
      <c r="BM41" s="10">
        <v>1</v>
      </c>
    </row>
    <row r="42" spans="1:65" ht="14.4">
      <c r="A42" s="2" t="s">
        <v>76</v>
      </c>
      <c r="B42" s="10" t="s">
        <v>104</v>
      </c>
      <c r="C42" s="11" t="s">
        <v>142</v>
      </c>
      <c r="D42" s="9">
        <v>21600</v>
      </c>
      <c r="E42" s="10">
        <v>160</v>
      </c>
      <c r="F42" s="9">
        <v>19035</v>
      </c>
      <c r="G42" s="10">
        <v>141</v>
      </c>
      <c r="H42" s="9">
        <v>18495</v>
      </c>
      <c r="I42" s="10">
        <v>137</v>
      </c>
      <c r="J42" s="9">
        <v>19170</v>
      </c>
      <c r="K42" s="10">
        <v>142</v>
      </c>
      <c r="L42" s="9">
        <v>15930</v>
      </c>
      <c r="M42" s="10">
        <v>118</v>
      </c>
      <c r="N42" s="9">
        <v>19049</v>
      </c>
      <c r="O42" s="10">
        <v>141</v>
      </c>
      <c r="P42" s="9">
        <v>20250</v>
      </c>
      <c r="Q42" s="10">
        <v>150</v>
      </c>
      <c r="R42" s="9">
        <v>20115</v>
      </c>
      <c r="S42" s="10">
        <v>149</v>
      </c>
      <c r="T42" s="9">
        <v>17955</v>
      </c>
      <c r="U42" s="10">
        <v>133</v>
      </c>
      <c r="V42" s="9">
        <v>20115</v>
      </c>
      <c r="W42" s="10">
        <v>149</v>
      </c>
      <c r="X42" s="9">
        <v>9720</v>
      </c>
      <c r="Y42" s="10">
        <v>72</v>
      </c>
      <c r="Z42" s="9">
        <v>675</v>
      </c>
      <c r="AA42" s="10">
        <v>5</v>
      </c>
      <c r="AB42" s="9">
        <v>2295</v>
      </c>
      <c r="AC42" s="10">
        <v>17</v>
      </c>
      <c r="AD42" s="9">
        <v>945</v>
      </c>
      <c r="AE42" s="10">
        <v>7</v>
      </c>
      <c r="AF42" s="9">
        <v>24030</v>
      </c>
      <c r="AG42" s="10">
        <v>178</v>
      </c>
      <c r="AH42" s="9">
        <v>29685</v>
      </c>
      <c r="AI42" s="10">
        <v>216</v>
      </c>
      <c r="AJ42" s="9">
        <v>34830</v>
      </c>
      <c r="AK42" s="10">
        <v>258</v>
      </c>
      <c r="AL42" s="9">
        <v>27540</v>
      </c>
      <c r="AM42" s="10">
        <v>204</v>
      </c>
      <c r="AN42" s="9">
        <v>26190</v>
      </c>
      <c r="AO42" s="10">
        <v>194</v>
      </c>
      <c r="AP42" s="9">
        <v>27270</v>
      </c>
      <c r="AQ42" s="10">
        <v>202</v>
      </c>
      <c r="AR42" s="9">
        <v>23909</v>
      </c>
      <c r="AS42" s="10">
        <v>177</v>
      </c>
      <c r="AT42" s="9">
        <v>32940</v>
      </c>
      <c r="AU42" s="10">
        <v>244</v>
      </c>
      <c r="AV42" s="9">
        <v>32265</v>
      </c>
      <c r="AW42" s="10">
        <v>239</v>
      </c>
      <c r="AX42" s="9">
        <v>25785</v>
      </c>
      <c r="AY42" s="10">
        <v>191</v>
      </c>
      <c r="AZ42" s="9">
        <v>20250</v>
      </c>
      <c r="BA42" s="10">
        <v>150</v>
      </c>
      <c r="BB42" s="9">
        <v>10530</v>
      </c>
      <c r="BC42" s="10">
        <v>78</v>
      </c>
      <c r="BD42" s="9">
        <v>8259</v>
      </c>
      <c r="BE42" s="10">
        <v>61</v>
      </c>
      <c r="BF42" s="9">
        <v>27369</v>
      </c>
      <c r="BG42" s="10">
        <v>212</v>
      </c>
      <c r="BH42" s="9">
        <v>30187</v>
      </c>
      <c r="BI42" s="10">
        <v>234</v>
      </c>
      <c r="BJ42" s="9">
        <v>27994</v>
      </c>
      <c r="BK42" s="10">
        <v>217</v>
      </c>
      <c r="BL42" s="9">
        <v>32265</v>
      </c>
      <c r="BM42" s="10">
        <v>239</v>
      </c>
    </row>
    <row r="43" spans="1:65" ht="14.4">
      <c r="A43" s="2" t="s">
        <v>67</v>
      </c>
      <c r="B43" s="10" t="s">
        <v>104</v>
      </c>
      <c r="C43" s="11" t="s">
        <v>144</v>
      </c>
      <c r="D43" s="9">
        <v>10148</v>
      </c>
      <c r="E43" s="10">
        <v>12</v>
      </c>
      <c r="F43" s="9">
        <v>5228</v>
      </c>
      <c r="G43" s="10">
        <v>6</v>
      </c>
      <c r="H43" s="9">
        <v>6806</v>
      </c>
      <c r="I43" s="10">
        <v>8</v>
      </c>
      <c r="J43" s="9">
        <v>8548</v>
      </c>
      <c r="K43" s="10">
        <v>10</v>
      </c>
      <c r="L43" s="9">
        <v>15358</v>
      </c>
      <c r="M43" s="10">
        <v>18</v>
      </c>
      <c r="N43" s="9">
        <v>14441</v>
      </c>
      <c r="O43" s="10">
        <v>17</v>
      </c>
      <c r="P43" s="9">
        <v>10126</v>
      </c>
      <c r="Q43" s="10">
        <v>12</v>
      </c>
      <c r="R43" s="9">
        <v>16087</v>
      </c>
      <c r="S43" s="10">
        <v>19</v>
      </c>
      <c r="T43" s="9">
        <v>5118</v>
      </c>
      <c r="U43" s="10">
        <v>6</v>
      </c>
      <c r="V43" s="9">
        <v>10969</v>
      </c>
      <c r="W43" s="10">
        <v>13</v>
      </c>
      <c r="X43" s="9">
        <v>14400</v>
      </c>
      <c r="Y43" s="10">
        <v>17</v>
      </c>
      <c r="Z43" s="9">
        <v>12823</v>
      </c>
      <c r="AA43" s="10">
        <v>15</v>
      </c>
      <c r="AB43" s="9">
        <v>10199</v>
      </c>
      <c r="AC43" s="10">
        <v>12</v>
      </c>
      <c r="AD43" s="9">
        <v>16253</v>
      </c>
      <c r="AE43" s="10">
        <v>19</v>
      </c>
      <c r="AF43" s="9">
        <v>9447</v>
      </c>
      <c r="AG43" s="10">
        <v>11</v>
      </c>
      <c r="AH43" s="9">
        <v>10291</v>
      </c>
      <c r="AI43" s="10">
        <v>12</v>
      </c>
      <c r="AJ43" s="9">
        <v>8548</v>
      </c>
      <c r="AK43" s="10">
        <v>10</v>
      </c>
      <c r="AL43" s="9">
        <v>7815</v>
      </c>
      <c r="AM43" s="10">
        <v>9</v>
      </c>
      <c r="AN43" s="9">
        <v>10166</v>
      </c>
      <c r="AO43" s="10">
        <v>12</v>
      </c>
      <c r="AP43" s="9">
        <v>10996</v>
      </c>
      <c r="AQ43" s="10">
        <v>13</v>
      </c>
      <c r="AR43" s="9">
        <v>12606</v>
      </c>
      <c r="AS43" s="10">
        <v>15</v>
      </c>
      <c r="AT43" s="9">
        <v>11059</v>
      </c>
      <c r="AU43" s="10">
        <v>13</v>
      </c>
      <c r="AV43" s="9">
        <v>7573</v>
      </c>
      <c r="AW43" s="10">
        <v>9</v>
      </c>
      <c r="AX43" s="9">
        <v>9307</v>
      </c>
      <c r="AY43" s="10">
        <v>11</v>
      </c>
      <c r="AZ43" s="9">
        <v>9053</v>
      </c>
      <c r="BA43" s="10">
        <v>11</v>
      </c>
      <c r="BB43" s="9">
        <v>12958</v>
      </c>
      <c r="BC43" s="10">
        <v>19</v>
      </c>
      <c r="BD43" s="9">
        <v>13147</v>
      </c>
      <c r="BE43" s="10">
        <v>19</v>
      </c>
      <c r="BF43" s="9">
        <v>19374</v>
      </c>
      <c r="BG43" s="10">
        <v>28</v>
      </c>
      <c r="BH43" s="9">
        <v>13147</v>
      </c>
      <c r="BI43" s="10">
        <v>19</v>
      </c>
      <c r="BJ43" s="9">
        <v>11071</v>
      </c>
      <c r="BK43" s="10">
        <v>16</v>
      </c>
      <c r="BL43" s="9">
        <v>7573</v>
      </c>
      <c r="BM43" s="10">
        <v>9</v>
      </c>
    </row>
    <row r="44" spans="1:65" ht="14.4">
      <c r="A44" s="2" t="s">
        <v>84</v>
      </c>
      <c r="B44" s="10" t="s">
        <v>104</v>
      </c>
      <c r="C44" s="11" t="s">
        <v>144</v>
      </c>
      <c r="D44" s="9">
        <v>0</v>
      </c>
      <c r="E44" s="10">
        <v>0</v>
      </c>
      <c r="F44" s="9">
        <v>632</v>
      </c>
      <c r="G44" s="10">
        <v>2</v>
      </c>
      <c r="H44" s="9">
        <v>0</v>
      </c>
      <c r="I44" s="10">
        <v>0</v>
      </c>
      <c r="J44" s="9">
        <v>0</v>
      </c>
      <c r="K44" s="10">
        <v>0</v>
      </c>
      <c r="L44" s="9">
        <v>316</v>
      </c>
      <c r="M44" s="10">
        <v>1</v>
      </c>
      <c r="N44" s="9">
        <v>632</v>
      </c>
      <c r="O44" s="10">
        <v>2</v>
      </c>
      <c r="P44" s="9">
        <v>672</v>
      </c>
      <c r="Q44" s="10">
        <v>2</v>
      </c>
      <c r="R44" s="9">
        <v>632</v>
      </c>
      <c r="S44" s="10">
        <v>2</v>
      </c>
      <c r="T44" s="9">
        <v>316</v>
      </c>
      <c r="U44" s="10">
        <v>1</v>
      </c>
      <c r="V44" s="9">
        <v>1304</v>
      </c>
      <c r="W44" s="10">
        <v>4</v>
      </c>
      <c r="X44" s="9">
        <v>316</v>
      </c>
      <c r="Y44" s="10">
        <v>1</v>
      </c>
      <c r="Z44" s="9">
        <v>672</v>
      </c>
      <c r="AA44" s="10">
        <v>2</v>
      </c>
      <c r="AB44" s="9">
        <v>632</v>
      </c>
      <c r="AC44" s="10">
        <v>2</v>
      </c>
      <c r="AD44" s="9">
        <v>712</v>
      </c>
      <c r="AE44" s="10">
        <v>2</v>
      </c>
      <c r="AF44" s="9">
        <v>1620</v>
      </c>
      <c r="AG44" s="10">
        <v>5</v>
      </c>
      <c r="AH44" s="9">
        <v>672</v>
      </c>
      <c r="AI44" s="10">
        <v>2</v>
      </c>
      <c r="AJ44" s="9">
        <v>316</v>
      </c>
      <c r="AK44" s="10">
        <v>1</v>
      </c>
      <c r="AL44" s="9">
        <v>2252</v>
      </c>
      <c r="AM44" s="10">
        <v>7</v>
      </c>
      <c r="AN44" s="9">
        <v>632</v>
      </c>
      <c r="AO44" s="10">
        <v>2</v>
      </c>
      <c r="AP44" s="9">
        <v>0</v>
      </c>
      <c r="AQ44" s="10">
        <v>0</v>
      </c>
      <c r="AR44" s="9">
        <v>672</v>
      </c>
      <c r="AS44" s="10">
        <v>2</v>
      </c>
      <c r="AT44" s="9">
        <v>948</v>
      </c>
      <c r="AU44" s="10">
        <v>3</v>
      </c>
      <c r="AV44" s="9">
        <v>0</v>
      </c>
      <c r="AW44" s="10">
        <v>0</v>
      </c>
      <c r="AX44" s="9">
        <v>0</v>
      </c>
      <c r="AY44" s="10">
        <v>0</v>
      </c>
      <c r="AZ44" s="9">
        <v>0</v>
      </c>
      <c r="BA44" s="10">
        <v>0</v>
      </c>
      <c r="BB44" s="9">
        <v>1896</v>
      </c>
      <c r="BC44" s="10">
        <v>6</v>
      </c>
      <c r="BD44" s="9">
        <v>316</v>
      </c>
      <c r="BE44" s="10">
        <v>1</v>
      </c>
      <c r="BF44" s="9">
        <v>672</v>
      </c>
      <c r="BG44" s="10">
        <v>2</v>
      </c>
      <c r="BH44" s="9">
        <v>316</v>
      </c>
      <c r="BI44" s="10">
        <v>1</v>
      </c>
      <c r="BJ44" s="9">
        <v>1304</v>
      </c>
      <c r="BK44" s="10">
        <v>4</v>
      </c>
      <c r="BL44" s="9">
        <v>0</v>
      </c>
      <c r="BM44" s="10">
        <v>0</v>
      </c>
    </row>
    <row r="45" spans="1:65" ht="14.4">
      <c r="A45" s="2" t="s">
        <v>95</v>
      </c>
      <c r="B45" s="10" t="s">
        <v>104</v>
      </c>
      <c r="C45" s="11" t="s">
        <v>142</v>
      </c>
      <c r="D45" s="9">
        <v>2739</v>
      </c>
      <c r="E45" s="10">
        <v>11</v>
      </c>
      <c r="F45" s="9">
        <v>2530</v>
      </c>
      <c r="G45" s="10">
        <v>10</v>
      </c>
      <c r="H45" s="9">
        <v>1823</v>
      </c>
      <c r="I45" s="10">
        <v>7</v>
      </c>
      <c r="J45" s="9">
        <v>1743</v>
      </c>
      <c r="K45" s="10">
        <v>7</v>
      </c>
      <c r="L45" s="9">
        <v>3526</v>
      </c>
      <c r="M45" s="10">
        <v>14</v>
      </c>
      <c r="N45" s="9">
        <v>3068</v>
      </c>
      <c r="O45" s="10">
        <v>12</v>
      </c>
      <c r="P45" s="9">
        <v>4353</v>
      </c>
      <c r="Q45" s="10">
        <v>17</v>
      </c>
      <c r="R45" s="9">
        <v>1245</v>
      </c>
      <c r="S45" s="10">
        <v>5</v>
      </c>
      <c r="T45" s="9">
        <v>3028</v>
      </c>
      <c r="U45" s="10">
        <v>12</v>
      </c>
      <c r="V45" s="9">
        <v>1823</v>
      </c>
      <c r="W45" s="10">
        <v>7</v>
      </c>
      <c r="X45" s="9">
        <v>1534</v>
      </c>
      <c r="Y45" s="10">
        <v>6</v>
      </c>
      <c r="Z45" s="9">
        <v>2241</v>
      </c>
      <c r="AA45" s="10">
        <v>9</v>
      </c>
      <c r="AB45" s="9">
        <v>1992</v>
      </c>
      <c r="AC45" s="10">
        <v>8</v>
      </c>
      <c r="AD45" s="9">
        <v>2321</v>
      </c>
      <c r="AE45" s="10">
        <v>9</v>
      </c>
      <c r="AF45" s="9">
        <v>2032</v>
      </c>
      <c r="AG45" s="10">
        <v>8</v>
      </c>
      <c r="AH45" s="9">
        <v>2281</v>
      </c>
      <c r="AI45" s="10">
        <v>9</v>
      </c>
      <c r="AJ45" s="9">
        <v>498</v>
      </c>
      <c r="AK45" s="10">
        <v>2</v>
      </c>
      <c r="AL45" s="9">
        <v>1534</v>
      </c>
      <c r="AM45" s="10">
        <v>6</v>
      </c>
      <c r="AN45" s="9">
        <v>2072</v>
      </c>
      <c r="AO45" s="10">
        <v>8</v>
      </c>
      <c r="AP45" s="9">
        <v>1036</v>
      </c>
      <c r="AQ45" s="10">
        <v>4</v>
      </c>
      <c r="AR45" s="9">
        <v>1343</v>
      </c>
      <c r="AS45" s="10">
        <v>3</v>
      </c>
      <c r="AT45" s="9">
        <v>0</v>
      </c>
      <c r="AU45" s="10">
        <v>0</v>
      </c>
      <c r="AV45" s="9">
        <v>0</v>
      </c>
      <c r="AW45" s="10">
        <v>0</v>
      </c>
      <c r="AX45" s="9">
        <v>0</v>
      </c>
      <c r="AY45" s="10">
        <v>0</v>
      </c>
      <c r="AZ45" s="9">
        <v>0</v>
      </c>
      <c r="BA45" s="10">
        <v>0</v>
      </c>
      <c r="BB45" s="9">
        <v>527</v>
      </c>
      <c r="BC45" s="10">
        <v>1</v>
      </c>
      <c r="BD45" s="9">
        <v>1054</v>
      </c>
      <c r="BE45" s="10">
        <v>2</v>
      </c>
      <c r="BF45" s="9">
        <v>0</v>
      </c>
      <c r="BG45" s="10">
        <v>0</v>
      </c>
      <c r="BH45" s="9">
        <v>0</v>
      </c>
      <c r="BI45" s="10">
        <v>0</v>
      </c>
      <c r="BJ45" s="9">
        <v>0</v>
      </c>
      <c r="BK45" s="10">
        <v>0</v>
      </c>
      <c r="BL45" s="9">
        <v>0</v>
      </c>
      <c r="BM45" s="10">
        <v>0</v>
      </c>
    </row>
    <row r="46" spans="1:65" ht="14.4">
      <c r="A46" s="2" t="s">
        <v>66</v>
      </c>
      <c r="B46" s="10" t="s">
        <v>104</v>
      </c>
      <c r="C46" s="11" t="s">
        <v>144</v>
      </c>
      <c r="D46" s="9">
        <v>3365</v>
      </c>
      <c r="E46" s="10">
        <v>11</v>
      </c>
      <c r="F46" s="9">
        <v>2360</v>
      </c>
      <c r="G46" s="10">
        <v>8</v>
      </c>
      <c r="H46" s="9">
        <v>4505</v>
      </c>
      <c r="I46" s="10">
        <v>15</v>
      </c>
      <c r="J46" s="9">
        <v>2775</v>
      </c>
      <c r="K46" s="10">
        <v>9</v>
      </c>
      <c r="L46" s="9">
        <v>3620</v>
      </c>
      <c r="M46" s="10">
        <v>12</v>
      </c>
      <c r="N46" s="9">
        <v>2735</v>
      </c>
      <c r="O46" s="10">
        <v>9</v>
      </c>
      <c r="P46" s="9">
        <v>2145</v>
      </c>
      <c r="Q46" s="10">
        <v>7</v>
      </c>
      <c r="R46" s="9">
        <v>4465</v>
      </c>
      <c r="S46" s="10">
        <v>15</v>
      </c>
      <c r="T46" s="9">
        <v>2735</v>
      </c>
      <c r="U46" s="10">
        <v>9</v>
      </c>
      <c r="V46" s="9">
        <v>2065</v>
      </c>
      <c r="W46" s="10">
        <v>7</v>
      </c>
      <c r="X46" s="9">
        <v>4130</v>
      </c>
      <c r="Y46" s="10">
        <v>14</v>
      </c>
      <c r="Z46" s="9">
        <v>3660</v>
      </c>
      <c r="AA46" s="10">
        <v>12</v>
      </c>
      <c r="AB46" s="9">
        <v>3580</v>
      </c>
      <c r="AC46" s="10">
        <v>12</v>
      </c>
      <c r="AD46" s="9">
        <v>1810</v>
      </c>
      <c r="AE46" s="10">
        <v>6</v>
      </c>
      <c r="AF46" s="9">
        <v>4290</v>
      </c>
      <c r="AG46" s="10">
        <v>14</v>
      </c>
      <c r="AH46" s="9">
        <v>2520</v>
      </c>
      <c r="AI46" s="10">
        <v>8</v>
      </c>
      <c r="AJ46" s="9">
        <v>3995</v>
      </c>
      <c r="AK46" s="10">
        <v>13</v>
      </c>
      <c r="AL46" s="9">
        <v>3190</v>
      </c>
      <c r="AM46" s="10">
        <v>10</v>
      </c>
      <c r="AN46" s="9">
        <v>3245</v>
      </c>
      <c r="AO46" s="10">
        <v>11</v>
      </c>
      <c r="AP46" s="9">
        <v>2440</v>
      </c>
      <c r="AQ46" s="10">
        <v>8</v>
      </c>
      <c r="AR46" s="9">
        <v>1730</v>
      </c>
      <c r="AS46" s="10">
        <v>6</v>
      </c>
      <c r="AT46" s="9">
        <v>1435</v>
      </c>
      <c r="AU46" s="10">
        <v>5</v>
      </c>
      <c r="AV46" s="9">
        <v>0</v>
      </c>
      <c r="AW46" s="10">
        <v>0</v>
      </c>
      <c r="AX46" s="9">
        <v>0</v>
      </c>
      <c r="AY46" s="10">
        <v>0</v>
      </c>
      <c r="AZ46" s="9">
        <v>598</v>
      </c>
      <c r="BA46" s="10">
        <v>2</v>
      </c>
      <c r="BB46" s="9">
        <v>6657</v>
      </c>
      <c r="BC46" s="10">
        <v>23</v>
      </c>
      <c r="BD46" s="9">
        <v>4783</v>
      </c>
      <c r="BE46" s="10">
        <v>17</v>
      </c>
      <c r="BF46" s="9">
        <v>5152</v>
      </c>
      <c r="BG46" s="10">
        <v>18</v>
      </c>
      <c r="BH46" s="9">
        <v>7075</v>
      </c>
      <c r="BI46" s="10">
        <v>25</v>
      </c>
      <c r="BJ46" s="9">
        <v>5830</v>
      </c>
      <c r="BK46" s="10">
        <v>20</v>
      </c>
      <c r="BL46" s="9">
        <v>0</v>
      </c>
      <c r="BM46" s="10">
        <v>0</v>
      </c>
    </row>
    <row r="47" spans="1:65" ht="14.4">
      <c r="A47" s="2" t="s">
        <v>85</v>
      </c>
      <c r="B47" s="10" t="s">
        <v>104</v>
      </c>
      <c r="C47" s="11" t="s">
        <v>142</v>
      </c>
      <c r="D47" s="9">
        <v>0</v>
      </c>
      <c r="E47" s="10">
        <v>0</v>
      </c>
      <c r="F47" s="9">
        <v>0</v>
      </c>
      <c r="G47" s="10">
        <v>0</v>
      </c>
      <c r="H47" s="9">
        <v>0</v>
      </c>
      <c r="I47" s="10">
        <v>0</v>
      </c>
      <c r="J47" s="9">
        <v>0</v>
      </c>
      <c r="K47" s="10">
        <v>0</v>
      </c>
      <c r="L47" s="9">
        <v>0</v>
      </c>
      <c r="M47" s="10">
        <v>0</v>
      </c>
      <c r="N47" s="9">
        <v>0</v>
      </c>
      <c r="O47" s="10">
        <v>0</v>
      </c>
      <c r="P47" s="9">
        <v>0</v>
      </c>
      <c r="Q47" s="10">
        <v>0</v>
      </c>
      <c r="R47" s="9">
        <v>0</v>
      </c>
      <c r="S47" s="10">
        <v>0</v>
      </c>
      <c r="T47" s="9">
        <v>0</v>
      </c>
      <c r="U47" s="10">
        <v>0</v>
      </c>
      <c r="V47" s="9">
        <v>0</v>
      </c>
      <c r="W47" s="10">
        <v>0</v>
      </c>
      <c r="X47" s="9">
        <v>0</v>
      </c>
      <c r="Y47" s="10">
        <v>0</v>
      </c>
      <c r="Z47" s="9">
        <v>0</v>
      </c>
      <c r="AA47" s="10">
        <v>0</v>
      </c>
      <c r="AB47" s="9">
        <v>0</v>
      </c>
      <c r="AC47" s="10">
        <v>0</v>
      </c>
      <c r="AD47" s="9">
        <v>0</v>
      </c>
      <c r="AE47" s="10">
        <v>0</v>
      </c>
      <c r="AF47" s="9">
        <v>0</v>
      </c>
      <c r="AG47" s="10">
        <v>0</v>
      </c>
      <c r="AH47" s="9">
        <v>0</v>
      </c>
      <c r="AI47" s="10">
        <v>0</v>
      </c>
      <c r="AJ47" s="9">
        <v>0</v>
      </c>
      <c r="AK47" s="10">
        <v>0</v>
      </c>
      <c r="AL47" s="9">
        <v>0</v>
      </c>
      <c r="AM47" s="10">
        <v>0</v>
      </c>
      <c r="AN47" s="9">
        <v>359</v>
      </c>
      <c r="AO47" s="10">
        <v>1</v>
      </c>
      <c r="AP47" s="9">
        <v>0</v>
      </c>
      <c r="AQ47" s="10">
        <v>0</v>
      </c>
      <c r="AR47" s="9">
        <v>0</v>
      </c>
      <c r="AS47" s="10">
        <v>0</v>
      </c>
      <c r="AT47" s="9">
        <v>0</v>
      </c>
      <c r="AU47" s="10">
        <v>0</v>
      </c>
      <c r="AV47" s="9">
        <v>0</v>
      </c>
      <c r="AW47" s="10">
        <v>0</v>
      </c>
      <c r="AX47" s="9">
        <v>0</v>
      </c>
      <c r="AY47" s="10">
        <v>0</v>
      </c>
      <c r="AZ47" s="9">
        <v>0</v>
      </c>
      <c r="BA47" s="10">
        <v>0</v>
      </c>
      <c r="BB47" s="9">
        <v>0</v>
      </c>
      <c r="BC47" s="10">
        <v>0</v>
      </c>
      <c r="BD47" s="9">
        <v>758</v>
      </c>
      <c r="BE47" s="10">
        <v>2</v>
      </c>
      <c r="BF47" s="9">
        <v>359</v>
      </c>
      <c r="BG47" s="10">
        <v>1</v>
      </c>
      <c r="BH47" s="9">
        <v>0</v>
      </c>
      <c r="BI47" s="10">
        <v>0</v>
      </c>
      <c r="BJ47" s="9">
        <v>0</v>
      </c>
      <c r="BK47" s="10">
        <v>0</v>
      </c>
      <c r="BL47" s="9">
        <v>0</v>
      </c>
      <c r="BM47" s="10">
        <v>0</v>
      </c>
    </row>
    <row r="48" spans="1:65" ht="14.4">
      <c r="A48" s="2" t="s">
        <v>19</v>
      </c>
      <c r="B48" s="10" t="s">
        <v>104</v>
      </c>
      <c r="C48" s="11" t="s">
        <v>143</v>
      </c>
      <c r="D48" s="9">
        <v>9087</v>
      </c>
      <c r="E48" s="10">
        <v>13</v>
      </c>
      <c r="F48" s="9">
        <v>6291</v>
      </c>
      <c r="G48" s="10">
        <v>9</v>
      </c>
      <c r="H48" s="9">
        <v>6990</v>
      </c>
      <c r="I48" s="10">
        <v>10</v>
      </c>
      <c r="J48" s="9">
        <v>8388</v>
      </c>
      <c r="K48" s="10">
        <v>12</v>
      </c>
      <c r="L48" s="9">
        <v>7689</v>
      </c>
      <c r="M48" s="10">
        <v>11</v>
      </c>
      <c r="N48" s="9">
        <v>7689</v>
      </c>
      <c r="O48" s="10">
        <v>11</v>
      </c>
      <c r="P48" s="9">
        <v>9087</v>
      </c>
      <c r="Q48" s="10">
        <v>13</v>
      </c>
      <c r="R48" s="9">
        <v>11184</v>
      </c>
      <c r="S48" s="10">
        <v>16</v>
      </c>
      <c r="T48" s="9">
        <v>11883</v>
      </c>
      <c r="U48" s="10">
        <v>17</v>
      </c>
      <c r="V48" s="9">
        <v>12582</v>
      </c>
      <c r="W48" s="10">
        <v>18</v>
      </c>
      <c r="X48" s="9">
        <v>11883</v>
      </c>
      <c r="Y48" s="10">
        <v>17</v>
      </c>
      <c r="Z48" s="9">
        <v>11883</v>
      </c>
      <c r="AA48" s="10">
        <v>17</v>
      </c>
      <c r="AB48" s="9">
        <v>10784</v>
      </c>
      <c r="AC48" s="10">
        <v>16</v>
      </c>
      <c r="AD48" s="9">
        <v>16874</v>
      </c>
      <c r="AE48" s="10">
        <v>26</v>
      </c>
      <c r="AF48" s="9">
        <v>12980</v>
      </c>
      <c r="AG48" s="10">
        <v>20</v>
      </c>
      <c r="AH48" s="9">
        <v>15856</v>
      </c>
      <c r="AI48" s="10">
        <v>24</v>
      </c>
      <c r="AJ48" s="9">
        <v>15576</v>
      </c>
      <c r="AK48" s="10">
        <v>24</v>
      </c>
      <c r="AL48" s="9">
        <v>13629</v>
      </c>
      <c r="AM48" s="10">
        <v>21</v>
      </c>
      <c r="AN48" s="9">
        <v>15576</v>
      </c>
      <c r="AO48" s="10">
        <v>24</v>
      </c>
      <c r="AP48" s="9">
        <v>18172</v>
      </c>
      <c r="AQ48" s="10">
        <v>28</v>
      </c>
      <c r="AR48" s="9">
        <v>11033</v>
      </c>
      <c r="AS48" s="10">
        <v>17</v>
      </c>
      <c r="AT48" s="9">
        <v>17523</v>
      </c>
      <c r="AU48" s="10">
        <v>27</v>
      </c>
      <c r="AV48" s="9">
        <v>22066</v>
      </c>
      <c r="AW48" s="10">
        <v>34</v>
      </c>
      <c r="AX48" s="9">
        <v>16225</v>
      </c>
      <c r="AY48" s="10">
        <v>25</v>
      </c>
      <c r="AZ48" s="9">
        <v>14927</v>
      </c>
      <c r="BA48" s="10">
        <v>23</v>
      </c>
      <c r="BB48" s="9">
        <v>18172</v>
      </c>
      <c r="BC48" s="10">
        <v>28</v>
      </c>
      <c r="BD48" s="9">
        <v>20119</v>
      </c>
      <c r="BE48" s="10">
        <v>31</v>
      </c>
      <c r="BF48" s="9">
        <v>23750</v>
      </c>
      <c r="BG48" s="10">
        <v>38</v>
      </c>
      <c r="BH48" s="9">
        <v>20000</v>
      </c>
      <c r="BI48" s="10">
        <v>32</v>
      </c>
      <c r="BJ48" s="9">
        <v>13750</v>
      </c>
      <c r="BK48" s="10">
        <v>22</v>
      </c>
      <c r="BL48" s="9">
        <v>22066</v>
      </c>
      <c r="BM48" s="10">
        <v>34</v>
      </c>
    </row>
    <row r="49" spans="1:65" ht="14.4">
      <c r="A49" s="2" t="s">
        <v>73</v>
      </c>
      <c r="B49" s="10" t="s">
        <v>104</v>
      </c>
      <c r="C49" s="11" t="s">
        <v>143</v>
      </c>
      <c r="D49" s="9">
        <v>227</v>
      </c>
      <c r="E49" s="10">
        <v>1</v>
      </c>
      <c r="F49" s="9">
        <v>0</v>
      </c>
      <c r="G49" s="10">
        <v>0</v>
      </c>
      <c r="H49" s="9">
        <v>359</v>
      </c>
      <c r="I49" s="10">
        <v>2</v>
      </c>
      <c r="J49" s="9">
        <v>0</v>
      </c>
      <c r="K49" s="10">
        <v>0</v>
      </c>
      <c r="L49" s="9">
        <v>0</v>
      </c>
      <c r="M49" s="10">
        <v>0</v>
      </c>
      <c r="N49" s="9">
        <v>362</v>
      </c>
      <c r="O49" s="10">
        <v>2</v>
      </c>
      <c r="P49" s="9">
        <v>0</v>
      </c>
      <c r="Q49" s="10">
        <v>0</v>
      </c>
      <c r="R49" s="9">
        <v>179</v>
      </c>
      <c r="S49" s="10">
        <v>1</v>
      </c>
      <c r="T49" s="9">
        <v>179</v>
      </c>
      <c r="U49" s="10">
        <v>1</v>
      </c>
      <c r="V49" s="9">
        <v>179</v>
      </c>
      <c r="W49" s="10">
        <v>1</v>
      </c>
      <c r="X49" s="9">
        <v>0</v>
      </c>
      <c r="Y49" s="10">
        <v>0</v>
      </c>
      <c r="Z49" s="9">
        <v>179</v>
      </c>
      <c r="AA49" s="10">
        <v>1</v>
      </c>
      <c r="AB49" s="9">
        <v>179</v>
      </c>
      <c r="AC49" s="10">
        <v>1</v>
      </c>
      <c r="AD49" s="9">
        <v>0</v>
      </c>
      <c r="AE49" s="10">
        <v>0</v>
      </c>
      <c r="AF49" s="9">
        <v>0</v>
      </c>
      <c r="AG49" s="10">
        <v>0</v>
      </c>
      <c r="AH49" s="9">
        <v>179</v>
      </c>
      <c r="AI49" s="10">
        <v>1</v>
      </c>
      <c r="AJ49" s="9">
        <v>0</v>
      </c>
      <c r="AK49" s="10">
        <v>0</v>
      </c>
      <c r="AL49" s="9">
        <v>538</v>
      </c>
      <c r="AM49" s="10">
        <v>3</v>
      </c>
      <c r="AN49" s="9">
        <v>179</v>
      </c>
      <c r="AO49" s="10">
        <v>1</v>
      </c>
      <c r="AP49" s="9">
        <v>172</v>
      </c>
      <c r="AQ49" s="10">
        <v>1</v>
      </c>
      <c r="AR49" s="9">
        <v>0</v>
      </c>
      <c r="AS49" s="10">
        <v>0</v>
      </c>
      <c r="AT49" s="9">
        <v>172</v>
      </c>
      <c r="AU49" s="10">
        <v>1</v>
      </c>
      <c r="AV49" s="9">
        <v>170</v>
      </c>
      <c r="AW49" s="10">
        <v>1</v>
      </c>
      <c r="AX49" s="9">
        <v>170</v>
      </c>
      <c r="AY49" s="10">
        <v>1</v>
      </c>
      <c r="AZ49" s="9">
        <v>340</v>
      </c>
      <c r="BA49" s="10">
        <v>2</v>
      </c>
      <c r="BB49" s="9">
        <v>0</v>
      </c>
      <c r="BC49" s="10">
        <v>0</v>
      </c>
      <c r="BD49" s="9">
        <v>0</v>
      </c>
      <c r="BE49" s="10">
        <v>0</v>
      </c>
      <c r="BF49" s="9">
        <v>402</v>
      </c>
      <c r="BG49" s="10">
        <v>2</v>
      </c>
      <c r="BH49" s="9">
        <v>0</v>
      </c>
      <c r="BI49" s="10">
        <v>0</v>
      </c>
      <c r="BJ49" s="9">
        <v>170</v>
      </c>
      <c r="BK49" s="10">
        <v>1</v>
      </c>
      <c r="BL49" s="9">
        <v>170</v>
      </c>
      <c r="BM49" s="10">
        <v>1</v>
      </c>
    </row>
    <row r="50" spans="1:65" ht="14.4">
      <c r="A50" s="2" t="s">
        <v>49</v>
      </c>
      <c r="B50" s="10" t="s">
        <v>104</v>
      </c>
      <c r="C50" s="11" t="s">
        <v>142</v>
      </c>
      <c r="D50" s="9">
        <v>0</v>
      </c>
      <c r="E50" s="10">
        <v>0</v>
      </c>
      <c r="F50" s="9">
        <v>0</v>
      </c>
      <c r="G50" s="10">
        <v>0</v>
      </c>
      <c r="H50" s="9">
        <v>0</v>
      </c>
      <c r="I50" s="10">
        <v>0</v>
      </c>
      <c r="J50" s="9">
        <v>0</v>
      </c>
      <c r="K50" s="10">
        <v>0</v>
      </c>
      <c r="L50" s="9">
        <v>0</v>
      </c>
      <c r="M50" s="10">
        <v>0</v>
      </c>
      <c r="N50" s="9">
        <v>0</v>
      </c>
      <c r="O50" s="10">
        <v>0</v>
      </c>
      <c r="P50" s="9">
        <v>0</v>
      </c>
      <c r="Q50" s="10">
        <v>0</v>
      </c>
      <c r="R50" s="9">
        <v>0</v>
      </c>
      <c r="S50" s="10">
        <v>0</v>
      </c>
      <c r="T50" s="9">
        <v>0</v>
      </c>
      <c r="U50" s="10">
        <v>0</v>
      </c>
      <c r="V50" s="9">
        <v>0</v>
      </c>
      <c r="W50" s="10">
        <v>0</v>
      </c>
      <c r="X50" s="9">
        <v>0</v>
      </c>
      <c r="Y50" s="10">
        <v>0</v>
      </c>
      <c r="Z50" s="9">
        <v>0</v>
      </c>
      <c r="AA50" s="10">
        <v>0</v>
      </c>
      <c r="AB50" s="9">
        <v>0</v>
      </c>
      <c r="AC50" s="10">
        <v>0</v>
      </c>
      <c r="AD50" s="9">
        <v>0</v>
      </c>
      <c r="AE50" s="10">
        <v>0</v>
      </c>
      <c r="AF50" s="9">
        <v>0</v>
      </c>
      <c r="AG50" s="10">
        <v>0</v>
      </c>
      <c r="AH50" s="9">
        <v>0</v>
      </c>
      <c r="AI50" s="10">
        <v>0</v>
      </c>
      <c r="AJ50" s="9">
        <v>0</v>
      </c>
      <c r="AK50" s="10">
        <v>0</v>
      </c>
      <c r="AL50" s="9">
        <v>479</v>
      </c>
      <c r="AM50" s="10">
        <v>1</v>
      </c>
      <c r="AN50" s="9">
        <v>0</v>
      </c>
      <c r="AO50" s="10">
        <v>0</v>
      </c>
      <c r="AP50" s="9">
        <v>0</v>
      </c>
      <c r="AQ50" s="10">
        <v>0</v>
      </c>
      <c r="AR50" s="9">
        <v>0</v>
      </c>
      <c r="AS50" s="10">
        <v>0</v>
      </c>
      <c r="AT50" s="9">
        <v>0</v>
      </c>
      <c r="AU50" s="10">
        <v>0</v>
      </c>
      <c r="AV50" s="9">
        <v>0</v>
      </c>
      <c r="AW50" s="10">
        <v>0</v>
      </c>
      <c r="AX50" s="9">
        <v>0</v>
      </c>
      <c r="AY50" s="10">
        <v>0</v>
      </c>
      <c r="AZ50" s="9">
        <v>0</v>
      </c>
      <c r="BA50" s="10">
        <v>0</v>
      </c>
      <c r="BB50" s="9">
        <v>0</v>
      </c>
      <c r="BC50" s="10">
        <v>0</v>
      </c>
      <c r="BD50" s="9">
        <v>0</v>
      </c>
      <c r="BE50" s="10">
        <v>0</v>
      </c>
      <c r="BF50" s="9">
        <v>0</v>
      </c>
      <c r="BG50" s="10">
        <v>0</v>
      </c>
      <c r="BH50" s="9">
        <v>0</v>
      </c>
      <c r="BI50" s="10">
        <v>0</v>
      </c>
      <c r="BJ50" s="9">
        <v>0</v>
      </c>
      <c r="BK50" s="10">
        <v>0</v>
      </c>
      <c r="BL50" s="9">
        <v>0</v>
      </c>
      <c r="BM50" s="10">
        <v>0</v>
      </c>
    </row>
    <row r="51" spans="1:65" ht="14.4">
      <c r="A51" s="2" t="s">
        <v>30</v>
      </c>
      <c r="B51" s="10" t="s">
        <v>104</v>
      </c>
      <c r="C51" s="11" t="s">
        <v>143</v>
      </c>
      <c r="D51" s="9">
        <v>10472</v>
      </c>
      <c r="E51" s="10">
        <v>17</v>
      </c>
      <c r="F51" s="9">
        <v>6776</v>
      </c>
      <c r="G51" s="10">
        <v>11</v>
      </c>
      <c r="H51" s="9">
        <v>7629</v>
      </c>
      <c r="I51" s="10">
        <v>12</v>
      </c>
      <c r="J51" s="9">
        <v>7392</v>
      </c>
      <c r="K51" s="10">
        <v>12</v>
      </c>
      <c r="L51" s="9">
        <v>8394</v>
      </c>
      <c r="M51" s="10">
        <v>16</v>
      </c>
      <c r="N51" s="9">
        <v>6120</v>
      </c>
      <c r="O51" s="10">
        <v>10</v>
      </c>
      <c r="P51" s="9">
        <v>11767</v>
      </c>
      <c r="Q51" s="10">
        <v>23</v>
      </c>
      <c r="R51" s="9">
        <v>8697</v>
      </c>
      <c r="S51" s="10">
        <v>17</v>
      </c>
      <c r="T51" s="9">
        <v>17394</v>
      </c>
      <c r="U51" s="10">
        <v>34</v>
      </c>
      <c r="V51" s="9">
        <v>9209</v>
      </c>
      <c r="W51" s="10">
        <v>18</v>
      </c>
      <c r="X51" s="9">
        <v>9720</v>
      </c>
      <c r="Y51" s="10">
        <v>19</v>
      </c>
      <c r="Z51" s="9">
        <v>14730</v>
      </c>
      <c r="AA51" s="10">
        <v>29</v>
      </c>
      <c r="AB51" s="9">
        <v>7181</v>
      </c>
      <c r="AC51" s="10">
        <v>14</v>
      </c>
      <c r="AD51" s="9">
        <v>12600</v>
      </c>
      <c r="AE51" s="10">
        <v>25</v>
      </c>
      <c r="AF51" s="9">
        <v>11592</v>
      </c>
      <c r="AG51" s="10">
        <v>23</v>
      </c>
      <c r="AH51" s="9">
        <v>12883</v>
      </c>
      <c r="AI51" s="10">
        <v>31</v>
      </c>
      <c r="AJ51" s="9">
        <v>11152</v>
      </c>
      <c r="AK51" s="10">
        <v>31</v>
      </c>
      <c r="AL51" s="9">
        <v>10072</v>
      </c>
      <c r="AM51" s="10">
        <v>28</v>
      </c>
      <c r="AN51" s="9">
        <v>13310</v>
      </c>
      <c r="AO51" s="10">
        <v>37</v>
      </c>
      <c r="AP51" s="9">
        <v>10792</v>
      </c>
      <c r="AQ51" s="10">
        <v>30</v>
      </c>
      <c r="AR51" s="9">
        <v>11871</v>
      </c>
      <c r="AS51" s="10">
        <v>33</v>
      </c>
      <c r="AT51" s="9">
        <v>12950</v>
      </c>
      <c r="AU51" s="10">
        <v>36</v>
      </c>
      <c r="AV51" s="9">
        <v>17986</v>
      </c>
      <c r="AW51" s="10">
        <v>50</v>
      </c>
      <c r="AX51" s="9">
        <v>15109</v>
      </c>
      <c r="AY51" s="10">
        <v>42</v>
      </c>
      <c r="AZ51" s="9">
        <v>14749</v>
      </c>
      <c r="BA51" s="10">
        <v>41</v>
      </c>
      <c r="BB51" s="9">
        <v>15828</v>
      </c>
      <c r="BC51" s="10">
        <v>44</v>
      </c>
      <c r="BD51" s="9">
        <v>19785</v>
      </c>
      <c r="BE51" s="10">
        <v>55</v>
      </c>
      <c r="BF51" s="9">
        <v>14749</v>
      </c>
      <c r="BG51" s="10">
        <v>41</v>
      </c>
      <c r="BH51" s="9">
        <v>14749</v>
      </c>
      <c r="BI51" s="10">
        <v>41</v>
      </c>
      <c r="BJ51" s="9">
        <v>14389</v>
      </c>
      <c r="BK51" s="10">
        <v>40</v>
      </c>
      <c r="BL51" s="9">
        <v>17986</v>
      </c>
      <c r="BM51" s="10">
        <v>50</v>
      </c>
    </row>
    <row r="52" spans="1:65" ht="14.4">
      <c r="A52" s="2" t="s">
        <v>57</v>
      </c>
      <c r="B52" s="10" t="s">
        <v>104</v>
      </c>
      <c r="C52" s="11" t="s">
        <v>144</v>
      </c>
      <c r="D52" s="9">
        <v>0</v>
      </c>
      <c r="E52" s="10">
        <v>0</v>
      </c>
      <c r="F52" s="9">
        <v>632</v>
      </c>
      <c r="G52" s="10">
        <v>2</v>
      </c>
      <c r="H52" s="9">
        <v>0</v>
      </c>
      <c r="I52" s="10">
        <v>0</v>
      </c>
      <c r="J52" s="9">
        <v>0</v>
      </c>
      <c r="K52" s="10">
        <v>0</v>
      </c>
      <c r="L52" s="9">
        <v>316</v>
      </c>
      <c r="M52" s="10">
        <v>1</v>
      </c>
      <c r="N52" s="9">
        <v>632</v>
      </c>
      <c r="O52" s="10">
        <v>2</v>
      </c>
      <c r="P52" s="9">
        <v>672</v>
      </c>
      <c r="Q52" s="10">
        <v>2</v>
      </c>
      <c r="R52" s="9">
        <v>632</v>
      </c>
      <c r="S52" s="10">
        <v>2</v>
      </c>
      <c r="T52" s="9">
        <v>316</v>
      </c>
      <c r="U52" s="10">
        <v>1</v>
      </c>
      <c r="V52" s="9">
        <v>1304</v>
      </c>
      <c r="W52" s="10">
        <v>4</v>
      </c>
      <c r="X52" s="9">
        <v>316</v>
      </c>
      <c r="Y52" s="10">
        <v>1</v>
      </c>
      <c r="Z52" s="9">
        <v>672</v>
      </c>
      <c r="AA52" s="10">
        <v>2</v>
      </c>
      <c r="AB52" s="9">
        <v>632</v>
      </c>
      <c r="AC52" s="10">
        <v>2</v>
      </c>
      <c r="AD52" s="9">
        <v>712</v>
      </c>
      <c r="AE52" s="10">
        <v>2</v>
      </c>
      <c r="AF52" s="9">
        <v>1620</v>
      </c>
      <c r="AG52" s="10">
        <v>5</v>
      </c>
      <c r="AH52" s="9">
        <v>672</v>
      </c>
      <c r="AI52" s="10">
        <v>2</v>
      </c>
      <c r="AJ52" s="9">
        <v>316</v>
      </c>
      <c r="AK52" s="10">
        <v>1</v>
      </c>
      <c r="AL52" s="9">
        <v>2252</v>
      </c>
      <c r="AM52" s="10">
        <v>7</v>
      </c>
      <c r="AN52" s="9">
        <v>632</v>
      </c>
      <c r="AO52" s="10">
        <v>2</v>
      </c>
      <c r="AP52" s="9">
        <v>0</v>
      </c>
      <c r="AQ52" s="10">
        <v>0</v>
      </c>
      <c r="AR52" s="9">
        <v>672</v>
      </c>
      <c r="AS52" s="10">
        <v>2</v>
      </c>
      <c r="AT52" s="9">
        <v>948</v>
      </c>
      <c r="AU52" s="10">
        <v>3</v>
      </c>
      <c r="AV52" s="9">
        <v>0</v>
      </c>
      <c r="AW52" s="10">
        <v>0</v>
      </c>
      <c r="AX52" s="9">
        <v>0</v>
      </c>
      <c r="AY52" s="10">
        <v>0</v>
      </c>
      <c r="AZ52" s="9">
        <v>0</v>
      </c>
      <c r="BA52" s="10">
        <v>0</v>
      </c>
      <c r="BB52" s="9">
        <v>1896</v>
      </c>
      <c r="BC52" s="10">
        <v>6</v>
      </c>
      <c r="BD52" s="9">
        <v>316</v>
      </c>
      <c r="BE52" s="10">
        <v>1</v>
      </c>
      <c r="BF52" s="9">
        <v>672</v>
      </c>
      <c r="BG52" s="10">
        <v>2</v>
      </c>
      <c r="BH52" s="9">
        <v>316</v>
      </c>
      <c r="BI52" s="10">
        <v>1</v>
      </c>
      <c r="BJ52" s="9">
        <v>1304</v>
      </c>
      <c r="BK52" s="10">
        <v>4</v>
      </c>
      <c r="BL52" s="9">
        <v>0</v>
      </c>
      <c r="BM52" s="10">
        <v>0</v>
      </c>
    </row>
    <row r="53" spans="1:65" ht="14.4">
      <c r="A53" s="2" t="s">
        <v>77</v>
      </c>
      <c r="B53" s="10" t="s">
        <v>104</v>
      </c>
      <c r="C53" s="11" t="s">
        <v>143</v>
      </c>
      <c r="D53" s="9">
        <v>0</v>
      </c>
      <c r="E53" s="10">
        <v>0</v>
      </c>
      <c r="F53" s="9">
        <v>0</v>
      </c>
      <c r="G53" s="10">
        <v>0</v>
      </c>
      <c r="H53" s="9">
        <v>0</v>
      </c>
      <c r="I53" s="10">
        <v>0</v>
      </c>
      <c r="J53" s="9">
        <v>538</v>
      </c>
      <c r="K53" s="10">
        <v>2</v>
      </c>
      <c r="L53" s="9">
        <v>0</v>
      </c>
      <c r="M53" s="10">
        <v>0</v>
      </c>
      <c r="N53" s="9">
        <v>0</v>
      </c>
      <c r="O53" s="10">
        <v>0</v>
      </c>
      <c r="P53" s="9">
        <v>309</v>
      </c>
      <c r="Q53" s="10">
        <v>1</v>
      </c>
      <c r="R53" s="9">
        <v>0</v>
      </c>
      <c r="S53" s="10">
        <v>0</v>
      </c>
      <c r="T53" s="9">
        <v>0</v>
      </c>
      <c r="U53" s="10">
        <v>0</v>
      </c>
      <c r="V53" s="9">
        <v>0</v>
      </c>
      <c r="W53" s="10">
        <v>0</v>
      </c>
      <c r="X53" s="9">
        <v>269</v>
      </c>
      <c r="Y53" s="10">
        <v>1</v>
      </c>
      <c r="Z53" s="9">
        <v>0</v>
      </c>
      <c r="AA53" s="10">
        <v>0</v>
      </c>
      <c r="AB53" s="9">
        <v>269</v>
      </c>
      <c r="AC53" s="10">
        <v>1</v>
      </c>
      <c r="AD53" s="9">
        <v>0</v>
      </c>
      <c r="AE53" s="10">
        <v>0</v>
      </c>
      <c r="AF53" s="9">
        <v>0</v>
      </c>
      <c r="AG53" s="10">
        <v>0</v>
      </c>
      <c r="AH53" s="9">
        <v>0</v>
      </c>
      <c r="AI53" s="10">
        <v>0</v>
      </c>
      <c r="AJ53" s="9">
        <v>0</v>
      </c>
      <c r="AK53" s="10">
        <v>0</v>
      </c>
      <c r="AL53" s="9">
        <v>0</v>
      </c>
      <c r="AM53" s="10">
        <v>0</v>
      </c>
      <c r="AN53" s="9">
        <v>1216</v>
      </c>
      <c r="AO53" s="10">
        <v>4</v>
      </c>
      <c r="AP53" s="9">
        <v>0</v>
      </c>
      <c r="AQ53" s="10">
        <v>0</v>
      </c>
      <c r="AR53" s="9">
        <v>309</v>
      </c>
      <c r="AS53" s="10">
        <v>1</v>
      </c>
      <c r="AT53" s="9">
        <v>0</v>
      </c>
      <c r="AU53" s="10">
        <v>0</v>
      </c>
      <c r="AV53" s="9">
        <v>269</v>
      </c>
      <c r="AW53" s="10">
        <v>1</v>
      </c>
      <c r="AX53" s="9">
        <v>269</v>
      </c>
      <c r="AY53" s="10">
        <v>1</v>
      </c>
      <c r="AZ53" s="9">
        <v>0</v>
      </c>
      <c r="BA53" s="10">
        <v>0</v>
      </c>
      <c r="BB53" s="9">
        <v>0</v>
      </c>
      <c r="BC53" s="10">
        <v>0</v>
      </c>
      <c r="BD53" s="9">
        <v>269</v>
      </c>
      <c r="BE53" s="10">
        <v>1</v>
      </c>
      <c r="BF53" s="9">
        <v>0</v>
      </c>
      <c r="BG53" s="10">
        <v>0</v>
      </c>
      <c r="BH53" s="9">
        <v>0</v>
      </c>
      <c r="BI53" s="10">
        <v>0</v>
      </c>
      <c r="BJ53" s="9">
        <v>-267</v>
      </c>
      <c r="BK53" s="10">
        <v>-1</v>
      </c>
      <c r="BL53" s="9">
        <v>269</v>
      </c>
      <c r="BM53" s="10">
        <v>1</v>
      </c>
    </row>
    <row r="54" spans="1:65" ht="14.4">
      <c r="A54" s="2" t="s">
        <v>16</v>
      </c>
      <c r="B54" s="10" t="s">
        <v>103</v>
      </c>
      <c r="C54" s="11" t="s">
        <v>151</v>
      </c>
      <c r="D54" s="9">
        <v>12552</v>
      </c>
      <c r="E54" s="10">
        <v>22</v>
      </c>
      <c r="F54" s="9">
        <v>13693</v>
      </c>
      <c r="G54" s="10">
        <v>24</v>
      </c>
      <c r="H54" s="9">
        <v>19969</v>
      </c>
      <c r="I54" s="10">
        <v>35</v>
      </c>
      <c r="J54" s="9">
        <v>14264</v>
      </c>
      <c r="K54" s="10">
        <v>25</v>
      </c>
      <c r="L54" s="9">
        <v>10840</v>
      </c>
      <c r="M54" s="10">
        <v>19</v>
      </c>
      <c r="N54" s="9">
        <v>7988</v>
      </c>
      <c r="O54" s="10">
        <v>14</v>
      </c>
      <c r="P54" s="9">
        <v>7988</v>
      </c>
      <c r="Q54" s="10">
        <v>14</v>
      </c>
      <c r="R54" s="9">
        <v>15405</v>
      </c>
      <c r="S54" s="10">
        <v>27</v>
      </c>
      <c r="T54" s="9">
        <v>11411</v>
      </c>
      <c r="U54" s="10">
        <v>20</v>
      </c>
      <c r="V54" s="9">
        <v>19969</v>
      </c>
      <c r="W54" s="10">
        <v>35</v>
      </c>
      <c r="X54" s="9">
        <v>11981</v>
      </c>
      <c r="Y54" s="10">
        <v>21</v>
      </c>
      <c r="Z54" s="9">
        <v>17687</v>
      </c>
      <c r="AA54" s="10">
        <v>31</v>
      </c>
      <c r="AB54" s="9">
        <v>19774</v>
      </c>
      <c r="AC54" s="10">
        <v>35</v>
      </c>
      <c r="AD54" s="9">
        <v>19531</v>
      </c>
      <c r="AE54" s="10">
        <v>35</v>
      </c>
      <c r="AF54" s="9">
        <v>9487</v>
      </c>
      <c r="AG54" s="10">
        <v>17</v>
      </c>
      <c r="AH54" s="9">
        <v>15754</v>
      </c>
      <c r="AI54" s="10">
        <v>28</v>
      </c>
      <c r="AJ54" s="9">
        <v>33482</v>
      </c>
      <c r="AK54" s="10">
        <v>60</v>
      </c>
      <c r="AL54" s="9">
        <v>18415</v>
      </c>
      <c r="AM54" s="10">
        <v>33</v>
      </c>
      <c r="AN54" s="9">
        <v>25670</v>
      </c>
      <c r="AO54" s="10">
        <v>46</v>
      </c>
      <c r="AP54" s="9">
        <v>27923</v>
      </c>
      <c r="AQ54" s="10">
        <v>50</v>
      </c>
      <c r="AR54" s="9">
        <v>15089</v>
      </c>
      <c r="AS54" s="10">
        <v>27</v>
      </c>
      <c r="AT54" s="9">
        <v>16183</v>
      </c>
      <c r="AU54" s="10">
        <v>29</v>
      </c>
      <c r="AV54" s="9">
        <v>36273</v>
      </c>
      <c r="AW54" s="10">
        <v>65</v>
      </c>
      <c r="AX54" s="9">
        <v>54130</v>
      </c>
      <c r="AY54" s="10">
        <v>97</v>
      </c>
      <c r="AZ54" s="9">
        <v>40737</v>
      </c>
      <c r="BA54" s="10">
        <v>73</v>
      </c>
      <c r="BB54" s="9">
        <v>41853</v>
      </c>
      <c r="BC54" s="10">
        <v>75</v>
      </c>
      <c r="BD54" s="9">
        <v>46317</v>
      </c>
      <c r="BE54" s="10">
        <v>83</v>
      </c>
      <c r="BF54" s="9">
        <v>62574</v>
      </c>
      <c r="BG54" s="10">
        <v>117</v>
      </c>
      <c r="BH54" s="9">
        <v>41181</v>
      </c>
      <c r="BI54" s="10">
        <v>77</v>
      </c>
      <c r="BJ54" s="9">
        <v>59365</v>
      </c>
      <c r="BK54" s="10">
        <v>111</v>
      </c>
      <c r="BL54" s="9">
        <v>36273</v>
      </c>
      <c r="BM54" s="10">
        <v>65</v>
      </c>
    </row>
    <row r="55" spans="1:65" ht="14.4">
      <c r="A55" s="2" t="s">
        <v>74</v>
      </c>
      <c r="B55" s="10" t="s">
        <v>103</v>
      </c>
      <c r="C55" s="11" t="s">
        <v>151</v>
      </c>
      <c r="D55" s="9">
        <v>1161</v>
      </c>
      <c r="E55" s="10">
        <v>9</v>
      </c>
      <c r="F55" s="9">
        <v>129</v>
      </c>
      <c r="G55" s="10">
        <v>1</v>
      </c>
      <c r="H55" s="9">
        <v>1161</v>
      </c>
      <c r="I55" s="10">
        <v>9</v>
      </c>
      <c r="J55" s="9">
        <v>1032</v>
      </c>
      <c r="K55" s="10">
        <v>8</v>
      </c>
      <c r="L55" s="9">
        <v>516</v>
      </c>
      <c r="M55" s="10">
        <v>4</v>
      </c>
      <c r="N55" s="9">
        <v>645</v>
      </c>
      <c r="O55" s="10">
        <v>5</v>
      </c>
      <c r="P55" s="9">
        <v>645</v>
      </c>
      <c r="Q55" s="10">
        <v>5</v>
      </c>
      <c r="R55" s="9">
        <v>1419</v>
      </c>
      <c r="S55" s="10">
        <v>11</v>
      </c>
      <c r="T55" s="9">
        <v>903</v>
      </c>
      <c r="U55" s="10">
        <v>7</v>
      </c>
      <c r="V55" s="9">
        <v>1032</v>
      </c>
      <c r="W55" s="10">
        <v>8</v>
      </c>
      <c r="X55" s="9">
        <v>645</v>
      </c>
      <c r="Y55" s="10">
        <v>5</v>
      </c>
      <c r="Z55" s="9">
        <v>387</v>
      </c>
      <c r="AA55" s="10">
        <v>3</v>
      </c>
      <c r="AB55" s="9">
        <v>1419</v>
      </c>
      <c r="AC55" s="10">
        <v>11</v>
      </c>
      <c r="AD55" s="9">
        <v>645</v>
      </c>
      <c r="AE55" s="10">
        <v>5</v>
      </c>
      <c r="AF55" s="9">
        <v>645</v>
      </c>
      <c r="AG55" s="10">
        <v>5</v>
      </c>
      <c r="AH55" s="9">
        <v>645</v>
      </c>
      <c r="AI55" s="10">
        <v>5</v>
      </c>
      <c r="AJ55" s="9">
        <v>1290</v>
      </c>
      <c r="AK55" s="10">
        <v>10</v>
      </c>
      <c r="AL55" s="9">
        <v>258</v>
      </c>
      <c r="AM55" s="10">
        <v>2</v>
      </c>
      <c r="AN55" s="9">
        <v>516</v>
      </c>
      <c r="AO55" s="10">
        <v>4</v>
      </c>
      <c r="AP55" s="9">
        <v>1806</v>
      </c>
      <c r="AQ55" s="10">
        <v>14</v>
      </c>
      <c r="AR55" s="9">
        <v>645</v>
      </c>
      <c r="AS55" s="10">
        <v>5</v>
      </c>
      <c r="AT55" s="9">
        <v>1419</v>
      </c>
      <c r="AU55" s="10">
        <v>11</v>
      </c>
      <c r="AV55" s="9">
        <v>2493</v>
      </c>
      <c r="AW55" s="10">
        <v>19</v>
      </c>
      <c r="AX55" s="9">
        <v>2064</v>
      </c>
      <c r="AY55" s="10">
        <v>16</v>
      </c>
      <c r="AZ55" s="9">
        <v>1161</v>
      </c>
      <c r="BA55" s="10">
        <v>9</v>
      </c>
      <c r="BB55" s="9">
        <v>1161</v>
      </c>
      <c r="BC55" s="10">
        <v>9</v>
      </c>
      <c r="BD55" s="9">
        <v>1719</v>
      </c>
      <c r="BE55" s="10">
        <v>13</v>
      </c>
      <c r="BF55" s="9">
        <v>595</v>
      </c>
      <c r="BG55" s="10">
        <v>5</v>
      </c>
      <c r="BH55" s="9">
        <v>833</v>
      </c>
      <c r="BI55" s="10">
        <v>7</v>
      </c>
      <c r="BJ55" s="9">
        <v>357</v>
      </c>
      <c r="BK55" s="10">
        <v>3</v>
      </c>
      <c r="BL55" s="9">
        <v>2493</v>
      </c>
      <c r="BM55" s="10">
        <v>19</v>
      </c>
    </row>
    <row r="56" spans="1:65" ht="14.4">
      <c r="A56" s="2" t="s">
        <v>35</v>
      </c>
      <c r="B56" s="10" t="s">
        <v>103</v>
      </c>
      <c r="C56" s="11" t="s">
        <v>146</v>
      </c>
      <c r="D56" s="9">
        <v>16512</v>
      </c>
      <c r="E56" s="10">
        <v>128</v>
      </c>
      <c r="F56" s="9">
        <v>18576</v>
      </c>
      <c r="G56" s="10">
        <v>144</v>
      </c>
      <c r="H56" s="9">
        <v>19737</v>
      </c>
      <c r="I56" s="10">
        <v>153</v>
      </c>
      <c r="J56" s="9">
        <v>19350</v>
      </c>
      <c r="K56" s="10">
        <v>150</v>
      </c>
      <c r="L56" s="9">
        <v>16125</v>
      </c>
      <c r="M56" s="10">
        <v>125</v>
      </c>
      <c r="N56" s="9">
        <v>17159</v>
      </c>
      <c r="O56" s="10">
        <v>133</v>
      </c>
      <c r="P56" s="9">
        <v>16512</v>
      </c>
      <c r="Q56" s="10">
        <v>128</v>
      </c>
      <c r="R56" s="9">
        <v>16383</v>
      </c>
      <c r="S56" s="10">
        <v>127</v>
      </c>
      <c r="T56" s="9">
        <v>22446</v>
      </c>
      <c r="U56" s="10">
        <v>174</v>
      </c>
      <c r="V56" s="9">
        <v>23736</v>
      </c>
      <c r="W56" s="10">
        <v>184</v>
      </c>
      <c r="X56" s="9">
        <v>20640</v>
      </c>
      <c r="Y56" s="10">
        <v>160</v>
      </c>
      <c r="Z56" s="9">
        <v>19737</v>
      </c>
      <c r="AA56" s="10">
        <v>153</v>
      </c>
      <c r="AB56" s="9">
        <v>22581</v>
      </c>
      <c r="AC56" s="10">
        <v>175</v>
      </c>
      <c r="AD56" s="9">
        <v>20640</v>
      </c>
      <c r="AE56" s="10">
        <v>160</v>
      </c>
      <c r="AF56" s="9">
        <v>21801</v>
      </c>
      <c r="AG56" s="10">
        <v>169</v>
      </c>
      <c r="AH56" s="9">
        <v>25596</v>
      </c>
      <c r="AI56" s="10">
        <v>198</v>
      </c>
      <c r="AJ56" s="9">
        <v>27606</v>
      </c>
      <c r="AK56" s="10">
        <v>214</v>
      </c>
      <c r="AL56" s="9">
        <v>21801</v>
      </c>
      <c r="AM56" s="10">
        <v>169</v>
      </c>
      <c r="AN56" s="9">
        <v>18576</v>
      </c>
      <c r="AO56" s="10">
        <v>144</v>
      </c>
      <c r="AP56" s="9">
        <v>21154</v>
      </c>
      <c r="AQ56" s="10">
        <v>164</v>
      </c>
      <c r="AR56" s="9">
        <v>21164</v>
      </c>
      <c r="AS56" s="10">
        <v>164</v>
      </c>
      <c r="AT56" s="9">
        <v>23349</v>
      </c>
      <c r="AU56" s="10">
        <v>181</v>
      </c>
      <c r="AV56" s="9">
        <v>25284</v>
      </c>
      <c r="AW56" s="10">
        <v>196</v>
      </c>
      <c r="AX56" s="9">
        <v>26961</v>
      </c>
      <c r="AY56" s="10">
        <v>209</v>
      </c>
      <c r="AZ56" s="9">
        <v>25026</v>
      </c>
      <c r="BA56" s="10">
        <v>194</v>
      </c>
      <c r="BB56" s="9">
        <v>25155</v>
      </c>
      <c r="BC56" s="10">
        <v>195</v>
      </c>
      <c r="BD56" s="9">
        <v>20507</v>
      </c>
      <c r="BE56" s="10">
        <v>159</v>
      </c>
      <c r="BF56" s="9">
        <v>23226</v>
      </c>
      <c r="BG56" s="10">
        <v>180</v>
      </c>
      <c r="BH56" s="9">
        <v>23349</v>
      </c>
      <c r="BI56" s="10">
        <v>181</v>
      </c>
      <c r="BJ56" s="9">
        <v>22704</v>
      </c>
      <c r="BK56" s="10">
        <v>176</v>
      </c>
      <c r="BL56" s="9">
        <v>25284</v>
      </c>
      <c r="BM56" s="10">
        <v>196</v>
      </c>
    </row>
    <row r="57" spans="1:65" ht="14.4">
      <c r="A57" s="2" t="s">
        <v>15</v>
      </c>
      <c r="B57" s="10" t="s">
        <v>103</v>
      </c>
      <c r="C57" s="11" t="s">
        <v>146</v>
      </c>
      <c r="D57" s="9">
        <v>597</v>
      </c>
      <c r="E57" s="10">
        <v>3</v>
      </c>
      <c r="F57" s="9">
        <v>1393</v>
      </c>
      <c r="G57" s="10">
        <v>7</v>
      </c>
      <c r="H57" s="9">
        <v>2388</v>
      </c>
      <c r="I57" s="10">
        <v>12</v>
      </c>
      <c r="J57" s="9">
        <v>1990</v>
      </c>
      <c r="K57" s="10">
        <v>10</v>
      </c>
      <c r="L57" s="9">
        <v>1592</v>
      </c>
      <c r="M57" s="10">
        <v>8</v>
      </c>
      <c r="N57" s="9">
        <v>1194</v>
      </c>
      <c r="O57" s="10">
        <v>6</v>
      </c>
      <c r="P57" s="9">
        <v>2786</v>
      </c>
      <c r="Q57" s="10">
        <v>14</v>
      </c>
      <c r="R57" s="9">
        <v>2587</v>
      </c>
      <c r="S57" s="10">
        <v>13</v>
      </c>
      <c r="T57" s="9">
        <v>5572</v>
      </c>
      <c r="U57" s="10">
        <v>28</v>
      </c>
      <c r="V57" s="9">
        <v>5174</v>
      </c>
      <c r="W57" s="10">
        <v>26</v>
      </c>
      <c r="X57" s="9">
        <v>2587</v>
      </c>
      <c r="Y57" s="10">
        <v>13</v>
      </c>
      <c r="Z57" s="9">
        <v>3383</v>
      </c>
      <c r="AA57" s="10">
        <v>17</v>
      </c>
      <c r="AB57" s="9">
        <v>3582</v>
      </c>
      <c r="AC57" s="10">
        <v>18</v>
      </c>
      <c r="AD57" s="9">
        <v>3980</v>
      </c>
      <c r="AE57" s="10">
        <v>20</v>
      </c>
      <c r="AF57" s="9">
        <v>3781</v>
      </c>
      <c r="AG57" s="10">
        <v>19</v>
      </c>
      <c r="AH57" s="9">
        <v>2291</v>
      </c>
      <c r="AI57" s="10">
        <v>11</v>
      </c>
      <c r="AJ57" s="9">
        <v>3781</v>
      </c>
      <c r="AK57" s="10">
        <v>19</v>
      </c>
      <c r="AL57" s="9">
        <v>2189</v>
      </c>
      <c r="AM57" s="10">
        <v>11</v>
      </c>
      <c r="AN57" s="9">
        <v>2189</v>
      </c>
      <c r="AO57" s="10">
        <v>11</v>
      </c>
      <c r="AP57" s="9">
        <v>2786</v>
      </c>
      <c r="AQ57" s="10">
        <v>14</v>
      </c>
      <c r="AR57" s="9">
        <v>2388</v>
      </c>
      <c r="AS57" s="10">
        <v>12</v>
      </c>
      <c r="AT57" s="9">
        <v>3184</v>
      </c>
      <c r="AU57" s="10">
        <v>16</v>
      </c>
      <c r="AV57" s="9">
        <v>2388</v>
      </c>
      <c r="AW57" s="10">
        <v>12</v>
      </c>
      <c r="AX57" s="9">
        <v>5373</v>
      </c>
      <c r="AY57" s="10">
        <v>27</v>
      </c>
      <c r="AZ57" s="9">
        <v>4082</v>
      </c>
      <c r="BA57" s="10">
        <v>20</v>
      </c>
      <c r="BB57" s="9">
        <v>1791</v>
      </c>
      <c r="BC57" s="10">
        <v>9</v>
      </c>
      <c r="BD57" s="9">
        <v>1592</v>
      </c>
      <c r="BE57" s="10">
        <v>8</v>
      </c>
      <c r="BF57" s="9">
        <v>2587</v>
      </c>
      <c r="BG57" s="10">
        <v>13</v>
      </c>
      <c r="BH57" s="9">
        <v>2189</v>
      </c>
      <c r="BI57" s="10">
        <v>11</v>
      </c>
      <c r="BJ57" s="9">
        <v>2587</v>
      </c>
      <c r="BK57" s="10">
        <v>13</v>
      </c>
      <c r="BL57" s="9">
        <v>2388</v>
      </c>
      <c r="BM57" s="10">
        <v>12</v>
      </c>
    </row>
    <row r="58" spans="1:65" ht="14.4">
      <c r="A58" s="2" t="s">
        <v>64</v>
      </c>
      <c r="B58" s="10" t="s">
        <v>103</v>
      </c>
      <c r="C58" s="11" t="s">
        <v>145</v>
      </c>
      <c r="D58" s="9">
        <v>9087</v>
      </c>
      <c r="E58" s="10">
        <v>13</v>
      </c>
      <c r="F58" s="9">
        <v>6291</v>
      </c>
      <c r="G58" s="10">
        <v>9</v>
      </c>
      <c r="H58" s="9">
        <v>6990</v>
      </c>
      <c r="I58" s="10">
        <v>10</v>
      </c>
      <c r="J58" s="9">
        <v>8388</v>
      </c>
      <c r="K58" s="10">
        <v>12</v>
      </c>
      <c r="L58" s="9">
        <v>7689</v>
      </c>
      <c r="M58" s="10">
        <v>11</v>
      </c>
      <c r="N58" s="9">
        <v>7689</v>
      </c>
      <c r="O58" s="10">
        <v>11</v>
      </c>
      <c r="P58" s="9">
        <v>9087</v>
      </c>
      <c r="Q58" s="10">
        <v>13</v>
      </c>
      <c r="R58" s="9">
        <v>11184</v>
      </c>
      <c r="S58" s="10">
        <v>16</v>
      </c>
      <c r="T58" s="9">
        <v>11883</v>
      </c>
      <c r="U58" s="10">
        <v>17</v>
      </c>
      <c r="V58" s="9">
        <v>12582</v>
      </c>
      <c r="W58" s="10">
        <v>18</v>
      </c>
      <c r="X58" s="9">
        <v>11883</v>
      </c>
      <c r="Y58" s="10">
        <v>17</v>
      </c>
      <c r="Z58" s="9">
        <v>11883</v>
      </c>
      <c r="AA58" s="10">
        <v>17</v>
      </c>
      <c r="AB58" s="9">
        <v>10784</v>
      </c>
      <c r="AC58" s="10">
        <v>16</v>
      </c>
      <c r="AD58" s="9">
        <v>16874</v>
      </c>
      <c r="AE58" s="10">
        <v>26</v>
      </c>
      <c r="AF58" s="9">
        <v>12980</v>
      </c>
      <c r="AG58" s="10">
        <v>20</v>
      </c>
      <c r="AH58" s="9">
        <v>15856</v>
      </c>
      <c r="AI58" s="10">
        <v>24</v>
      </c>
      <c r="AJ58" s="9">
        <v>15576</v>
      </c>
      <c r="AK58" s="10">
        <v>24</v>
      </c>
      <c r="AL58" s="9">
        <v>13629</v>
      </c>
      <c r="AM58" s="10">
        <v>21</v>
      </c>
      <c r="AN58" s="9">
        <v>15576</v>
      </c>
      <c r="AO58" s="10">
        <v>24</v>
      </c>
      <c r="AP58" s="9">
        <v>18172</v>
      </c>
      <c r="AQ58" s="10">
        <v>28</v>
      </c>
      <c r="AR58" s="9">
        <v>11033</v>
      </c>
      <c r="AS58" s="10">
        <v>17</v>
      </c>
      <c r="AT58" s="9">
        <v>17523</v>
      </c>
      <c r="AU58" s="10">
        <v>27</v>
      </c>
      <c r="AV58" s="9">
        <v>22066</v>
      </c>
      <c r="AW58" s="10">
        <v>34</v>
      </c>
      <c r="AX58" s="9">
        <v>16225</v>
      </c>
      <c r="AY58" s="10">
        <v>25</v>
      </c>
      <c r="AZ58" s="9">
        <v>14927</v>
      </c>
      <c r="BA58" s="10">
        <v>23</v>
      </c>
      <c r="BB58" s="9">
        <v>18172</v>
      </c>
      <c r="BC58" s="10">
        <v>28</v>
      </c>
      <c r="BD58" s="9">
        <v>20119</v>
      </c>
      <c r="BE58" s="10">
        <v>31</v>
      </c>
      <c r="BF58" s="9">
        <v>23750</v>
      </c>
      <c r="BG58" s="10">
        <v>38</v>
      </c>
      <c r="BH58" s="9">
        <v>20000</v>
      </c>
      <c r="BI58" s="10">
        <v>32</v>
      </c>
      <c r="BJ58" s="9">
        <v>13750</v>
      </c>
      <c r="BK58" s="10">
        <v>22</v>
      </c>
      <c r="BL58" s="9">
        <v>22066</v>
      </c>
      <c r="BM58" s="10">
        <v>34</v>
      </c>
    </row>
    <row r="59" spans="1:65" ht="14.4">
      <c r="A59" s="2" t="s">
        <v>72</v>
      </c>
      <c r="B59" s="10" t="s">
        <v>103</v>
      </c>
      <c r="C59" s="11" t="s">
        <v>145</v>
      </c>
      <c r="D59" s="9">
        <v>17132</v>
      </c>
      <c r="E59" s="10">
        <v>41</v>
      </c>
      <c r="F59" s="9">
        <v>23400</v>
      </c>
      <c r="G59" s="10">
        <v>56</v>
      </c>
      <c r="H59" s="9">
        <v>30086</v>
      </c>
      <c r="I59" s="10">
        <v>72</v>
      </c>
      <c r="J59" s="9">
        <v>17132</v>
      </c>
      <c r="K59" s="10">
        <v>41</v>
      </c>
      <c r="L59" s="9">
        <v>18804</v>
      </c>
      <c r="M59" s="10">
        <v>45</v>
      </c>
      <c r="N59" s="9">
        <v>16714</v>
      </c>
      <c r="O59" s="10">
        <v>40</v>
      </c>
      <c r="P59" s="9">
        <v>12536</v>
      </c>
      <c r="Q59" s="10">
        <v>30</v>
      </c>
      <c r="R59" s="9">
        <v>20475</v>
      </c>
      <c r="S59" s="10">
        <v>49</v>
      </c>
      <c r="T59" s="9">
        <v>21729</v>
      </c>
      <c r="U59" s="10">
        <v>52</v>
      </c>
      <c r="V59" s="9">
        <v>24236</v>
      </c>
      <c r="W59" s="10">
        <v>58</v>
      </c>
      <c r="X59" s="9">
        <v>21311</v>
      </c>
      <c r="Y59" s="10">
        <v>51</v>
      </c>
      <c r="Z59" s="9">
        <v>19222</v>
      </c>
      <c r="AA59" s="10">
        <v>46</v>
      </c>
      <c r="AB59" s="9">
        <v>15880</v>
      </c>
      <c r="AC59" s="10">
        <v>38</v>
      </c>
      <c r="AD59" s="9">
        <v>11282</v>
      </c>
      <c r="AE59" s="10">
        <v>27</v>
      </c>
      <c r="AF59" s="9">
        <v>18804</v>
      </c>
      <c r="AG59" s="10">
        <v>45</v>
      </c>
      <c r="AH59" s="9">
        <v>13372</v>
      </c>
      <c r="AI59" s="10">
        <v>32</v>
      </c>
      <c r="AJ59" s="9">
        <v>11282</v>
      </c>
      <c r="AK59" s="10">
        <v>27</v>
      </c>
      <c r="AL59" s="9">
        <v>13789</v>
      </c>
      <c r="AM59" s="10">
        <v>33</v>
      </c>
      <c r="AN59" s="9">
        <v>13372</v>
      </c>
      <c r="AO59" s="10">
        <v>32</v>
      </c>
      <c r="AP59" s="9">
        <v>11700</v>
      </c>
      <c r="AQ59" s="10">
        <v>28</v>
      </c>
      <c r="AR59" s="9">
        <v>15461</v>
      </c>
      <c r="AS59" s="10">
        <v>37</v>
      </c>
      <c r="AT59" s="9">
        <v>15879</v>
      </c>
      <c r="AU59" s="10">
        <v>38</v>
      </c>
      <c r="AV59" s="9">
        <v>14625</v>
      </c>
      <c r="AW59" s="10">
        <v>35</v>
      </c>
      <c r="AX59" s="9">
        <v>16297</v>
      </c>
      <c r="AY59" s="10">
        <v>39</v>
      </c>
      <c r="AZ59" s="9">
        <v>16714</v>
      </c>
      <c r="BA59" s="10">
        <v>40</v>
      </c>
      <c r="BB59" s="9">
        <v>17132</v>
      </c>
      <c r="BC59" s="10">
        <v>41</v>
      </c>
      <c r="BD59" s="9">
        <v>10447</v>
      </c>
      <c r="BE59" s="10">
        <v>25</v>
      </c>
      <c r="BF59" s="9">
        <v>8775</v>
      </c>
      <c r="BG59" s="10">
        <v>21</v>
      </c>
      <c r="BH59" s="9">
        <v>9193</v>
      </c>
      <c r="BI59" s="10">
        <v>22</v>
      </c>
      <c r="BJ59" s="9">
        <v>11282</v>
      </c>
      <c r="BK59" s="10">
        <v>27</v>
      </c>
      <c r="BL59" s="9">
        <v>14625</v>
      </c>
      <c r="BM59" s="10">
        <v>35</v>
      </c>
    </row>
    <row r="60" spans="1:65" ht="14.4">
      <c r="A60" s="2" t="s">
        <v>55</v>
      </c>
      <c r="B60" s="10" t="s">
        <v>103</v>
      </c>
      <c r="C60" s="11" t="s">
        <v>151</v>
      </c>
      <c r="D60" s="9">
        <v>21600</v>
      </c>
      <c r="E60" s="10">
        <v>160</v>
      </c>
      <c r="F60" s="9">
        <v>19035</v>
      </c>
      <c r="G60" s="10">
        <v>141</v>
      </c>
      <c r="H60" s="9">
        <v>18495</v>
      </c>
      <c r="I60" s="10">
        <v>137</v>
      </c>
      <c r="J60" s="9">
        <v>19170</v>
      </c>
      <c r="K60" s="10">
        <v>142</v>
      </c>
      <c r="L60" s="9">
        <v>15930</v>
      </c>
      <c r="M60" s="10">
        <v>118</v>
      </c>
      <c r="N60" s="9">
        <v>19049</v>
      </c>
      <c r="O60" s="10">
        <v>141</v>
      </c>
      <c r="P60" s="9">
        <v>20250</v>
      </c>
      <c r="Q60" s="10">
        <v>150</v>
      </c>
      <c r="R60" s="9">
        <v>20115</v>
      </c>
      <c r="S60" s="10">
        <v>149</v>
      </c>
      <c r="T60" s="9">
        <v>17955</v>
      </c>
      <c r="U60" s="10">
        <v>133</v>
      </c>
      <c r="V60" s="9">
        <v>20115</v>
      </c>
      <c r="W60" s="10">
        <v>149</v>
      </c>
      <c r="X60" s="9">
        <v>9720</v>
      </c>
      <c r="Y60" s="10">
        <v>72</v>
      </c>
      <c r="Z60" s="9">
        <v>675</v>
      </c>
      <c r="AA60" s="10">
        <v>5</v>
      </c>
      <c r="AB60" s="9">
        <v>2295</v>
      </c>
      <c r="AC60" s="10">
        <v>17</v>
      </c>
      <c r="AD60" s="9">
        <v>945</v>
      </c>
      <c r="AE60" s="10">
        <v>7</v>
      </c>
      <c r="AF60" s="9">
        <v>24030</v>
      </c>
      <c r="AG60" s="10">
        <v>178</v>
      </c>
      <c r="AH60" s="9">
        <v>29685</v>
      </c>
      <c r="AI60" s="10">
        <v>216</v>
      </c>
      <c r="AJ60" s="9">
        <v>34830</v>
      </c>
      <c r="AK60" s="10">
        <v>258</v>
      </c>
      <c r="AL60" s="9">
        <v>27540</v>
      </c>
      <c r="AM60" s="10">
        <v>204</v>
      </c>
      <c r="AN60" s="9">
        <v>26190</v>
      </c>
      <c r="AO60" s="10">
        <v>194</v>
      </c>
      <c r="AP60" s="9">
        <v>27270</v>
      </c>
      <c r="AQ60" s="10">
        <v>202</v>
      </c>
      <c r="AR60" s="9">
        <v>23909</v>
      </c>
      <c r="AS60" s="10">
        <v>177</v>
      </c>
      <c r="AT60" s="9">
        <v>32940</v>
      </c>
      <c r="AU60" s="10">
        <v>244</v>
      </c>
      <c r="AV60" s="9">
        <v>32265</v>
      </c>
      <c r="AW60" s="10">
        <v>239</v>
      </c>
      <c r="AX60" s="9">
        <v>25785</v>
      </c>
      <c r="AY60" s="10">
        <v>191</v>
      </c>
      <c r="AZ60" s="9">
        <v>20250</v>
      </c>
      <c r="BA60" s="10">
        <v>150</v>
      </c>
      <c r="BB60" s="9">
        <v>10530</v>
      </c>
      <c r="BC60" s="10">
        <v>78</v>
      </c>
      <c r="BD60" s="9">
        <v>8259</v>
      </c>
      <c r="BE60" s="10">
        <v>61</v>
      </c>
      <c r="BF60" s="9">
        <v>27369</v>
      </c>
      <c r="BG60" s="10">
        <v>212</v>
      </c>
      <c r="BH60" s="9">
        <v>30187</v>
      </c>
      <c r="BI60" s="10">
        <v>234</v>
      </c>
      <c r="BJ60" s="9">
        <v>27994</v>
      </c>
      <c r="BK60" s="10">
        <v>217</v>
      </c>
      <c r="BL60" s="9">
        <v>32265</v>
      </c>
      <c r="BM60" s="10">
        <v>239</v>
      </c>
    </row>
    <row r="61" spans="1:65" ht="14.4">
      <c r="A61" s="2" t="s">
        <v>24</v>
      </c>
      <c r="B61" s="10" t="s">
        <v>103</v>
      </c>
      <c r="C61" s="11" t="s">
        <v>151</v>
      </c>
      <c r="D61" s="9">
        <v>2716</v>
      </c>
      <c r="E61" s="10">
        <v>4</v>
      </c>
      <c r="F61" s="9">
        <v>3395</v>
      </c>
      <c r="G61" s="10">
        <v>5</v>
      </c>
      <c r="H61" s="9">
        <v>2037</v>
      </c>
      <c r="I61" s="10">
        <v>3</v>
      </c>
      <c r="J61" s="9">
        <v>2037</v>
      </c>
      <c r="K61" s="10">
        <v>3</v>
      </c>
      <c r="L61" s="9">
        <v>2037</v>
      </c>
      <c r="M61" s="10">
        <v>3</v>
      </c>
      <c r="N61" s="9">
        <v>4753</v>
      </c>
      <c r="O61" s="10">
        <v>7</v>
      </c>
      <c r="P61" s="9">
        <v>4074</v>
      </c>
      <c r="Q61" s="10">
        <v>6</v>
      </c>
      <c r="R61" s="9">
        <v>4074</v>
      </c>
      <c r="S61" s="10">
        <v>6</v>
      </c>
      <c r="T61" s="9">
        <v>1358</v>
      </c>
      <c r="U61" s="10">
        <v>2</v>
      </c>
      <c r="V61" s="9">
        <v>2037</v>
      </c>
      <c r="W61" s="10">
        <v>3</v>
      </c>
      <c r="X61" s="9">
        <v>2716</v>
      </c>
      <c r="Y61" s="10">
        <v>4</v>
      </c>
      <c r="Z61" s="9">
        <v>3395</v>
      </c>
      <c r="AA61" s="10">
        <v>5</v>
      </c>
      <c r="AB61" s="9">
        <v>2007</v>
      </c>
      <c r="AC61" s="10">
        <v>3</v>
      </c>
      <c r="AD61" s="9">
        <v>4543</v>
      </c>
      <c r="AE61" s="10">
        <v>7</v>
      </c>
      <c r="AF61" s="9">
        <v>7788</v>
      </c>
      <c r="AG61" s="10">
        <v>12</v>
      </c>
      <c r="AH61" s="9">
        <v>3245</v>
      </c>
      <c r="AI61" s="10">
        <v>5</v>
      </c>
      <c r="AJ61" s="9">
        <v>5841</v>
      </c>
      <c r="AK61" s="10">
        <v>9</v>
      </c>
      <c r="AL61" s="9">
        <v>2596</v>
      </c>
      <c r="AM61" s="10">
        <v>4</v>
      </c>
      <c r="AN61" s="9">
        <v>5192</v>
      </c>
      <c r="AO61" s="10">
        <v>8</v>
      </c>
      <c r="AP61" s="9">
        <v>5192</v>
      </c>
      <c r="AQ61" s="10">
        <v>8</v>
      </c>
      <c r="AR61" s="9">
        <v>3894</v>
      </c>
      <c r="AS61" s="10">
        <v>6</v>
      </c>
      <c r="AT61" s="9">
        <v>6490</v>
      </c>
      <c r="AU61" s="10">
        <v>10</v>
      </c>
      <c r="AV61" s="9">
        <v>9735</v>
      </c>
      <c r="AW61" s="10">
        <v>15</v>
      </c>
      <c r="AX61" s="9">
        <v>12331</v>
      </c>
      <c r="AY61" s="10">
        <v>19</v>
      </c>
      <c r="AZ61" s="9">
        <v>5192</v>
      </c>
      <c r="BA61" s="10">
        <v>8</v>
      </c>
      <c r="BB61" s="9">
        <v>9086</v>
      </c>
      <c r="BC61" s="10">
        <v>14</v>
      </c>
      <c r="BD61" s="9">
        <v>5192</v>
      </c>
      <c r="BE61" s="10">
        <v>8</v>
      </c>
      <c r="BF61" s="9">
        <v>8985</v>
      </c>
      <c r="BG61" s="10">
        <v>15</v>
      </c>
      <c r="BH61" s="9">
        <v>11381</v>
      </c>
      <c r="BI61" s="10">
        <v>19</v>
      </c>
      <c r="BJ61" s="9">
        <v>7787</v>
      </c>
      <c r="BK61" s="10">
        <v>13</v>
      </c>
      <c r="BL61" s="9">
        <v>9735</v>
      </c>
      <c r="BM61" s="10">
        <v>15</v>
      </c>
    </row>
    <row r="62" spans="1:65" ht="14.4">
      <c r="A62" s="2" t="s">
        <v>90</v>
      </c>
      <c r="B62" s="10" t="s">
        <v>103</v>
      </c>
      <c r="C62" s="11" t="s">
        <v>151</v>
      </c>
      <c r="D62" s="9">
        <v>16450</v>
      </c>
      <c r="E62" s="10">
        <v>33</v>
      </c>
      <c r="F62" s="9">
        <v>15769</v>
      </c>
      <c r="G62" s="10">
        <v>32</v>
      </c>
      <c r="H62" s="9">
        <v>19212</v>
      </c>
      <c r="I62" s="10">
        <v>39</v>
      </c>
      <c r="J62" s="9">
        <v>24138</v>
      </c>
      <c r="K62" s="10">
        <v>49</v>
      </c>
      <c r="L62" s="9">
        <v>21245</v>
      </c>
      <c r="M62" s="10">
        <v>43</v>
      </c>
      <c r="N62" s="9">
        <v>22283</v>
      </c>
      <c r="O62" s="10">
        <v>45</v>
      </c>
      <c r="P62" s="9">
        <v>20197</v>
      </c>
      <c r="Q62" s="10">
        <v>41</v>
      </c>
      <c r="R62" s="9">
        <v>17734</v>
      </c>
      <c r="S62" s="10">
        <v>36</v>
      </c>
      <c r="T62" s="9">
        <v>20197</v>
      </c>
      <c r="U62" s="10">
        <v>41</v>
      </c>
      <c r="V62" s="9">
        <v>24138</v>
      </c>
      <c r="W62" s="10">
        <v>49</v>
      </c>
      <c r="X62" s="9">
        <v>24631</v>
      </c>
      <c r="Y62" s="10">
        <v>50</v>
      </c>
      <c r="Z62" s="9">
        <v>13793</v>
      </c>
      <c r="AA62" s="10">
        <v>28</v>
      </c>
      <c r="AB62" s="9">
        <v>17242</v>
      </c>
      <c r="AC62" s="10">
        <v>35</v>
      </c>
      <c r="AD62" s="9">
        <v>14778</v>
      </c>
      <c r="AE62" s="10">
        <v>30</v>
      </c>
      <c r="AF62" s="9">
        <v>17734</v>
      </c>
      <c r="AG62" s="10">
        <v>36</v>
      </c>
      <c r="AH62" s="9">
        <v>15271</v>
      </c>
      <c r="AI62" s="10">
        <v>31</v>
      </c>
      <c r="AJ62" s="9">
        <v>24631</v>
      </c>
      <c r="AK62" s="10">
        <v>50</v>
      </c>
      <c r="AL62" s="9">
        <v>22660</v>
      </c>
      <c r="AM62" s="10">
        <v>46</v>
      </c>
      <c r="AN62" s="9">
        <v>23645</v>
      </c>
      <c r="AO62" s="10">
        <v>48</v>
      </c>
      <c r="AP62" s="9">
        <v>23153</v>
      </c>
      <c r="AQ62" s="10">
        <v>47</v>
      </c>
      <c r="AR62" s="9">
        <v>27094</v>
      </c>
      <c r="AS62" s="10">
        <v>55</v>
      </c>
      <c r="AT62" s="9">
        <v>38441</v>
      </c>
      <c r="AU62" s="10">
        <v>78</v>
      </c>
      <c r="AV62" s="9">
        <v>43964</v>
      </c>
      <c r="AW62" s="10">
        <v>91</v>
      </c>
      <c r="AX62" s="9">
        <v>50245</v>
      </c>
      <c r="AY62" s="10">
        <v>104</v>
      </c>
      <c r="AZ62" s="9">
        <v>31403</v>
      </c>
      <c r="BA62" s="10">
        <v>65</v>
      </c>
      <c r="BB62" s="9">
        <v>30437</v>
      </c>
      <c r="BC62" s="10">
        <v>63</v>
      </c>
      <c r="BD62" s="9">
        <v>34785</v>
      </c>
      <c r="BE62" s="10">
        <v>72</v>
      </c>
      <c r="BF62" s="9">
        <v>29631</v>
      </c>
      <c r="BG62" s="10">
        <v>60</v>
      </c>
      <c r="BH62" s="9">
        <v>27586</v>
      </c>
      <c r="BI62" s="10">
        <v>56</v>
      </c>
      <c r="BJ62" s="9">
        <v>21182</v>
      </c>
      <c r="BK62" s="10">
        <v>43</v>
      </c>
      <c r="BL62" s="9">
        <v>43964</v>
      </c>
      <c r="BM62" s="10">
        <v>91</v>
      </c>
    </row>
    <row r="63" spans="1:65" ht="14.4">
      <c r="A63" s="2" t="s">
        <v>81</v>
      </c>
      <c r="B63" s="10" t="s">
        <v>103</v>
      </c>
      <c r="C63" s="11" t="s">
        <v>151</v>
      </c>
      <c r="D63" s="9">
        <v>17132</v>
      </c>
      <c r="E63" s="10">
        <v>41</v>
      </c>
      <c r="F63" s="9">
        <v>23400</v>
      </c>
      <c r="G63" s="10">
        <v>56</v>
      </c>
      <c r="H63" s="9">
        <v>30086</v>
      </c>
      <c r="I63" s="10">
        <v>72</v>
      </c>
      <c r="J63" s="9">
        <v>17132</v>
      </c>
      <c r="K63" s="10">
        <v>41</v>
      </c>
      <c r="L63" s="9">
        <v>18804</v>
      </c>
      <c r="M63" s="10">
        <v>45</v>
      </c>
      <c r="N63" s="9">
        <v>16714</v>
      </c>
      <c r="O63" s="10">
        <v>40</v>
      </c>
      <c r="P63" s="9">
        <v>12536</v>
      </c>
      <c r="Q63" s="10">
        <v>30</v>
      </c>
      <c r="R63" s="9">
        <v>20475</v>
      </c>
      <c r="S63" s="10">
        <v>49</v>
      </c>
      <c r="T63" s="9">
        <v>21729</v>
      </c>
      <c r="U63" s="10">
        <v>52</v>
      </c>
      <c r="V63" s="9">
        <v>24236</v>
      </c>
      <c r="W63" s="10">
        <v>58</v>
      </c>
      <c r="X63" s="9">
        <v>21311</v>
      </c>
      <c r="Y63" s="10">
        <v>51</v>
      </c>
      <c r="Z63" s="9">
        <v>19222</v>
      </c>
      <c r="AA63" s="10">
        <v>46</v>
      </c>
      <c r="AB63" s="9">
        <v>15880</v>
      </c>
      <c r="AC63" s="10">
        <v>38</v>
      </c>
      <c r="AD63" s="9">
        <v>11282</v>
      </c>
      <c r="AE63" s="10">
        <v>27</v>
      </c>
      <c r="AF63" s="9">
        <v>18804</v>
      </c>
      <c r="AG63" s="10">
        <v>45</v>
      </c>
      <c r="AH63" s="9">
        <v>13372</v>
      </c>
      <c r="AI63" s="10">
        <v>32</v>
      </c>
      <c r="AJ63" s="9">
        <v>11282</v>
      </c>
      <c r="AK63" s="10">
        <v>27</v>
      </c>
      <c r="AL63" s="9">
        <v>13789</v>
      </c>
      <c r="AM63" s="10">
        <v>33</v>
      </c>
      <c r="AN63" s="9">
        <v>13372</v>
      </c>
      <c r="AO63" s="10">
        <v>32</v>
      </c>
      <c r="AP63" s="9">
        <v>11700</v>
      </c>
      <c r="AQ63" s="10">
        <v>28</v>
      </c>
      <c r="AR63" s="9">
        <v>15461</v>
      </c>
      <c r="AS63" s="10">
        <v>37</v>
      </c>
      <c r="AT63" s="9">
        <v>15879</v>
      </c>
      <c r="AU63" s="10">
        <v>38</v>
      </c>
      <c r="AV63" s="9">
        <v>14625</v>
      </c>
      <c r="AW63" s="10">
        <v>35</v>
      </c>
      <c r="AX63" s="9">
        <v>16297</v>
      </c>
      <c r="AY63" s="10">
        <v>39</v>
      </c>
      <c r="AZ63" s="9">
        <v>16714</v>
      </c>
      <c r="BA63" s="10">
        <v>40</v>
      </c>
      <c r="BB63" s="9">
        <v>17132</v>
      </c>
      <c r="BC63" s="10">
        <v>41</v>
      </c>
      <c r="BD63" s="9">
        <v>10447</v>
      </c>
      <c r="BE63" s="10">
        <v>25</v>
      </c>
      <c r="BF63" s="9">
        <v>8775</v>
      </c>
      <c r="BG63" s="10">
        <v>21</v>
      </c>
      <c r="BH63" s="9">
        <v>9193</v>
      </c>
      <c r="BI63" s="10">
        <v>22</v>
      </c>
      <c r="BJ63" s="9">
        <v>11282</v>
      </c>
      <c r="BK63" s="10">
        <v>27</v>
      </c>
      <c r="BL63" s="9">
        <v>14625</v>
      </c>
      <c r="BM63" s="10">
        <v>35</v>
      </c>
    </row>
    <row r="64" spans="1:65" ht="14.4">
      <c r="A64" s="2" t="s">
        <v>99</v>
      </c>
      <c r="B64" s="10" t="s">
        <v>103</v>
      </c>
      <c r="C64" s="11" t="s">
        <v>146</v>
      </c>
      <c r="D64" s="9">
        <v>227</v>
      </c>
      <c r="E64" s="10">
        <v>1</v>
      </c>
      <c r="F64" s="9">
        <v>0</v>
      </c>
      <c r="G64" s="10">
        <v>0</v>
      </c>
      <c r="H64" s="9">
        <v>359</v>
      </c>
      <c r="I64" s="10">
        <v>2</v>
      </c>
      <c r="J64" s="9">
        <v>0</v>
      </c>
      <c r="K64" s="10">
        <v>0</v>
      </c>
      <c r="L64" s="9">
        <v>0</v>
      </c>
      <c r="M64" s="10">
        <v>0</v>
      </c>
      <c r="N64" s="9">
        <v>362</v>
      </c>
      <c r="O64" s="10">
        <v>2</v>
      </c>
      <c r="P64" s="9">
        <v>0</v>
      </c>
      <c r="Q64" s="10">
        <v>0</v>
      </c>
      <c r="R64" s="9">
        <v>179</v>
      </c>
      <c r="S64" s="10">
        <v>1</v>
      </c>
      <c r="T64" s="9">
        <v>179</v>
      </c>
      <c r="U64" s="10">
        <v>1</v>
      </c>
      <c r="V64" s="9">
        <v>179</v>
      </c>
      <c r="W64" s="10">
        <v>1</v>
      </c>
      <c r="X64" s="9">
        <v>0</v>
      </c>
      <c r="Y64" s="10">
        <v>0</v>
      </c>
      <c r="Z64" s="9">
        <v>179</v>
      </c>
      <c r="AA64" s="10">
        <v>1</v>
      </c>
      <c r="AB64" s="9">
        <v>179</v>
      </c>
      <c r="AC64" s="10">
        <v>1</v>
      </c>
      <c r="AD64" s="9">
        <v>0</v>
      </c>
      <c r="AE64" s="10">
        <v>0</v>
      </c>
      <c r="AF64" s="9">
        <v>0</v>
      </c>
      <c r="AG64" s="10">
        <v>0</v>
      </c>
      <c r="AH64" s="9">
        <v>179</v>
      </c>
      <c r="AI64" s="10">
        <v>1</v>
      </c>
      <c r="AJ64" s="9">
        <v>0</v>
      </c>
      <c r="AK64" s="10">
        <v>0</v>
      </c>
      <c r="AL64" s="9">
        <v>538</v>
      </c>
      <c r="AM64" s="10">
        <v>3</v>
      </c>
      <c r="AN64" s="9">
        <v>179</v>
      </c>
      <c r="AO64" s="10">
        <v>1</v>
      </c>
      <c r="AP64" s="9">
        <v>172</v>
      </c>
      <c r="AQ64" s="10">
        <v>1</v>
      </c>
      <c r="AR64" s="9">
        <v>0</v>
      </c>
      <c r="AS64" s="10">
        <v>0</v>
      </c>
      <c r="AT64" s="9">
        <v>172</v>
      </c>
      <c r="AU64" s="10">
        <v>1</v>
      </c>
      <c r="AV64" s="9">
        <v>170</v>
      </c>
      <c r="AW64" s="10">
        <v>1</v>
      </c>
      <c r="AX64" s="9">
        <v>170</v>
      </c>
      <c r="AY64" s="10">
        <v>1</v>
      </c>
      <c r="AZ64" s="9">
        <v>340</v>
      </c>
      <c r="BA64" s="10">
        <v>2</v>
      </c>
      <c r="BB64" s="9">
        <v>0</v>
      </c>
      <c r="BC64" s="10">
        <v>0</v>
      </c>
      <c r="BD64" s="9">
        <v>0</v>
      </c>
      <c r="BE64" s="10">
        <v>0</v>
      </c>
      <c r="BF64" s="9">
        <v>402</v>
      </c>
      <c r="BG64" s="10">
        <v>2</v>
      </c>
      <c r="BH64" s="9">
        <v>0</v>
      </c>
      <c r="BI64" s="10">
        <v>0</v>
      </c>
      <c r="BJ64" s="9">
        <v>170</v>
      </c>
      <c r="BK64" s="10">
        <v>1</v>
      </c>
      <c r="BL64" s="9">
        <v>170</v>
      </c>
      <c r="BM64" s="10">
        <v>1</v>
      </c>
    </row>
    <row r="65" spans="1:65" ht="14.4">
      <c r="A65" s="2" t="s">
        <v>45</v>
      </c>
      <c r="B65" s="10" t="s">
        <v>103</v>
      </c>
      <c r="C65" s="11" t="s">
        <v>151</v>
      </c>
      <c r="D65" s="9">
        <v>21600</v>
      </c>
      <c r="E65" s="10">
        <v>160</v>
      </c>
      <c r="F65" s="9">
        <v>19035</v>
      </c>
      <c r="G65" s="10">
        <v>141</v>
      </c>
      <c r="H65" s="9">
        <v>18495</v>
      </c>
      <c r="I65" s="10">
        <v>137</v>
      </c>
      <c r="J65" s="9">
        <v>19170</v>
      </c>
      <c r="K65" s="10">
        <v>142</v>
      </c>
      <c r="L65" s="9">
        <v>15930</v>
      </c>
      <c r="M65" s="10">
        <v>118</v>
      </c>
      <c r="N65" s="9">
        <v>19049</v>
      </c>
      <c r="O65" s="10">
        <v>141</v>
      </c>
      <c r="P65" s="9">
        <v>20250</v>
      </c>
      <c r="Q65" s="10">
        <v>150</v>
      </c>
      <c r="R65" s="9">
        <v>20115</v>
      </c>
      <c r="S65" s="10">
        <v>149</v>
      </c>
      <c r="T65" s="9">
        <v>17955</v>
      </c>
      <c r="U65" s="10">
        <v>133</v>
      </c>
      <c r="V65" s="9">
        <v>20115</v>
      </c>
      <c r="W65" s="10">
        <v>149</v>
      </c>
      <c r="X65" s="9">
        <v>9720</v>
      </c>
      <c r="Y65" s="10">
        <v>72</v>
      </c>
      <c r="Z65" s="9">
        <v>675</v>
      </c>
      <c r="AA65" s="10">
        <v>5</v>
      </c>
      <c r="AB65" s="9">
        <v>2295</v>
      </c>
      <c r="AC65" s="10">
        <v>17</v>
      </c>
      <c r="AD65" s="9">
        <v>945</v>
      </c>
      <c r="AE65" s="10">
        <v>7</v>
      </c>
      <c r="AF65" s="9">
        <v>24030</v>
      </c>
      <c r="AG65" s="10">
        <v>178</v>
      </c>
      <c r="AH65" s="9">
        <v>29685</v>
      </c>
      <c r="AI65" s="10">
        <v>216</v>
      </c>
      <c r="AJ65" s="9">
        <v>34830</v>
      </c>
      <c r="AK65" s="10">
        <v>258</v>
      </c>
      <c r="AL65" s="9">
        <v>27540</v>
      </c>
      <c r="AM65" s="10">
        <v>204</v>
      </c>
      <c r="AN65" s="9">
        <v>26190</v>
      </c>
      <c r="AO65" s="10">
        <v>194</v>
      </c>
      <c r="AP65" s="9">
        <v>27270</v>
      </c>
      <c r="AQ65" s="10">
        <v>202</v>
      </c>
      <c r="AR65" s="9">
        <v>23909</v>
      </c>
      <c r="AS65" s="10">
        <v>177</v>
      </c>
      <c r="AT65" s="9">
        <v>32940</v>
      </c>
      <c r="AU65" s="10">
        <v>244</v>
      </c>
      <c r="AV65" s="9">
        <v>32265</v>
      </c>
      <c r="AW65" s="10">
        <v>239</v>
      </c>
      <c r="AX65" s="9">
        <v>25785</v>
      </c>
      <c r="AY65" s="10">
        <v>191</v>
      </c>
      <c r="AZ65" s="9">
        <v>20250</v>
      </c>
      <c r="BA65" s="10">
        <v>150</v>
      </c>
      <c r="BB65" s="9">
        <v>10530</v>
      </c>
      <c r="BC65" s="10">
        <v>78</v>
      </c>
      <c r="BD65" s="9">
        <v>8259</v>
      </c>
      <c r="BE65" s="10">
        <v>61</v>
      </c>
      <c r="BF65" s="9">
        <v>27369</v>
      </c>
      <c r="BG65" s="10">
        <v>212</v>
      </c>
      <c r="BH65" s="9">
        <v>30187</v>
      </c>
      <c r="BI65" s="10">
        <v>234</v>
      </c>
      <c r="BJ65" s="9">
        <v>27994</v>
      </c>
      <c r="BK65" s="10">
        <v>217</v>
      </c>
      <c r="BL65" s="9">
        <v>32265</v>
      </c>
      <c r="BM65" s="10">
        <v>239</v>
      </c>
    </row>
    <row r="66" spans="1:65" ht="14.4">
      <c r="A66" s="2" t="s">
        <v>100</v>
      </c>
      <c r="B66" s="10" t="s">
        <v>103</v>
      </c>
      <c r="C66" s="11" t="s">
        <v>145</v>
      </c>
      <c r="D66" s="9">
        <v>0</v>
      </c>
      <c r="E66" s="10">
        <v>0</v>
      </c>
      <c r="F66" s="9">
        <v>0</v>
      </c>
      <c r="G66" s="10">
        <v>0</v>
      </c>
      <c r="H66" s="9">
        <v>0</v>
      </c>
      <c r="I66" s="10">
        <v>0</v>
      </c>
      <c r="J66" s="9">
        <v>0</v>
      </c>
      <c r="K66" s="10">
        <v>0</v>
      </c>
      <c r="L66" s="9">
        <v>0</v>
      </c>
      <c r="M66" s="10">
        <v>0</v>
      </c>
      <c r="N66" s="9">
        <v>0</v>
      </c>
      <c r="O66" s="10">
        <v>0</v>
      </c>
      <c r="P66" s="9">
        <v>0</v>
      </c>
      <c r="Q66" s="10">
        <v>0</v>
      </c>
      <c r="R66" s="9">
        <v>0</v>
      </c>
      <c r="S66" s="10">
        <v>0</v>
      </c>
      <c r="T66" s="9">
        <v>0</v>
      </c>
      <c r="U66" s="10">
        <v>0</v>
      </c>
      <c r="V66" s="9">
        <v>0</v>
      </c>
      <c r="W66" s="10">
        <v>0</v>
      </c>
      <c r="X66" s="9">
        <v>0</v>
      </c>
      <c r="Y66" s="10">
        <v>0</v>
      </c>
      <c r="Z66" s="9">
        <v>0</v>
      </c>
      <c r="AA66" s="10">
        <v>0</v>
      </c>
      <c r="AB66" s="9">
        <v>0</v>
      </c>
      <c r="AC66" s="10">
        <v>0</v>
      </c>
      <c r="AD66" s="9">
        <v>0</v>
      </c>
      <c r="AE66" s="10">
        <v>0</v>
      </c>
      <c r="AF66" s="9">
        <v>0</v>
      </c>
      <c r="AG66" s="10">
        <v>0</v>
      </c>
      <c r="AH66" s="9">
        <v>0</v>
      </c>
      <c r="AI66" s="10">
        <v>0</v>
      </c>
      <c r="AJ66" s="9">
        <v>0</v>
      </c>
      <c r="AK66" s="10">
        <v>0</v>
      </c>
      <c r="AL66" s="9">
        <v>479</v>
      </c>
      <c r="AM66" s="10">
        <v>1</v>
      </c>
      <c r="AN66" s="9">
        <v>0</v>
      </c>
      <c r="AO66" s="10">
        <v>0</v>
      </c>
      <c r="AP66" s="9">
        <v>0</v>
      </c>
      <c r="AQ66" s="10">
        <v>0</v>
      </c>
      <c r="AR66" s="9">
        <v>0</v>
      </c>
      <c r="AS66" s="10">
        <v>0</v>
      </c>
      <c r="AT66" s="9">
        <v>0</v>
      </c>
      <c r="AU66" s="10">
        <v>0</v>
      </c>
      <c r="AV66" s="9">
        <v>0</v>
      </c>
      <c r="AW66" s="10">
        <v>0</v>
      </c>
      <c r="AX66" s="9">
        <v>0</v>
      </c>
      <c r="AY66" s="10">
        <v>0</v>
      </c>
      <c r="AZ66" s="9">
        <v>0</v>
      </c>
      <c r="BA66" s="10">
        <v>0</v>
      </c>
      <c r="BB66" s="9">
        <v>0</v>
      </c>
      <c r="BC66" s="10">
        <v>0</v>
      </c>
      <c r="BD66" s="9">
        <v>0</v>
      </c>
      <c r="BE66" s="10">
        <v>0</v>
      </c>
      <c r="BF66" s="9">
        <v>0</v>
      </c>
      <c r="BG66" s="10">
        <v>0</v>
      </c>
      <c r="BH66" s="9">
        <v>0</v>
      </c>
      <c r="BI66" s="10">
        <v>0</v>
      </c>
      <c r="BJ66" s="9">
        <v>0</v>
      </c>
      <c r="BK66" s="10">
        <v>0</v>
      </c>
      <c r="BL66" s="9">
        <v>0</v>
      </c>
      <c r="BM66" s="10">
        <v>0</v>
      </c>
    </row>
    <row r="67" spans="1:65" ht="14.4">
      <c r="A67" s="2" t="s">
        <v>63</v>
      </c>
      <c r="B67" s="10" t="s">
        <v>103</v>
      </c>
      <c r="C67" s="11" t="s">
        <v>151</v>
      </c>
      <c r="D67" s="9">
        <v>10148</v>
      </c>
      <c r="E67" s="10">
        <v>12</v>
      </c>
      <c r="F67" s="9">
        <v>5228</v>
      </c>
      <c r="G67" s="10">
        <v>6</v>
      </c>
      <c r="H67" s="9">
        <v>6806</v>
      </c>
      <c r="I67" s="10">
        <v>8</v>
      </c>
      <c r="J67" s="9">
        <v>8548</v>
      </c>
      <c r="K67" s="10">
        <v>10</v>
      </c>
      <c r="L67" s="9">
        <v>15358</v>
      </c>
      <c r="M67" s="10">
        <v>18</v>
      </c>
      <c r="N67" s="9">
        <v>14441</v>
      </c>
      <c r="O67" s="10">
        <v>17</v>
      </c>
      <c r="P67" s="9">
        <v>10126</v>
      </c>
      <c r="Q67" s="10">
        <v>12</v>
      </c>
      <c r="R67" s="9">
        <v>16087</v>
      </c>
      <c r="S67" s="10">
        <v>19</v>
      </c>
      <c r="T67" s="9">
        <v>5118</v>
      </c>
      <c r="U67" s="10">
        <v>6</v>
      </c>
      <c r="V67" s="9">
        <v>10969</v>
      </c>
      <c r="W67" s="10">
        <v>13</v>
      </c>
      <c r="X67" s="9">
        <v>14400</v>
      </c>
      <c r="Y67" s="10">
        <v>17</v>
      </c>
      <c r="Z67" s="9">
        <v>12823</v>
      </c>
      <c r="AA67" s="10">
        <v>15</v>
      </c>
      <c r="AB67" s="9">
        <v>10199</v>
      </c>
      <c r="AC67" s="10">
        <v>12</v>
      </c>
      <c r="AD67" s="9">
        <v>16253</v>
      </c>
      <c r="AE67" s="10">
        <v>19</v>
      </c>
      <c r="AF67" s="9">
        <v>9447</v>
      </c>
      <c r="AG67" s="10">
        <v>11</v>
      </c>
      <c r="AH67" s="9">
        <v>10291</v>
      </c>
      <c r="AI67" s="10">
        <v>12</v>
      </c>
      <c r="AJ67" s="9">
        <v>8548</v>
      </c>
      <c r="AK67" s="10">
        <v>10</v>
      </c>
      <c r="AL67" s="9">
        <v>7815</v>
      </c>
      <c r="AM67" s="10">
        <v>9</v>
      </c>
      <c r="AN67" s="9">
        <v>10166</v>
      </c>
      <c r="AO67" s="10">
        <v>12</v>
      </c>
      <c r="AP67" s="9">
        <v>10996</v>
      </c>
      <c r="AQ67" s="10">
        <v>13</v>
      </c>
      <c r="AR67" s="9">
        <v>12606</v>
      </c>
      <c r="AS67" s="10">
        <v>15</v>
      </c>
      <c r="AT67" s="9">
        <v>11059</v>
      </c>
      <c r="AU67" s="10">
        <v>13</v>
      </c>
      <c r="AV67" s="9">
        <v>7573</v>
      </c>
      <c r="AW67" s="10">
        <v>9</v>
      </c>
      <c r="AX67" s="9">
        <v>9307</v>
      </c>
      <c r="AY67" s="10">
        <v>11</v>
      </c>
      <c r="AZ67" s="9">
        <v>9053</v>
      </c>
      <c r="BA67" s="10">
        <v>11</v>
      </c>
      <c r="BB67" s="9">
        <v>12958</v>
      </c>
      <c r="BC67" s="10">
        <v>19</v>
      </c>
      <c r="BD67" s="9">
        <v>13147</v>
      </c>
      <c r="BE67" s="10">
        <v>19</v>
      </c>
      <c r="BF67" s="9">
        <v>19374</v>
      </c>
      <c r="BG67" s="10">
        <v>28</v>
      </c>
      <c r="BH67" s="9">
        <v>13147</v>
      </c>
      <c r="BI67" s="10">
        <v>19</v>
      </c>
      <c r="BJ67" s="9">
        <v>11071</v>
      </c>
      <c r="BK67" s="10">
        <v>16</v>
      </c>
      <c r="BL67" s="9">
        <v>7573</v>
      </c>
      <c r="BM67" s="10">
        <v>9</v>
      </c>
    </row>
    <row r="68" spans="1:65" ht="14.4">
      <c r="A68" s="2" t="s">
        <v>93</v>
      </c>
      <c r="B68" s="10" t="s">
        <v>103</v>
      </c>
      <c r="C68" s="11" t="s">
        <v>146</v>
      </c>
      <c r="D68" s="9">
        <v>10472</v>
      </c>
      <c r="E68" s="10">
        <v>17</v>
      </c>
      <c r="F68" s="9">
        <v>6776</v>
      </c>
      <c r="G68" s="10">
        <v>11</v>
      </c>
      <c r="H68" s="9">
        <v>7629</v>
      </c>
      <c r="I68" s="10">
        <v>12</v>
      </c>
      <c r="J68" s="9">
        <v>7392</v>
      </c>
      <c r="K68" s="10">
        <v>12</v>
      </c>
      <c r="L68" s="9">
        <v>8394</v>
      </c>
      <c r="M68" s="10">
        <v>16</v>
      </c>
      <c r="N68" s="9">
        <v>6120</v>
      </c>
      <c r="O68" s="10">
        <v>10</v>
      </c>
      <c r="P68" s="9">
        <v>11767</v>
      </c>
      <c r="Q68" s="10">
        <v>23</v>
      </c>
      <c r="R68" s="9">
        <v>8697</v>
      </c>
      <c r="S68" s="10">
        <v>17</v>
      </c>
      <c r="T68" s="9">
        <v>17394</v>
      </c>
      <c r="U68" s="10">
        <v>34</v>
      </c>
      <c r="V68" s="9">
        <v>9209</v>
      </c>
      <c r="W68" s="10">
        <v>18</v>
      </c>
      <c r="X68" s="9">
        <v>9720</v>
      </c>
      <c r="Y68" s="10">
        <v>19</v>
      </c>
      <c r="Z68" s="9">
        <v>14730</v>
      </c>
      <c r="AA68" s="10">
        <v>29</v>
      </c>
      <c r="AB68" s="9">
        <v>7181</v>
      </c>
      <c r="AC68" s="10">
        <v>14</v>
      </c>
      <c r="AD68" s="9">
        <v>12600</v>
      </c>
      <c r="AE68" s="10">
        <v>25</v>
      </c>
      <c r="AF68" s="9">
        <v>11592</v>
      </c>
      <c r="AG68" s="10">
        <v>23</v>
      </c>
      <c r="AH68" s="9">
        <v>12883</v>
      </c>
      <c r="AI68" s="10">
        <v>31</v>
      </c>
      <c r="AJ68" s="9">
        <v>11152</v>
      </c>
      <c r="AK68" s="10">
        <v>31</v>
      </c>
      <c r="AL68" s="9">
        <v>10072</v>
      </c>
      <c r="AM68" s="10">
        <v>28</v>
      </c>
      <c r="AN68" s="9">
        <v>13310</v>
      </c>
      <c r="AO68" s="10">
        <v>37</v>
      </c>
      <c r="AP68" s="9">
        <v>10792</v>
      </c>
      <c r="AQ68" s="10">
        <v>30</v>
      </c>
      <c r="AR68" s="9">
        <v>11871</v>
      </c>
      <c r="AS68" s="10">
        <v>33</v>
      </c>
      <c r="AT68" s="9">
        <v>12950</v>
      </c>
      <c r="AU68" s="10">
        <v>36</v>
      </c>
      <c r="AV68" s="9">
        <v>17986</v>
      </c>
      <c r="AW68" s="10">
        <v>50</v>
      </c>
      <c r="AX68" s="9">
        <v>15109</v>
      </c>
      <c r="AY68" s="10">
        <v>42</v>
      </c>
      <c r="AZ68" s="9">
        <v>14749</v>
      </c>
      <c r="BA68" s="10">
        <v>41</v>
      </c>
      <c r="BB68" s="9">
        <v>15828</v>
      </c>
      <c r="BC68" s="10">
        <v>44</v>
      </c>
      <c r="BD68" s="9">
        <v>19785</v>
      </c>
      <c r="BE68" s="10">
        <v>55</v>
      </c>
      <c r="BF68" s="9">
        <v>14749</v>
      </c>
      <c r="BG68" s="10">
        <v>41</v>
      </c>
      <c r="BH68" s="9">
        <v>14749</v>
      </c>
      <c r="BI68" s="10">
        <v>41</v>
      </c>
      <c r="BJ68" s="9">
        <v>14389</v>
      </c>
      <c r="BK68" s="10">
        <v>40</v>
      </c>
      <c r="BL68" s="9">
        <v>17986</v>
      </c>
      <c r="BM68" s="10">
        <v>50</v>
      </c>
    </row>
    <row r="69" spans="1:65" ht="14.4">
      <c r="A69" s="2" t="s">
        <v>37</v>
      </c>
      <c r="B69" s="10" t="s">
        <v>103</v>
      </c>
      <c r="C69" s="11" t="s">
        <v>146</v>
      </c>
      <c r="D69" s="9">
        <v>487</v>
      </c>
      <c r="E69" s="10">
        <v>3</v>
      </c>
      <c r="F69" s="9">
        <v>1163</v>
      </c>
      <c r="G69" s="10">
        <v>7</v>
      </c>
      <c r="H69" s="9">
        <v>1083</v>
      </c>
      <c r="I69" s="10">
        <v>7</v>
      </c>
      <c r="J69" s="9">
        <v>487</v>
      </c>
      <c r="K69" s="10">
        <v>3</v>
      </c>
      <c r="L69" s="9">
        <v>716</v>
      </c>
      <c r="M69" s="10">
        <v>4</v>
      </c>
      <c r="N69" s="9">
        <v>447</v>
      </c>
      <c r="O69" s="10">
        <v>3</v>
      </c>
      <c r="P69" s="9">
        <v>984</v>
      </c>
      <c r="Q69" s="10">
        <v>6</v>
      </c>
      <c r="R69" s="9">
        <v>785</v>
      </c>
      <c r="S69" s="10">
        <v>5</v>
      </c>
      <c r="T69" s="9">
        <v>865</v>
      </c>
      <c r="U69" s="10">
        <v>5</v>
      </c>
      <c r="V69" s="9">
        <v>636</v>
      </c>
      <c r="W69" s="10">
        <v>4</v>
      </c>
      <c r="X69" s="9">
        <v>596</v>
      </c>
      <c r="Y69" s="10">
        <v>4</v>
      </c>
      <c r="Z69" s="9">
        <v>1014</v>
      </c>
      <c r="AA69" s="10">
        <v>6</v>
      </c>
      <c r="AB69" s="9">
        <v>447</v>
      </c>
      <c r="AC69" s="10">
        <v>3</v>
      </c>
      <c r="AD69" s="9">
        <v>487</v>
      </c>
      <c r="AE69" s="10">
        <v>3</v>
      </c>
      <c r="AF69" s="9">
        <v>447</v>
      </c>
      <c r="AG69" s="10">
        <v>3</v>
      </c>
      <c r="AH69" s="9">
        <v>905</v>
      </c>
      <c r="AI69" s="10">
        <v>5</v>
      </c>
      <c r="AJ69" s="9">
        <v>865</v>
      </c>
      <c r="AK69" s="10">
        <v>5</v>
      </c>
      <c r="AL69" s="9">
        <v>189</v>
      </c>
      <c r="AM69" s="10">
        <v>1</v>
      </c>
      <c r="AN69" s="9">
        <v>785</v>
      </c>
      <c r="AO69" s="10">
        <v>5</v>
      </c>
      <c r="AP69" s="9">
        <v>338</v>
      </c>
      <c r="AQ69" s="10">
        <v>2</v>
      </c>
      <c r="AR69" s="9">
        <v>1075</v>
      </c>
      <c r="AS69" s="10">
        <v>5</v>
      </c>
      <c r="AT69" s="9">
        <v>1314</v>
      </c>
      <c r="AU69" s="10">
        <v>6</v>
      </c>
      <c r="AV69" s="9">
        <v>1632</v>
      </c>
      <c r="AW69" s="10">
        <v>8</v>
      </c>
      <c r="AX69" s="9">
        <v>1075</v>
      </c>
      <c r="AY69" s="10">
        <v>5</v>
      </c>
      <c r="AZ69" s="9">
        <v>2349</v>
      </c>
      <c r="BA69" s="10">
        <v>11</v>
      </c>
      <c r="BB69" s="9">
        <v>677</v>
      </c>
      <c r="BC69" s="10">
        <v>3</v>
      </c>
      <c r="BD69" s="9">
        <v>1234</v>
      </c>
      <c r="BE69" s="10">
        <v>6</v>
      </c>
      <c r="BF69" s="9">
        <v>1632</v>
      </c>
      <c r="BG69" s="10">
        <v>8</v>
      </c>
      <c r="BH69" s="9">
        <v>1115</v>
      </c>
      <c r="BI69" s="10">
        <v>5</v>
      </c>
      <c r="BJ69" s="9">
        <v>1075</v>
      </c>
      <c r="BK69" s="10">
        <v>5</v>
      </c>
      <c r="BL69" s="9">
        <v>1632</v>
      </c>
      <c r="BM69" s="10">
        <v>8</v>
      </c>
    </row>
    <row r="70" spans="1:65" ht="14.4">
      <c r="A70" s="2" t="s">
        <v>15</v>
      </c>
      <c r="B70" s="10" t="s">
        <v>103</v>
      </c>
      <c r="C70" s="11" t="s">
        <v>151</v>
      </c>
      <c r="D70" s="9">
        <v>16450</v>
      </c>
      <c r="E70" s="10">
        <v>33</v>
      </c>
      <c r="F70" s="9">
        <v>15769</v>
      </c>
      <c r="G70" s="10">
        <v>32</v>
      </c>
      <c r="H70" s="9">
        <v>19212</v>
      </c>
      <c r="I70" s="10">
        <v>39</v>
      </c>
      <c r="J70" s="9">
        <v>24138</v>
      </c>
      <c r="K70" s="10">
        <v>49</v>
      </c>
      <c r="L70" s="9">
        <v>21245</v>
      </c>
      <c r="M70" s="10">
        <v>43</v>
      </c>
      <c r="N70" s="9">
        <v>22283</v>
      </c>
      <c r="O70" s="10">
        <v>45</v>
      </c>
      <c r="P70" s="9">
        <v>20197</v>
      </c>
      <c r="Q70" s="10">
        <v>41</v>
      </c>
      <c r="R70" s="9">
        <v>17734</v>
      </c>
      <c r="S70" s="10">
        <v>36</v>
      </c>
      <c r="T70" s="9">
        <v>20197</v>
      </c>
      <c r="U70" s="10">
        <v>41</v>
      </c>
      <c r="V70" s="9">
        <v>24138</v>
      </c>
      <c r="W70" s="10">
        <v>49</v>
      </c>
      <c r="X70" s="9">
        <v>24631</v>
      </c>
      <c r="Y70" s="10">
        <v>50</v>
      </c>
      <c r="Z70" s="9">
        <v>13793</v>
      </c>
      <c r="AA70" s="10">
        <v>28</v>
      </c>
      <c r="AB70" s="9">
        <v>17242</v>
      </c>
      <c r="AC70" s="10">
        <v>35</v>
      </c>
      <c r="AD70" s="9">
        <v>14778</v>
      </c>
      <c r="AE70" s="10">
        <v>30</v>
      </c>
      <c r="AF70" s="9">
        <v>17734</v>
      </c>
      <c r="AG70" s="10">
        <v>36</v>
      </c>
      <c r="AH70" s="9">
        <v>15271</v>
      </c>
      <c r="AI70" s="10">
        <v>31</v>
      </c>
      <c r="AJ70" s="9">
        <v>24631</v>
      </c>
      <c r="AK70" s="10">
        <v>50</v>
      </c>
      <c r="AL70" s="9">
        <v>22660</v>
      </c>
      <c r="AM70" s="10">
        <v>46</v>
      </c>
      <c r="AN70" s="9">
        <v>23645</v>
      </c>
      <c r="AO70" s="10">
        <v>48</v>
      </c>
      <c r="AP70" s="9">
        <v>23153</v>
      </c>
      <c r="AQ70" s="10">
        <v>47</v>
      </c>
      <c r="AR70" s="9">
        <v>27094</v>
      </c>
      <c r="AS70" s="10">
        <v>55</v>
      </c>
      <c r="AT70" s="9">
        <v>38441</v>
      </c>
      <c r="AU70" s="10">
        <v>78</v>
      </c>
      <c r="AV70" s="9">
        <v>43964</v>
      </c>
      <c r="AW70" s="10">
        <v>91</v>
      </c>
      <c r="AX70" s="9">
        <v>50245</v>
      </c>
      <c r="AY70" s="10">
        <v>104</v>
      </c>
      <c r="AZ70" s="9">
        <v>31403</v>
      </c>
      <c r="BA70" s="10">
        <v>65</v>
      </c>
      <c r="BB70" s="9">
        <v>30437</v>
      </c>
      <c r="BC70" s="10">
        <v>63</v>
      </c>
      <c r="BD70" s="9">
        <v>34785</v>
      </c>
      <c r="BE70" s="10">
        <v>72</v>
      </c>
      <c r="BF70" s="9">
        <v>29631</v>
      </c>
      <c r="BG70" s="10">
        <v>60</v>
      </c>
      <c r="BH70" s="9">
        <v>27586</v>
      </c>
      <c r="BI70" s="10">
        <v>56</v>
      </c>
      <c r="BJ70" s="9">
        <v>21182</v>
      </c>
      <c r="BK70" s="10">
        <v>43</v>
      </c>
      <c r="BL70" s="9">
        <v>43964</v>
      </c>
      <c r="BM70" s="10">
        <v>91</v>
      </c>
    </row>
    <row r="71" spans="1:65" ht="14.4">
      <c r="A71" s="2" t="s">
        <v>54</v>
      </c>
      <c r="B71" s="10" t="s">
        <v>103</v>
      </c>
      <c r="C71" s="11" t="s">
        <v>151</v>
      </c>
      <c r="D71" s="9">
        <v>227</v>
      </c>
      <c r="E71" s="10">
        <v>1</v>
      </c>
      <c r="F71" s="9">
        <v>0</v>
      </c>
      <c r="G71" s="10">
        <v>0</v>
      </c>
      <c r="H71" s="9">
        <v>359</v>
      </c>
      <c r="I71" s="10">
        <v>2</v>
      </c>
      <c r="J71" s="9">
        <v>0</v>
      </c>
      <c r="K71" s="10">
        <v>0</v>
      </c>
      <c r="L71" s="9">
        <v>0</v>
      </c>
      <c r="M71" s="10">
        <v>0</v>
      </c>
      <c r="N71" s="9">
        <v>362</v>
      </c>
      <c r="O71" s="10">
        <v>2</v>
      </c>
      <c r="P71" s="9">
        <v>0</v>
      </c>
      <c r="Q71" s="10">
        <v>0</v>
      </c>
      <c r="R71" s="9">
        <v>179</v>
      </c>
      <c r="S71" s="10">
        <v>1</v>
      </c>
      <c r="T71" s="9">
        <v>179</v>
      </c>
      <c r="U71" s="10">
        <v>1</v>
      </c>
      <c r="V71" s="9">
        <v>179</v>
      </c>
      <c r="W71" s="10">
        <v>1</v>
      </c>
      <c r="X71" s="9">
        <v>0</v>
      </c>
      <c r="Y71" s="10">
        <v>0</v>
      </c>
      <c r="Z71" s="9">
        <v>179</v>
      </c>
      <c r="AA71" s="10">
        <v>1</v>
      </c>
      <c r="AB71" s="9">
        <v>179</v>
      </c>
      <c r="AC71" s="10">
        <v>1</v>
      </c>
      <c r="AD71" s="9">
        <v>0</v>
      </c>
      <c r="AE71" s="10">
        <v>0</v>
      </c>
      <c r="AF71" s="9">
        <v>0</v>
      </c>
      <c r="AG71" s="10">
        <v>0</v>
      </c>
      <c r="AH71" s="9">
        <v>179</v>
      </c>
      <c r="AI71" s="10">
        <v>1</v>
      </c>
      <c r="AJ71" s="9">
        <v>0</v>
      </c>
      <c r="AK71" s="10">
        <v>0</v>
      </c>
      <c r="AL71" s="9">
        <v>538</v>
      </c>
      <c r="AM71" s="10">
        <v>3</v>
      </c>
      <c r="AN71" s="9">
        <v>179</v>
      </c>
      <c r="AO71" s="10">
        <v>1</v>
      </c>
      <c r="AP71" s="9">
        <v>172</v>
      </c>
      <c r="AQ71" s="10">
        <v>1</v>
      </c>
      <c r="AR71" s="9">
        <v>0</v>
      </c>
      <c r="AS71" s="10">
        <v>0</v>
      </c>
      <c r="AT71" s="9">
        <v>172</v>
      </c>
      <c r="AU71" s="10">
        <v>1</v>
      </c>
      <c r="AV71" s="9">
        <v>170</v>
      </c>
      <c r="AW71" s="10">
        <v>1</v>
      </c>
      <c r="AX71" s="9">
        <v>170</v>
      </c>
      <c r="AY71" s="10">
        <v>1</v>
      </c>
      <c r="AZ71" s="9">
        <v>340</v>
      </c>
      <c r="BA71" s="10">
        <v>2</v>
      </c>
      <c r="BB71" s="9">
        <v>0</v>
      </c>
      <c r="BC71" s="10">
        <v>0</v>
      </c>
      <c r="BD71" s="9">
        <v>0</v>
      </c>
      <c r="BE71" s="10">
        <v>0</v>
      </c>
      <c r="BF71" s="9">
        <v>402</v>
      </c>
      <c r="BG71" s="10">
        <v>2</v>
      </c>
      <c r="BH71" s="9">
        <v>0</v>
      </c>
      <c r="BI71" s="10">
        <v>0</v>
      </c>
      <c r="BJ71" s="9">
        <v>170</v>
      </c>
      <c r="BK71" s="10">
        <v>1</v>
      </c>
      <c r="BL71" s="9">
        <v>170</v>
      </c>
      <c r="BM71" s="10">
        <v>1</v>
      </c>
    </row>
    <row r="72" spans="1:65" ht="14.4">
      <c r="A72" s="2" t="s">
        <v>5</v>
      </c>
      <c r="B72" s="10" t="s">
        <v>103</v>
      </c>
      <c r="C72" s="11" t="s">
        <v>151</v>
      </c>
      <c r="D72" s="9">
        <v>0</v>
      </c>
      <c r="E72" s="10">
        <v>0</v>
      </c>
      <c r="F72" s="9">
        <v>0</v>
      </c>
      <c r="G72" s="10">
        <v>0</v>
      </c>
      <c r="H72" s="9">
        <v>0</v>
      </c>
      <c r="I72" s="10">
        <v>0</v>
      </c>
      <c r="J72" s="9">
        <v>0</v>
      </c>
      <c r="K72" s="10">
        <v>0</v>
      </c>
      <c r="L72" s="9">
        <v>0</v>
      </c>
      <c r="M72" s="10">
        <v>0</v>
      </c>
      <c r="N72" s="9">
        <v>0</v>
      </c>
      <c r="O72" s="10">
        <v>0</v>
      </c>
      <c r="P72" s="9">
        <v>0</v>
      </c>
      <c r="Q72" s="10">
        <v>0</v>
      </c>
      <c r="R72" s="9">
        <v>0</v>
      </c>
      <c r="S72" s="10">
        <v>0</v>
      </c>
      <c r="T72" s="9">
        <v>0</v>
      </c>
      <c r="U72" s="10">
        <v>0</v>
      </c>
      <c r="V72" s="9">
        <v>0</v>
      </c>
      <c r="W72" s="10">
        <v>0</v>
      </c>
      <c r="X72" s="9">
        <v>0</v>
      </c>
      <c r="Y72" s="10">
        <v>0</v>
      </c>
      <c r="Z72" s="9">
        <v>0</v>
      </c>
      <c r="AA72" s="10">
        <v>0</v>
      </c>
      <c r="AB72" s="9">
        <v>0</v>
      </c>
      <c r="AC72" s="10">
        <v>0</v>
      </c>
      <c r="AD72" s="9">
        <v>0</v>
      </c>
      <c r="AE72" s="10">
        <v>0</v>
      </c>
      <c r="AF72" s="9">
        <v>0</v>
      </c>
      <c r="AG72" s="10">
        <v>0</v>
      </c>
      <c r="AH72" s="9">
        <v>0</v>
      </c>
      <c r="AI72" s="10">
        <v>0</v>
      </c>
      <c r="AJ72" s="9">
        <v>0</v>
      </c>
      <c r="AK72" s="10">
        <v>0</v>
      </c>
      <c r="AL72" s="9">
        <v>479</v>
      </c>
      <c r="AM72" s="10">
        <v>1</v>
      </c>
      <c r="AN72" s="9">
        <v>0</v>
      </c>
      <c r="AO72" s="10">
        <v>0</v>
      </c>
      <c r="AP72" s="9">
        <v>0</v>
      </c>
      <c r="AQ72" s="10">
        <v>0</v>
      </c>
      <c r="AR72" s="9">
        <v>0</v>
      </c>
      <c r="AS72" s="10">
        <v>0</v>
      </c>
      <c r="AT72" s="9">
        <v>0</v>
      </c>
      <c r="AU72" s="10">
        <v>0</v>
      </c>
      <c r="AV72" s="9">
        <v>0</v>
      </c>
      <c r="AW72" s="10">
        <v>0</v>
      </c>
      <c r="AX72" s="9">
        <v>0</v>
      </c>
      <c r="AY72" s="10">
        <v>0</v>
      </c>
      <c r="AZ72" s="9">
        <v>0</v>
      </c>
      <c r="BA72" s="10">
        <v>0</v>
      </c>
      <c r="BB72" s="9">
        <v>0</v>
      </c>
      <c r="BC72" s="10">
        <v>0</v>
      </c>
      <c r="BD72" s="9">
        <v>0</v>
      </c>
      <c r="BE72" s="10">
        <v>0</v>
      </c>
      <c r="BF72" s="9">
        <v>0</v>
      </c>
      <c r="BG72" s="10">
        <v>0</v>
      </c>
      <c r="BH72" s="9">
        <v>0</v>
      </c>
      <c r="BI72" s="10">
        <v>0</v>
      </c>
      <c r="BJ72" s="9">
        <v>0</v>
      </c>
      <c r="BK72" s="10">
        <v>0</v>
      </c>
      <c r="BL72" s="9">
        <v>0</v>
      </c>
      <c r="BM72" s="10">
        <v>0</v>
      </c>
    </row>
    <row r="73" spans="1:65" ht="14.4">
      <c r="A73" s="2" t="s">
        <v>83</v>
      </c>
      <c r="B73" s="10" t="s">
        <v>103</v>
      </c>
      <c r="C73" s="11" t="s">
        <v>146</v>
      </c>
      <c r="D73" s="9">
        <v>10472</v>
      </c>
      <c r="E73" s="10">
        <v>17</v>
      </c>
      <c r="F73" s="9">
        <v>6776</v>
      </c>
      <c r="G73" s="10">
        <v>11</v>
      </c>
      <c r="H73" s="9">
        <v>7629</v>
      </c>
      <c r="I73" s="10">
        <v>12</v>
      </c>
      <c r="J73" s="9">
        <v>7392</v>
      </c>
      <c r="K73" s="10">
        <v>12</v>
      </c>
      <c r="L73" s="9">
        <v>8394</v>
      </c>
      <c r="M73" s="10">
        <v>16</v>
      </c>
      <c r="N73" s="9">
        <v>6120</v>
      </c>
      <c r="O73" s="10">
        <v>10</v>
      </c>
      <c r="P73" s="9">
        <v>11767</v>
      </c>
      <c r="Q73" s="10">
        <v>23</v>
      </c>
      <c r="R73" s="9">
        <v>8697</v>
      </c>
      <c r="S73" s="10">
        <v>17</v>
      </c>
      <c r="T73" s="9">
        <v>17394</v>
      </c>
      <c r="U73" s="10">
        <v>34</v>
      </c>
      <c r="V73" s="9">
        <v>9209</v>
      </c>
      <c r="W73" s="10">
        <v>18</v>
      </c>
      <c r="X73" s="9">
        <v>9720</v>
      </c>
      <c r="Y73" s="10">
        <v>19</v>
      </c>
      <c r="Z73" s="9">
        <v>14730</v>
      </c>
      <c r="AA73" s="10">
        <v>29</v>
      </c>
      <c r="AB73" s="9">
        <v>7181</v>
      </c>
      <c r="AC73" s="10">
        <v>14</v>
      </c>
      <c r="AD73" s="9">
        <v>12600</v>
      </c>
      <c r="AE73" s="10">
        <v>25</v>
      </c>
      <c r="AF73" s="9">
        <v>11592</v>
      </c>
      <c r="AG73" s="10">
        <v>23</v>
      </c>
      <c r="AH73" s="9">
        <v>12883</v>
      </c>
      <c r="AI73" s="10">
        <v>31</v>
      </c>
      <c r="AJ73" s="9">
        <v>11152</v>
      </c>
      <c r="AK73" s="10">
        <v>31</v>
      </c>
      <c r="AL73" s="9">
        <v>10072</v>
      </c>
      <c r="AM73" s="10">
        <v>28</v>
      </c>
      <c r="AN73" s="9">
        <v>13310</v>
      </c>
      <c r="AO73" s="10">
        <v>37</v>
      </c>
      <c r="AP73" s="9">
        <v>10792</v>
      </c>
      <c r="AQ73" s="10">
        <v>30</v>
      </c>
      <c r="AR73" s="9">
        <v>11871</v>
      </c>
      <c r="AS73" s="10">
        <v>33</v>
      </c>
      <c r="AT73" s="9">
        <v>12950</v>
      </c>
      <c r="AU73" s="10">
        <v>36</v>
      </c>
      <c r="AV73" s="9">
        <v>17986</v>
      </c>
      <c r="AW73" s="10">
        <v>50</v>
      </c>
      <c r="AX73" s="9">
        <v>15109</v>
      </c>
      <c r="AY73" s="10">
        <v>42</v>
      </c>
      <c r="AZ73" s="9">
        <v>14749</v>
      </c>
      <c r="BA73" s="10">
        <v>41</v>
      </c>
      <c r="BB73" s="9">
        <v>15828</v>
      </c>
      <c r="BC73" s="10">
        <v>44</v>
      </c>
      <c r="BD73" s="9">
        <v>19785</v>
      </c>
      <c r="BE73" s="10">
        <v>55</v>
      </c>
      <c r="BF73" s="9">
        <v>14749</v>
      </c>
      <c r="BG73" s="10">
        <v>41</v>
      </c>
      <c r="BH73" s="9">
        <v>14749</v>
      </c>
      <c r="BI73" s="10">
        <v>41</v>
      </c>
      <c r="BJ73" s="9">
        <v>14389</v>
      </c>
      <c r="BK73" s="10">
        <v>40</v>
      </c>
      <c r="BL73" s="9">
        <v>17986</v>
      </c>
      <c r="BM73" s="10">
        <v>50</v>
      </c>
    </row>
    <row r="74" spans="1:65" ht="14.4">
      <c r="A74" s="2" t="s">
        <v>91</v>
      </c>
      <c r="B74" s="10" t="s">
        <v>103</v>
      </c>
      <c r="C74" s="11" t="s">
        <v>145</v>
      </c>
      <c r="D74" s="9">
        <v>0</v>
      </c>
      <c r="E74" s="10">
        <v>0</v>
      </c>
      <c r="F74" s="9">
        <v>244</v>
      </c>
      <c r="G74" s="10">
        <v>1</v>
      </c>
      <c r="H74" s="9">
        <v>488</v>
      </c>
      <c r="I74" s="10">
        <v>2</v>
      </c>
      <c r="J74" s="9">
        <v>244</v>
      </c>
      <c r="K74" s="10">
        <v>1</v>
      </c>
      <c r="L74" s="9">
        <v>0</v>
      </c>
      <c r="M74" s="10">
        <v>0</v>
      </c>
      <c r="N74" s="9">
        <v>488</v>
      </c>
      <c r="O74" s="10">
        <v>2</v>
      </c>
      <c r="P74" s="9">
        <v>244</v>
      </c>
      <c r="Q74" s="10">
        <v>1</v>
      </c>
      <c r="R74" s="9">
        <v>0</v>
      </c>
      <c r="S74" s="10">
        <v>0</v>
      </c>
      <c r="T74" s="9">
        <v>812</v>
      </c>
      <c r="U74" s="10">
        <v>3</v>
      </c>
      <c r="V74" s="9">
        <v>772</v>
      </c>
      <c r="W74" s="10">
        <v>3</v>
      </c>
      <c r="X74" s="9">
        <v>0</v>
      </c>
      <c r="Y74" s="10">
        <v>0</v>
      </c>
      <c r="Z74" s="9">
        <v>488</v>
      </c>
      <c r="AA74" s="10">
        <v>2</v>
      </c>
      <c r="AB74" s="9">
        <v>0</v>
      </c>
      <c r="AC74" s="10">
        <v>0</v>
      </c>
      <c r="AD74" s="9">
        <v>0</v>
      </c>
      <c r="AE74" s="10">
        <v>0</v>
      </c>
      <c r="AF74" s="9">
        <v>244</v>
      </c>
      <c r="AG74" s="10">
        <v>1</v>
      </c>
      <c r="AH74" s="9">
        <v>0</v>
      </c>
      <c r="AI74" s="10">
        <v>0</v>
      </c>
      <c r="AJ74" s="9">
        <v>0</v>
      </c>
      <c r="AK74" s="10">
        <v>0</v>
      </c>
      <c r="AL74" s="9">
        <v>0</v>
      </c>
      <c r="AM74" s="10">
        <v>0</v>
      </c>
      <c r="AN74" s="9">
        <v>244</v>
      </c>
      <c r="AO74" s="10">
        <v>1</v>
      </c>
      <c r="AP74" s="9">
        <v>244</v>
      </c>
      <c r="AQ74" s="10">
        <v>1</v>
      </c>
      <c r="AR74" s="9">
        <v>732</v>
      </c>
      <c r="AS74" s="10">
        <v>3</v>
      </c>
      <c r="AT74" s="9">
        <v>0</v>
      </c>
      <c r="AU74" s="10">
        <v>0</v>
      </c>
      <c r="AV74" s="9">
        <v>0</v>
      </c>
      <c r="AW74" s="10">
        <v>0</v>
      </c>
      <c r="AX74" s="9">
        <v>0</v>
      </c>
      <c r="AY74" s="10">
        <v>0</v>
      </c>
      <c r="AZ74" s="9">
        <v>0</v>
      </c>
      <c r="BA74" s="10">
        <v>0</v>
      </c>
      <c r="BB74" s="9">
        <v>732</v>
      </c>
      <c r="BC74" s="10">
        <v>3</v>
      </c>
      <c r="BD74" s="9">
        <v>732</v>
      </c>
      <c r="BE74" s="10">
        <v>3</v>
      </c>
      <c r="BF74" s="9">
        <v>732</v>
      </c>
      <c r="BG74" s="10">
        <v>3</v>
      </c>
      <c r="BH74" s="9">
        <v>732</v>
      </c>
      <c r="BI74" s="10">
        <v>3</v>
      </c>
      <c r="BJ74" s="9">
        <v>0</v>
      </c>
      <c r="BK74" s="10">
        <v>0</v>
      </c>
      <c r="BL74" s="9">
        <v>0</v>
      </c>
      <c r="BM74" s="10">
        <v>0</v>
      </c>
    </row>
    <row r="75" spans="1:65" ht="14.4">
      <c r="A75" s="2" t="s">
        <v>65</v>
      </c>
      <c r="B75" s="10" t="s">
        <v>103</v>
      </c>
      <c r="C75" s="11" t="s">
        <v>151</v>
      </c>
      <c r="D75" s="9">
        <v>9087</v>
      </c>
      <c r="E75" s="10">
        <v>13</v>
      </c>
      <c r="F75" s="9">
        <v>6291</v>
      </c>
      <c r="G75" s="10">
        <v>9</v>
      </c>
      <c r="H75" s="9">
        <v>6990</v>
      </c>
      <c r="I75" s="10">
        <v>10</v>
      </c>
      <c r="J75" s="9">
        <v>8388</v>
      </c>
      <c r="K75" s="10">
        <v>12</v>
      </c>
      <c r="L75" s="9">
        <v>7689</v>
      </c>
      <c r="M75" s="10">
        <v>11</v>
      </c>
      <c r="N75" s="9">
        <v>7689</v>
      </c>
      <c r="O75" s="10">
        <v>11</v>
      </c>
      <c r="P75" s="9">
        <v>9087</v>
      </c>
      <c r="Q75" s="10">
        <v>13</v>
      </c>
      <c r="R75" s="9">
        <v>11184</v>
      </c>
      <c r="S75" s="10">
        <v>16</v>
      </c>
      <c r="T75" s="9">
        <v>11883</v>
      </c>
      <c r="U75" s="10">
        <v>17</v>
      </c>
      <c r="V75" s="9">
        <v>12582</v>
      </c>
      <c r="W75" s="10">
        <v>18</v>
      </c>
      <c r="X75" s="9">
        <v>11883</v>
      </c>
      <c r="Y75" s="10">
        <v>17</v>
      </c>
      <c r="Z75" s="9">
        <v>11883</v>
      </c>
      <c r="AA75" s="10">
        <v>17</v>
      </c>
      <c r="AB75" s="9">
        <v>10784</v>
      </c>
      <c r="AC75" s="10">
        <v>16</v>
      </c>
      <c r="AD75" s="9">
        <v>16874</v>
      </c>
      <c r="AE75" s="10">
        <v>26</v>
      </c>
      <c r="AF75" s="9">
        <v>12980</v>
      </c>
      <c r="AG75" s="10">
        <v>20</v>
      </c>
      <c r="AH75" s="9">
        <v>15856</v>
      </c>
      <c r="AI75" s="10">
        <v>24</v>
      </c>
      <c r="AJ75" s="9">
        <v>15576</v>
      </c>
      <c r="AK75" s="10">
        <v>24</v>
      </c>
      <c r="AL75" s="9">
        <v>13629</v>
      </c>
      <c r="AM75" s="10">
        <v>21</v>
      </c>
      <c r="AN75" s="9">
        <v>15576</v>
      </c>
      <c r="AO75" s="10">
        <v>24</v>
      </c>
      <c r="AP75" s="9">
        <v>18172</v>
      </c>
      <c r="AQ75" s="10">
        <v>28</v>
      </c>
      <c r="AR75" s="9">
        <v>11033</v>
      </c>
      <c r="AS75" s="10">
        <v>17</v>
      </c>
      <c r="AT75" s="9">
        <v>17523</v>
      </c>
      <c r="AU75" s="10">
        <v>27</v>
      </c>
      <c r="AV75" s="9">
        <v>22066</v>
      </c>
      <c r="AW75" s="10">
        <v>34</v>
      </c>
      <c r="AX75" s="9">
        <v>16225</v>
      </c>
      <c r="AY75" s="10">
        <v>25</v>
      </c>
      <c r="AZ75" s="9">
        <v>14927</v>
      </c>
      <c r="BA75" s="10">
        <v>23</v>
      </c>
      <c r="BB75" s="9">
        <v>18172</v>
      </c>
      <c r="BC75" s="10">
        <v>28</v>
      </c>
      <c r="BD75" s="9">
        <v>20119</v>
      </c>
      <c r="BE75" s="10">
        <v>31</v>
      </c>
      <c r="BF75" s="9">
        <v>23750</v>
      </c>
      <c r="BG75" s="10">
        <v>38</v>
      </c>
      <c r="BH75" s="9">
        <v>20000</v>
      </c>
      <c r="BI75" s="10">
        <v>32</v>
      </c>
      <c r="BJ75" s="9">
        <v>13750</v>
      </c>
      <c r="BK75" s="10">
        <v>22</v>
      </c>
      <c r="BL75" s="9">
        <v>22066</v>
      </c>
      <c r="BM75" s="10">
        <v>34</v>
      </c>
    </row>
    <row r="76" spans="1:65" ht="14.4">
      <c r="A76" s="2" t="s">
        <v>27</v>
      </c>
      <c r="B76" s="10" t="s">
        <v>103</v>
      </c>
      <c r="C76" s="11" t="s">
        <v>145</v>
      </c>
      <c r="D76" s="9">
        <v>877</v>
      </c>
      <c r="E76" s="10">
        <v>3</v>
      </c>
      <c r="F76" s="9">
        <v>767</v>
      </c>
      <c r="G76" s="10">
        <v>3</v>
      </c>
      <c r="H76" s="9">
        <v>1196</v>
      </c>
      <c r="I76" s="10">
        <v>4</v>
      </c>
      <c r="J76" s="9">
        <v>837</v>
      </c>
      <c r="K76" s="10">
        <v>3</v>
      </c>
      <c r="L76" s="9">
        <v>877</v>
      </c>
      <c r="M76" s="10">
        <v>3</v>
      </c>
      <c r="N76" s="9">
        <v>957</v>
      </c>
      <c r="O76" s="10">
        <v>3</v>
      </c>
      <c r="P76" s="9">
        <v>1156</v>
      </c>
      <c r="Q76" s="10">
        <v>4</v>
      </c>
      <c r="R76" s="9">
        <v>1196</v>
      </c>
      <c r="S76" s="10">
        <v>4</v>
      </c>
      <c r="T76" s="9">
        <v>3348</v>
      </c>
      <c r="U76" s="10">
        <v>12</v>
      </c>
      <c r="V76" s="9">
        <v>279</v>
      </c>
      <c r="W76" s="10">
        <v>1</v>
      </c>
      <c r="X76" s="9">
        <v>558</v>
      </c>
      <c r="Y76" s="10">
        <v>2</v>
      </c>
      <c r="Z76" s="9">
        <v>837</v>
      </c>
      <c r="AA76" s="10">
        <v>3</v>
      </c>
      <c r="AB76" s="9">
        <v>2073</v>
      </c>
      <c r="AC76" s="10">
        <v>7</v>
      </c>
      <c r="AD76" s="9">
        <v>558</v>
      </c>
      <c r="AE76" s="10">
        <v>2</v>
      </c>
      <c r="AF76" s="9">
        <v>1714</v>
      </c>
      <c r="AG76" s="10">
        <v>6</v>
      </c>
      <c r="AH76" s="9">
        <v>1395</v>
      </c>
      <c r="AI76" s="10">
        <v>5</v>
      </c>
      <c r="AJ76" s="9">
        <v>1116</v>
      </c>
      <c r="AK76" s="10">
        <v>4</v>
      </c>
      <c r="AL76" s="9">
        <v>279</v>
      </c>
      <c r="AM76" s="10">
        <v>1</v>
      </c>
      <c r="AN76" s="9">
        <v>279</v>
      </c>
      <c r="AO76" s="10">
        <v>1</v>
      </c>
      <c r="AP76" s="9">
        <v>279</v>
      </c>
      <c r="AQ76" s="10">
        <v>1</v>
      </c>
      <c r="AR76" s="9">
        <v>1668</v>
      </c>
      <c r="AS76" s="10">
        <v>8</v>
      </c>
      <c r="AT76" s="9">
        <v>185</v>
      </c>
      <c r="AU76" s="10">
        <v>1</v>
      </c>
      <c r="AV76" s="9">
        <v>764</v>
      </c>
      <c r="AW76" s="10">
        <v>4</v>
      </c>
      <c r="AX76" s="9">
        <v>804</v>
      </c>
      <c r="AY76" s="10">
        <v>4</v>
      </c>
      <c r="AZ76" s="9">
        <v>613</v>
      </c>
      <c r="BA76" s="10">
        <v>3</v>
      </c>
      <c r="BB76" s="9">
        <v>1560</v>
      </c>
      <c r="BC76" s="10">
        <v>8</v>
      </c>
      <c r="BD76" s="9">
        <v>925</v>
      </c>
      <c r="BE76" s="10">
        <v>5</v>
      </c>
      <c r="BF76" s="9">
        <v>1110</v>
      </c>
      <c r="BG76" s="10">
        <v>6</v>
      </c>
      <c r="BH76" s="9">
        <v>1375</v>
      </c>
      <c r="BI76" s="10">
        <v>7</v>
      </c>
      <c r="BJ76" s="9">
        <v>1190</v>
      </c>
      <c r="BK76" s="10">
        <v>6</v>
      </c>
      <c r="BL76" s="9">
        <v>764</v>
      </c>
      <c r="BM76" s="10">
        <v>4</v>
      </c>
    </row>
    <row r="77" spans="1:65" ht="14.4">
      <c r="A77" s="2" t="s">
        <v>25</v>
      </c>
      <c r="B77" s="10" t="s">
        <v>103</v>
      </c>
      <c r="C77" s="11" t="s">
        <v>146</v>
      </c>
      <c r="D77" s="9">
        <v>0</v>
      </c>
      <c r="E77" s="10">
        <v>0</v>
      </c>
      <c r="F77" s="9">
        <v>0</v>
      </c>
      <c r="G77" s="10">
        <v>0</v>
      </c>
      <c r="H77" s="9">
        <v>0</v>
      </c>
      <c r="I77" s="10">
        <v>0</v>
      </c>
      <c r="J77" s="9">
        <v>538</v>
      </c>
      <c r="K77" s="10">
        <v>2</v>
      </c>
      <c r="L77" s="9">
        <v>0</v>
      </c>
      <c r="M77" s="10">
        <v>0</v>
      </c>
      <c r="N77" s="9">
        <v>0</v>
      </c>
      <c r="O77" s="10">
        <v>0</v>
      </c>
      <c r="P77" s="9">
        <v>309</v>
      </c>
      <c r="Q77" s="10">
        <v>1</v>
      </c>
      <c r="R77" s="9">
        <v>0</v>
      </c>
      <c r="S77" s="10">
        <v>0</v>
      </c>
      <c r="T77" s="9">
        <v>0</v>
      </c>
      <c r="U77" s="10">
        <v>0</v>
      </c>
      <c r="V77" s="9">
        <v>0</v>
      </c>
      <c r="W77" s="10">
        <v>0</v>
      </c>
      <c r="X77" s="9">
        <v>269</v>
      </c>
      <c r="Y77" s="10">
        <v>1</v>
      </c>
      <c r="Z77" s="9">
        <v>0</v>
      </c>
      <c r="AA77" s="10">
        <v>0</v>
      </c>
      <c r="AB77" s="9">
        <v>269</v>
      </c>
      <c r="AC77" s="10">
        <v>1</v>
      </c>
      <c r="AD77" s="9">
        <v>0</v>
      </c>
      <c r="AE77" s="10">
        <v>0</v>
      </c>
      <c r="AF77" s="9">
        <v>0</v>
      </c>
      <c r="AG77" s="10">
        <v>0</v>
      </c>
      <c r="AH77" s="9">
        <v>0</v>
      </c>
      <c r="AI77" s="10">
        <v>0</v>
      </c>
      <c r="AJ77" s="9">
        <v>0</v>
      </c>
      <c r="AK77" s="10">
        <v>0</v>
      </c>
      <c r="AL77" s="9">
        <v>0</v>
      </c>
      <c r="AM77" s="10">
        <v>0</v>
      </c>
      <c r="AN77" s="9">
        <v>1216</v>
      </c>
      <c r="AO77" s="10">
        <v>4</v>
      </c>
      <c r="AP77" s="9">
        <v>0</v>
      </c>
      <c r="AQ77" s="10">
        <v>0</v>
      </c>
      <c r="AR77" s="9">
        <v>309</v>
      </c>
      <c r="AS77" s="10">
        <v>1</v>
      </c>
      <c r="AT77" s="9">
        <v>0</v>
      </c>
      <c r="AU77" s="10">
        <v>0</v>
      </c>
      <c r="AV77" s="9">
        <v>269</v>
      </c>
      <c r="AW77" s="10">
        <v>1</v>
      </c>
      <c r="AX77" s="9">
        <v>269</v>
      </c>
      <c r="AY77" s="10">
        <v>1</v>
      </c>
      <c r="AZ77" s="9">
        <v>0</v>
      </c>
      <c r="BA77" s="10">
        <v>0</v>
      </c>
      <c r="BB77" s="9">
        <v>0</v>
      </c>
      <c r="BC77" s="10">
        <v>0</v>
      </c>
      <c r="BD77" s="9">
        <v>269</v>
      </c>
      <c r="BE77" s="10">
        <v>1</v>
      </c>
      <c r="BF77" s="9">
        <v>0</v>
      </c>
      <c r="BG77" s="10">
        <v>0</v>
      </c>
      <c r="BH77" s="9">
        <v>0</v>
      </c>
      <c r="BI77" s="10">
        <v>0</v>
      </c>
      <c r="BJ77" s="9">
        <v>-267</v>
      </c>
      <c r="BK77" s="10">
        <v>-1</v>
      </c>
      <c r="BL77" s="9">
        <v>269</v>
      </c>
      <c r="BM77" s="10">
        <v>1</v>
      </c>
    </row>
    <row r="78" spans="1:65" ht="14.4">
      <c r="A78" s="2" t="s">
        <v>44</v>
      </c>
      <c r="B78" s="10" t="s">
        <v>103</v>
      </c>
      <c r="C78" s="11" t="s">
        <v>146</v>
      </c>
      <c r="D78" s="9">
        <v>3335</v>
      </c>
      <c r="E78" s="10">
        <v>23</v>
      </c>
      <c r="F78" s="9">
        <v>2320</v>
      </c>
      <c r="G78" s="10">
        <v>16</v>
      </c>
      <c r="H78" s="9">
        <v>1305</v>
      </c>
      <c r="I78" s="10">
        <v>9</v>
      </c>
      <c r="J78" s="9">
        <v>2030</v>
      </c>
      <c r="K78" s="10">
        <v>14</v>
      </c>
      <c r="L78" s="9">
        <v>1015</v>
      </c>
      <c r="M78" s="10">
        <v>7</v>
      </c>
      <c r="N78" s="9">
        <v>1305</v>
      </c>
      <c r="O78" s="10">
        <v>9</v>
      </c>
      <c r="P78" s="9">
        <v>3335</v>
      </c>
      <c r="Q78" s="10">
        <v>23</v>
      </c>
      <c r="R78" s="9">
        <v>2030</v>
      </c>
      <c r="S78" s="10">
        <v>14</v>
      </c>
      <c r="T78" s="9">
        <v>2465</v>
      </c>
      <c r="U78" s="10">
        <v>17</v>
      </c>
      <c r="V78" s="9">
        <v>3335</v>
      </c>
      <c r="W78" s="10">
        <v>23</v>
      </c>
      <c r="X78" s="9">
        <v>3625</v>
      </c>
      <c r="Y78" s="10">
        <v>25</v>
      </c>
      <c r="Z78" s="9">
        <v>1015</v>
      </c>
      <c r="AA78" s="10">
        <v>7</v>
      </c>
      <c r="AB78" s="9">
        <v>2320</v>
      </c>
      <c r="AC78" s="10">
        <v>16</v>
      </c>
      <c r="AD78" s="9">
        <v>1740</v>
      </c>
      <c r="AE78" s="10">
        <v>12</v>
      </c>
      <c r="AF78" s="9">
        <v>1740</v>
      </c>
      <c r="AG78" s="10">
        <v>12</v>
      </c>
      <c r="AH78" s="9">
        <v>2900</v>
      </c>
      <c r="AI78" s="10">
        <v>20</v>
      </c>
      <c r="AJ78" s="9">
        <v>1740</v>
      </c>
      <c r="AK78" s="10">
        <v>12</v>
      </c>
      <c r="AL78" s="9">
        <v>3625</v>
      </c>
      <c r="AM78" s="10">
        <v>25</v>
      </c>
      <c r="AN78" s="9">
        <v>2175</v>
      </c>
      <c r="AO78" s="10">
        <v>15</v>
      </c>
      <c r="AP78" s="9">
        <v>1885</v>
      </c>
      <c r="AQ78" s="10">
        <v>13</v>
      </c>
      <c r="AR78" s="9">
        <v>1450</v>
      </c>
      <c r="AS78" s="10">
        <v>10</v>
      </c>
      <c r="AT78" s="9">
        <v>2465</v>
      </c>
      <c r="AU78" s="10">
        <v>17</v>
      </c>
      <c r="AV78" s="9">
        <v>2900</v>
      </c>
      <c r="AW78" s="10">
        <v>20</v>
      </c>
      <c r="AX78" s="9">
        <v>5220</v>
      </c>
      <c r="AY78" s="10">
        <v>36</v>
      </c>
      <c r="AZ78" s="9">
        <v>2175</v>
      </c>
      <c r="BA78" s="10">
        <v>15</v>
      </c>
      <c r="BB78" s="9">
        <v>2175</v>
      </c>
      <c r="BC78" s="10">
        <v>15</v>
      </c>
      <c r="BD78" s="9">
        <v>1885</v>
      </c>
      <c r="BE78" s="10">
        <v>13</v>
      </c>
      <c r="BF78" s="9">
        <v>2160</v>
      </c>
      <c r="BG78" s="10">
        <v>16</v>
      </c>
      <c r="BH78" s="9">
        <v>2430</v>
      </c>
      <c r="BI78" s="10">
        <v>18</v>
      </c>
      <c r="BJ78" s="9">
        <v>2835</v>
      </c>
      <c r="BK78" s="10">
        <v>21</v>
      </c>
      <c r="BL78" s="9">
        <v>2900</v>
      </c>
      <c r="BM78" s="10">
        <v>20</v>
      </c>
    </row>
    <row r="79" spans="1:65" ht="14.4">
      <c r="A79" s="2" t="s">
        <v>47</v>
      </c>
      <c r="B79" s="10" t="s">
        <v>103</v>
      </c>
      <c r="C79" s="11" t="s">
        <v>145</v>
      </c>
      <c r="D79" s="9">
        <v>0</v>
      </c>
      <c r="E79" s="10">
        <v>0</v>
      </c>
      <c r="F79" s="9">
        <v>0</v>
      </c>
      <c r="G79" s="10">
        <v>0</v>
      </c>
      <c r="H79" s="9">
        <v>2197</v>
      </c>
      <c r="I79" s="10">
        <v>3</v>
      </c>
      <c r="J79" s="9">
        <v>1596</v>
      </c>
      <c r="K79" s="10">
        <v>4</v>
      </c>
      <c r="L79" s="9">
        <v>2394</v>
      </c>
      <c r="M79" s="10">
        <v>6</v>
      </c>
      <c r="N79" s="9">
        <v>1995</v>
      </c>
      <c r="O79" s="10">
        <v>5</v>
      </c>
      <c r="P79" s="9">
        <v>3192</v>
      </c>
      <c r="Q79" s="10">
        <v>8</v>
      </c>
      <c r="R79" s="9">
        <v>1596</v>
      </c>
      <c r="S79" s="10">
        <v>4</v>
      </c>
      <c r="T79" s="9">
        <v>1995</v>
      </c>
      <c r="U79" s="10">
        <v>5</v>
      </c>
      <c r="V79" s="9">
        <v>2495</v>
      </c>
      <c r="W79" s="10">
        <v>5</v>
      </c>
      <c r="X79" s="9">
        <v>3591</v>
      </c>
      <c r="Y79" s="10">
        <v>9</v>
      </c>
      <c r="Z79" s="9">
        <v>3990</v>
      </c>
      <c r="AA79" s="10">
        <v>10</v>
      </c>
      <c r="AB79" s="9">
        <v>1995</v>
      </c>
      <c r="AC79" s="10">
        <v>5</v>
      </c>
      <c r="AD79" s="9">
        <v>2394</v>
      </c>
      <c r="AE79" s="10">
        <v>6</v>
      </c>
      <c r="AF79" s="9">
        <v>2793</v>
      </c>
      <c r="AG79" s="10">
        <v>7</v>
      </c>
      <c r="AH79" s="9">
        <v>2394</v>
      </c>
      <c r="AI79" s="10">
        <v>6</v>
      </c>
      <c r="AJ79" s="9">
        <v>3990</v>
      </c>
      <c r="AK79" s="10">
        <v>10</v>
      </c>
      <c r="AL79" s="9">
        <v>2394</v>
      </c>
      <c r="AM79" s="10">
        <v>6</v>
      </c>
      <c r="AN79" s="9">
        <v>1596</v>
      </c>
      <c r="AO79" s="10">
        <v>4</v>
      </c>
      <c r="AP79" s="9">
        <v>2793</v>
      </c>
      <c r="AQ79" s="10">
        <v>7</v>
      </c>
      <c r="AR79" s="9">
        <v>1995</v>
      </c>
      <c r="AS79" s="10">
        <v>5</v>
      </c>
      <c r="AT79" s="9">
        <v>1995</v>
      </c>
      <c r="AU79" s="10">
        <v>5</v>
      </c>
      <c r="AV79" s="9">
        <v>1596</v>
      </c>
      <c r="AW79" s="10">
        <v>4</v>
      </c>
      <c r="AX79" s="9">
        <v>4389</v>
      </c>
      <c r="AY79" s="10">
        <v>11</v>
      </c>
      <c r="AZ79" s="9">
        <v>1197</v>
      </c>
      <c r="BA79" s="10">
        <v>3</v>
      </c>
      <c r="BB79" s="9">
        <v>0</v>
      </c>
      <c r="BC79" s="10">
        <v>0</v>
      </c>
      <c r="BD79" s="9">
        <v>3596</v>
      </c>
      <c r="BE79" s="10">
        <v>4</v>
      </c>
      <c r="BF79" s="9">
        <v>399</v>
      </c>
      <c r="BG79" s="10">
        <v>1</v>
      </c>
      <c r="BH79" s="9">
        <v>798</v>
      </c>
      <c r="BI79" s="10">
        <v>2</v>
      </c>
      <c r="BJ79" s="9">
        <v>859</v>
      </c>
      <c r="BK79" s="10">
        <v>1</v>
      </c>
      <c r="BL79" s="9">
        <v>1596</v>
      </c>
      <c r="BM79" s="10">
        <v>4</v>
      </c>
    </row>
    <row r="80" spans="1:65" ht="14.4">
      <c r="A80" s="2" t="s">
        <v>34</v>
      </c>
      <c r="B80" s="10" t="s">
        <v>103</v>
      </c>
      <c r="C80" s="11" t="s">
        <v>145</v>
      </c>
      <c r="D80" s="9">
        <v>21600</v>
      </c>
      <c r="E80" s="10">
        <v>160</v>
      </c>
      <c r="F80" s="9">
        <v>19035</v>
      </c>
      <c r="G80" s="10">
        <v>141</v>
      </c>
      <c r="H80" s="9">
        <v>18495</v>
      </c>
      <c r="I80" s="10">
        <v>137</v>
      </c>
      <c r="J80" s="9">
        <v>19170</v>
      </c>
      <c r="K80" s="10">
        <v>142</v>
      </c>
      <c r="L80" s="9">
        <v>15930</v>
      </c>
      <c r="M80" s="10">
        <v>118</v>
      </c>
      <c r="N80" s="9">
        <v>19049</v>
      </c>
      <c r="O80" s="10">
        <v>141</v>
      </c>
      <c r="P80" s="9">
        <v>20250</v>
      </c>
      <c r="Q80" s="10">
        <v>150</v>
      </c>
      <c r="R80" s="9">
        <v>20115</v>
      </c>
      <c r="S80" s="10">
        <v>149</v>
      </c>
      <c r="T80" s="9">
        <v>17955</v>
      </c>
      <c r="U80" s="10">
        <v>133</v>
      </c>
      <c r="V80" s="9">
        <v>20115</v>
      </c>
      <c r="W80" s="10">
        <v>149</v>
      </c>
      <c r="X80" s="9">
        <v>9720</v>
      </c>
      <c r="Y80" s="10">
        <v>72</v>
      </c>
      <c r="Z80" s="9">
        <v>675</v>
      </c>
      <c r="AA80" s="10">
        <v>5</v>
      </c>
      <c r="AB80" s="9">
        <v>2295</v>
      </c>
      <c r="AC80" s="10">
        <v>17</v>
      </c>
      <c r="AD80" s="9">
        <v>945</v>
      </c>
      <c r="AE80" s="10">
        <v>7</v>
      </c>
      <c r="AF80" s="9">
        <v>24030</v>
      </c>
      <c r="AG80" s="10">
        <v>178</v>
      </c>
      <c r="AH80" s="9">
        <v>29685</v>
      </c>
      <c r="AI80" s="10">
        <v>216</v>
      </c>
      <c r="AJ80" s="9">
        <v>34830</v>
      </c>
      <c r="AK80" s="10">
        <v>258</v>
      </c>
      <c r="AL80" s="9">
        <v>27540</v>
      </c>
      <c r="AM80" s="10">
        <v>204</v>
      </c>
      <c r="AN80" s="9">
        <v>26190</v>
      </c>
      <c r="AO80" s="10">
        <v>194</v>
      </c>
      <c r="AP80" s="9">
        <v>27270</v>
      </c>
      <c r="AQ80" s="10">
        <v>202</v>
      </c>
      <c r="AR80" s="9">
        <v>23909</v>
      </c>
      <c r="AS80" s="10">
        <v>177</v>
      </c>
      <c r="AT80" s="9">
        <v>32940</v>
      </c>
      <c r="AU80" s="10">
        <v>244</v>
      </c>
      <c r="AV80" s="9">
        <v>32265</v>
      </c>
      <c r="AW80" s="10">
        <v>239</v>
      </c>
      <c r="AX80" s="9">
        <v>25785</v>
      </c>
      <c r="AY80" s="10">
        <v>191</v>
      </c>
      <c r="AZ80" s="9">
        <v>20250</v>
      </c>
      <c r="BA80" s="10">
        <v>150</v>
      </c>
      <c r="BB80" s="9">
        <v>10530</v>
      </c>
      <c r="BC80" s="10">
        <v>78</v>
      </c>
      <c r="BD80" s="9">
        <v>8259</v>
      </c>
      <c r="BE80" s="10">
        <v>61</v>
      </c>
      <c r="BF80" s="9">
        <v>27369</v>
      </c>
      <c r="BG80" s="10">
        <v>212</v>
      </c>
      <c r="BH80" s="9">
        <v>30187</v>
      </c>
      <c r="BI80" s="10">
        <v>234</v>
      </c>
      <c r="BJ80" s="9">
        <v>27994</v>
      </c>
      <c r="BK80" s="10">
        <v>217</v>
      </c>
      <c r="BL80" s="9">
        <v>32265</v>
      </c>
      <c r="BM80" s="10">
        <v>239</v>
      </c>
    </row>
    <row r="81" spans="1:65" ht="14.4">
      <c r="A81" s="2" t="s">
        <v>71</v>
      </c>
      <c r="B81" s="10" t="s">
        <v>103</v>
      </c>
      <c r="C81" s="11" t="s">
        <v>145</v>
      </c>
      <c r="D81" s="9">
        <v>877</v>
      </c>
      <c r="E81" s="10">
        <v>3</v>
      </c>
      <c r="F81" s="9">
        <v>767</v>
      </c>
      <c r="G81" s="10">
        <v>3</v>
      </c>
      <c r="H81" s="9">
        <v>1196</v>
      </c>
      <c r="I81" s="10">
        <v>4</v>
      </c>
      <c r="J81" s="9">
        <v>837</v>
      </c>
      <c r="K81" s="10">
        <v>3</v>
      </c>
      <c r="L81" s="9">
        <v>877</v>
      </c>
      <c r="M81" s="10">
        <v>3</v>
      </c>
      <c r="N81" s="9">
        <v>957</v>
      </c>
      <c r="O81" s="10">
        <v>3</v>
      </c>
      <c r="P81" s="9">
        <v>1156</v>
      </c>
      <c r="Q81" s="10">
        <v>4</v>
      </c>
      <c r="R81" s="9">
        <v>1196</v>
      </c>
      <c r="S81" s="10">
        <v>4</v>
      </c>
      <c r="T81" s="9">
        <v>3348</v>
      </c>
      <c r="U81" s="10">
        <v>12</v>
      </c>
      <c r="V81" s="9">
        <v>279</v>
      </c>
      <c r="W81" s="10">
        <v>1</v>
      </c>
      <c r="X81" s="9">
        <v>558</v>
      </c>
      <c r="Y81" s="10">
        <v>2</v>
      </c>
      <c r="Z81" s="9">
        <v>837</v>
      </c>
      <c r="AA81" s="10">
        <v>3</v>
      </c>
      <c r="AB81" s="9">
        <v>2073</v>
      </c>
      <c r="AC81" s="10">
        <v>7</v>
      </c>
      <c r="AD81" s="9">
        <v>558</v>
      </c>
      <c r="AE81" s="10">
        <v>2</v>
      </c>
      <c r="AF81" s="9">
        <v>1714</v>
      </c>
      <c r="AG81" s="10">
        <v>6</v>
      </c>
      <c r="AH81" s="9">
        <v>1395</v>
      </c>
      <c r="AI81" s="10">
        <v>5</v>
      </c>
      <c r="AJ81" s="9">
        <v>1116</v>
      </c>
      <c r="AK81" s="10">
        <v>4</v>
      </c>
      <c r="AL81" s="9">
        <v>279</v>
      </c>
      <c r="AM81" s="10">
        <v>1</v>
      </c>
      <c r="AN81" s="9">
        <v>279</v>
      </c>
      <c r="AO81" s="10">
        <v>1</v>
      </c>
      <c r="AP81" s="9">
        <v>279</v>
      </c>
      <c r="AQ81" s="10">
        <v>1</v>
      </c>
      <c r="AR81" s="9">
        <v>1668</v>
      </c>
      <c r="AS81" s="10">
        <v>8</v>
      </c>
      <c r="AT81" s="9">
        <v>185</v>
      </c>
      <c r="AU81" s="10">
        <v>1</v>
      </c>
      <c r="AV81" s="9">
        <v>764</v>
      </c>
      <c r="AW81" s="10">
        <v>4</v>
      </c>
      <c r="AX81" s="9">
        <v>804</v>
      </c>
      <c r="AY81" s="10">
        <v>4</v>
      </c>
      <c r="AZ81" s="9">
        <v>613</v>
      </c>
      <c r="BA81" s="10">
        <v>3</v>
      </c>
      <c r="BB81" s="9">
        <v>1560</v>
      </c>
      <c r="BC81" s="10">
        <v>8</v>
      </c>
      <c r="BD81" s="9">
        <v>925</v>
      </c>
      <c r="BE81" s="10">
        <v>5</v>
      </c>
      <c r="BF81" s="9">
        <v>1110</v>
      </c>
      <c r="BG81" s="10">
        <v>6</v>
      </c>
      <c r="BH81" s="9">
        <v>1375</v>
      </c>
      <c r="BI81" s="10">
        <v>7</v>
      </c>
      <c r="BJ81" s="9">
        <v>1190</v>
      </c>
      <c r="BK81" s="10">
        <v>6</v>
      </c>
      <c r="BL81" s="9">
        <v>764</v>
      </c>
      <c r="BM81" s="10">
        <v>4</v>
      </c>
    </row>
    <row r="82" spans="1:65" ht="14.4">
      <c r="A82" s="2" t="s">
        <v>80</v>
      </c>
      <c r="B82" s="10" t="s">
        <v>103</v>
      </c>
      <c r="C82" s="11" t="s">
        <v>151</v>
      </c>
      <c r="D82" s="9">
        <v>10148</v>
      </c>
      <c r="E82" s="10">
        <v>12</v>
      </c>
      <c r="F82" s="9">
        <v>5228</v>
      </c>
      <c r="G82" s="10">
        <v>6</v>
      </c>
      <c r="H82" s="9">
        <v>6806</v>
      </c>
      <c r="I82" s="10">
        <v>8</v>
      </c>
      <c r="J82" s="9">
        <v>8548</v>
      </c>
      <c r="K82" s="10">
        <v>10</v>
      </c>
      <c r="L82" s="9">
        <v>15358</v>
      </c>
      <c r="M82" s="10">
        <v>18</v>
      </c>
      <c r="N82" s="9">
        <v>14441</v>
      </c>
      <c r="O82" s="10">
        <v>17</v>
      </c>
      <c r="P82" s="9">
        <v>10126</v>
      </c>
      <c r="Q82" s="10">
        <v>12</v>
      </c>
      <c r="R82" s="9">
        <v>16087</v>
      </c>
      <c r="S82" s="10">
        <v>19</v>
      </c>
      <c r="T82" s="9">
        <v>5118</v>
      </c>
      <c r="U82" s="10">
        <v>6</v>
      </c>
      <c r="V82" s="9">
        <v>10969</v>
      </c>
      <c r="W82" s="10">
        <v>13</v>
      </c>
      <c r="X82" s="9">
        <v>14400</v>
      </c>
      <c r="Y82" s="10">
        <v>17</v>
      </c>
      <c r="Z82" s="9">
        <v>12823</v>
      </c>
      <c r="AA82" s="10">
        <v>15</v>
      </c>
      <c r="AB82" s="9">
        <v>10199</v>
      </c>
      <c r="AC82" s="10">
        <v>12</v>
      </c>
      <c r="AD82" s="9">
        <v>16253</v>
      </c>
      <c r="AE82" s="10">
        <v>19</v>
      </c>
      <c r="AF82" s="9">
        <v>9447</v>
      </c>
      <c r="AG82" s="10">
        <v>11</v>
      </c>
      <c r="AH82" s="9">
        <v>10291</v>
      </c>
      <c r="AI82" s="10">
        <v>12</v>
      </c>
      <c r="AJ82" s="9">
        <v>8548</v>
      </c>
      <c r="AK82" s="10">
        <v>10</v>
      </c>
      <c r="AL82" s="9">
        <v>7815</v>
      </c>
      <c r="AM82" s="10">
        <v>9</v>
      </c>
      <c r="AN82" s="9">
        <v>10166</v>
      </c>
      <c r="AO82" s="10">
        <v>12</v>
      </c>
      <c r="AP82" s="9">
        <v>10996</v>
      </c>
      <c r="AQ82" s="10">
        <v>13</v>
      </c>
      <c r="AR82" s="9">
        <v>12606</v>
      </c>
      <c r="AS82" s="10">
        <v>15</v>
      </c>
      <c r="AT82" s="9">
        <v>11059</v>
      </c>
      <c r="AU82" s="10">
        <v>13</v>
      </c>
      <c r="AV82" s="9">
        <v>7573</v>
      </c>
      <c r="AW82" s="10">
        <v>9</v>
      </c>
      <c r="AX82" s="9">
        <v>9307</v>
      </c>
      <c r="AY82" s="10">
        <v>11</v>
      </c>
      <c r="AZ82" s="9">
        <v>9053</v>
      </c>
      <c r="BA82" s="10">
        <v>11</v>
      </c>
      <c r="BB82" s="9">
        <v>12958</v>
      </c>
      <c r="BC82" s="10">
        <v>19</v>
      </c>
      <c r="BD82" s="9">
        <v>13147</v>
      </c>
      <c r="BE82" s="10">
        <v>19</v>
      </c>
      <c r="BF82" s="9">
        <v>19374</v>
      </c>
      <c r="BG82" s="10">
        <v>28</v>
      </c>
      <c r="BH82" s="9">
        <v>13147</v>
      </c>
      <c r="BI82" s="10">
        <v>19</v>
      </c>
      <c r="BJ82" s="9">
        <v>11071</v>
      </c>
      <c r="BK82" s="10">
        <v>16</v>
      </c>
      <c r="BL82" s="9">
        <v>7573</v>
      </c>
      <c r="BM82" s="10">
        <v>9</v>
      </c>
    </row>
    <row r="83" spans="1:65" ht="14.4">
      <c r="A83" s="2" t="s">
        <v>6</v>
      </c>
      <c r="B83" s="10" t="s">
        <v>103</v>
      </c>
      <c r="C83" s="11" t="s">
        <v>151</v>
      </c>
      <c r="D83" s="9">
        <v>2716</v>
      </c>
      <c r="E83" s="10">
        <v>4</v>
      </c>
      <c r="F83" s="9">
        <v>3395</v>
      </c>
      <c r="G83" s="10">
        <v>5</v>
      </c>
      <c r="H83" s="9">
        <v>2037</v>
      </c>
      <c r="I83" s="10">
        <v>3</v>
      </c>
      <c r="J83" s="9">
        <v>2037</v>
      </c>
      <c r="K83" s="10">
        <v>3</v>
      </c>
      <c r="L83" s="9">
        <v>2037</v>
      </c>
      <c r="M83" s="10">
        <v>3</v>
      </c>
      <c r="N83" s="9">
        <v>4753</v>
      </c>
      <c r="O83" s="10">
        <v>7</v>
      </c>
      <c r="P83" s="9">
        <v>4074</v>
      </c>
      <c r="Q83" s="10">
        <v>6</v>
      </c>
      <c r="R83" s="9">
        <v>4074</v>
      </c>
      <c r="S83" s="10">
        <v>6</v>
      </c>
      <c r="T83" s="9">
        <v>1358</v>
      </c>
      <c r="U83" s="10">
        <v>2</v>
      </c>
      <c r="V83" s="9">
        <v>2037</v>
      </c>
      <c r="W83" s="10">
        <v>3</v>
      </c>
      <c r="X83" s="9">
        <v>2716</v>
      </c>
      <c r="Y83" s="10">
        <v>4</v>
      </c>
      <c r="Z83" s="9">
        <v>3395</v>
      </c>
      <c r="AA83" s="10">
        <v>5</v>
      </c>
      <c r="AB83" s="9">
        <v>2007</v>
      </c>
      <c r="AC83" s="10">
        <v>3</v>
      </c>
      <c r="AD83" s="9">
        <v>4543</v>
      </c>
      <c r="AE83" s="10">
        <v>7</v>
      </c>
      <c r="AF83" s="9">
        <v>7788</v>
      </c>
      <c r="AG83" s="10">
        <v>12</v>
      </c>
      <c r="AH83" s="9">
        <v>3245</v>
      </c>
      <c r="AI83" s="10">
        <v>5</v>
      </c>
      <c r="AJ83" s="9">
        <v>5841</v>
      </c>
      <c r="AK83" s="10">
        <v>9</v>
      </c>
      <c r="AL83" s="9">
        <v>2596</v>
      </c>
      <c r="AM83" s="10">
        <v>4</v>
      </c>
      <c r="AN83" s="9">
        <v>5192</v>
      </c>
      <c r="AO83" s="10">
        <v>8</v>
      </c>
      <c r="AP83" s="9">
        <v>5192</v>
      </c>
      <c r="AQ83" s="10">
        <v>8</v>
      </c>
      <c r="AR83" s="9">
        <v>3894</v>
      </c>
      <c r="AS83" s="10">
        <v>6</v>
      </c>
      <c r="AT83" s="9">
        <v>6490</v>
      </c>
      <c r="AU83" s="10">
        <v>10</v>
      </c>
      <c r="AV83" s="9">
        <v>9735</v>
      </c>
      <c r="AW83" s="10">
        <v>15</v>
      </c>
      <c r="AX83" s="9">
        <v>12331</v>
      </c>
      <c r="AY83" s="10">
        <v>19</v>
      </c>
      <c r="AZ83" s="9">
        <v>5192</v>
      </c>
      <c r="BA83" s="10">
        <v>8</v>
      </c>
      <c r="BB83" s="9">
        <v>9086</v>
      </c>
      <c r="BC83" s="10">
        <v>14</v>
      </c>
      <c r="BD83" s="9">
        <v>5192</v>
      </c>
      <c r="BE83" s="10">
        <v>8</v>
      </c>
      <c r="BF83" s="9">
        <v>8985</v>
      </c>
      <c r="BG83" s="10">
        <v>15</v>
      </c>
      <c r="BH83" s="9">
        <v>11381</v>
      </c>
      <c r="BI83" s="10">
        <v>19</v>
      </c>
      <c r="BJ83" s="9">
        <v>7787</v>
      </c>
      <c r="BK83" s="10">
        <v>13</v>
      </c>
      <c r="BL83" s="9">
        <v>9735</v>
      </c>
      <c r="BM83" s="10">
        <v>15</v>
      </c>
    </row>
    <row r="84" spans="1:65" ht="14.4">
      <c r="A84" s="2" t="s">
        <v>29</v>
      </c>
      <c r="B84" s="10" t="s">
        <v>102</v>
      </c>
      <c r="C84" s="11" t="s">
        <v>149</v>
      </c>
      <c r="D84" s="9">
        <v>289</v>
      </c>
      <c r="E84" s="10">
        <v>1</v>
      </c>
      <c r="F84" s="9">
        <v>0</v>
      </c>
      <c r="G84" s="10">
        <v>0</v>
      </c>
      <c r="H84" s="9">
        <v>0</v>
      </c>
      <c r="I84" s="10">
        <v>0</v>
      </c>
      <c r="J84" s="9">
        <v>0</v>
      </c>
      <c r="K84" s="10">
        <v>0</v>
      </c>
      <c r="L84" s="9">
        <v>0</v>
      </c>
      <c r="M84" s="10">
        <v>0</v>
      </c>
      <c r="N84" s="9">
        <v>0</v>
      </c>
      <c r="O84" s="10">
        <v>0</v>
      </c>
      <c r="P84" s="9">
        <v>0</v>
      </c>
      <c r="Q84" s="10">
        <v>0</v>
      </c>
      <c r="R84" s="9">
        <v>0</v>
      </c>
      <c r="S84" s="10">
        <v>0</v>
      </c>
      <c r="T84" s="9">
        <v>0</v>
      </c>
      <c r="U84" s="10">
        <v>0</v>
      </c>
      <c r="V84" s="9">
        <v>0</v>
      </c>
      <c r="W84" s="10">
        <v>0</v>
      </c>
      <c r="X84" s="9">
        <v>0</v>
      </c>
      <c r="Y84" s="10">
        <v>0</v>
      </c>
      <c r="Z84" s="9">
        <v>0</v>
      </c>
      <c r="AA84" s="10">
        <v>0</v>
      </c>
      <c r="AB84" s="9">
        <v>249</v>
      </c>
      <c r="AC84" s="10">
        <v>1</v>
      </c>
      <c r="AD84" s="9">
        <v>0</v>
      </c>
      <c r="AE84" s="10">
        <v>0</v>
      </c>
      <c r="AF84" s="9">
        <v>0</v>
      </c>
      <c r="AG84" s="10">
        <v>0</v>
      </c>
      <c r="AH84" s="9">
        <v>0</v>
      </c>
      <c r="AI84" s="10">
        <v>0</v>
      </c>
      <c r="AJ84" s="9">
        <v>289</v>
      </c>
      <c r="AK84" s="10">
        <v>1</v>
      </c>
      <c r="AL84" s="9">
        <v>249</v>
      </c>
      <c r="AM84" s="10">
        <v>1</v>
      </c>
      <c r="AN84" s="9">
        <v>289</v>
      </c>
      <c r="AO84" s="10">
        <v>1</v>
      </c>
      <c r="AP84" s="9">
        <v>0</v>
      </c>
      <c r="AQ84" s="10">
        <v>0</v>
      </c>
      <c r="AR84" s="9">
        <v>0</v>
      </c>
      <c r="AS84" s="10">
        <v>0</v>
      </c>
      <c r="AT84" s="9">
        <v>289</v>
      </c>
      <c r="AU84" s="10">
        <v>1</v>
      </c>
      <c r="AV84" s="9">
        <v>0</v>
      </c>
      <c r="AW84" s="10">
        <v>0</v>
      </c>
      <c r="AX84" s="9">
        <v>514</v>
      </c>
      <c r="AY84" s="10">
        <v>2</v>
      </c>
      <c r="AZ84" s="9">
        <v>257</v>
      </c>
      <c r="BA84" s="10">
        <v>1</v>
      </c>
      <c r="BB84" s="9">
        <v>257</v>
      </c>
      <c r="BC84" s="10">
        <v>1</v>
      </c>
      <c r="BD84" s="9">
        <v>0</v>
      </c>
      <c r="BE84" s="10">
        <v>0</v>
      </c>
      <c r="BF84" s="9">
        <v>0</v>
      </c>
      <c r="BG84" s="10">
        <v>0</v>
      </c>
      <c r="BH84" s="9">
        <v>0</v>
      </c>
      <c r="BI84" s="10">
        <v>0</v>
      </c>
      <c r="BJ84" s="9">
        <v>0</v>
      </c>
      <c r="BK84" s="10">
        <v>0</v>
      </c>
      <c r="BL84" s="9">
        <v>0</v>
      </c>
      <c r="BM84" s="10">
        <v>0</v>
      </c>
    </row>
    <row r="85" spans="1:65" ht="14.4">
      <c r="A85" s="2" t="s">
        <v>89</v>
      </c>
      <c r="B85" s="10" t="s">
        <v>102</v>
      </c>
      <c r="C85" s="11" t="s">
        <v>149</v>
      </c>
      <c r="D85" s="9">
        <v>0</v>
      </c>
      <c r="E85" s="10">
        <v>0</v>
      </c>
      <c r="F85" s="9">
        <v>0</v>
      </c>
      <c r="G85" s="10">
        <v>0</v>
      </c>
      <c r="H85" s="9">
        <v>0</v>
      </c>
      <c r="I85" s="10">
        <v>0</v>
      </c>
      <c r="J85" s="9">
        <v>538</v>
      </c>
      <c r="K85" s="10">
        <v>2</v>
      </c>
      <c r="L85" s="9">
        <v>0</v>
      </c>
      <c r="M85" s="10">
        <v>0</v>
      </c>
      <c r="N85" s="9">
        <v>0</v>
      </c>
      <c r="O85" s="10">
        <v>0</v>
      </c>
      <c r="P85" s="9">
        <v>309</v>
      </c>
      <c r="Q85" s="10">
        <v>1</v>
      </c>
      <c r="R85" s="9">
        <v>0</v>
      </c>
      <c r="S85" s="10">
        <v>0</v>
      </c>
      <c r="T85" s="9">
        <v>0</v>
      </c>
      <c r="U85" s="10">
        <v>0</v>
      </c>
      <c r="V85" s="9">
        <v>0</v>
      </c>
      <c r="W85" s="10">
        <v>0</v>
      </c>
      <c r="X85" s="9">
        <v>269</v>
      </c>
      <c r="Y85" s="10">
        <v>1</v>
      </c>
      <c r="Z85" s="9">
        <v>0</v>
      </c>
      <c r="AA85" s="10">
        <v>0</v>
      </c>
      <c r="AB85" s="9">
        <v>269</v>
      </c>
      <c r="AC85" s="10">
        <v>1</v>
      </c>
      <c r="AD85" s="9">
        <v>0</v>
      </c>
      <c r="AE85" s="10">
        <v>0</v>
      </c>
      <c r="AF85" s="9">
        <v>0</v>
      </c>
      <c r="AG85" s="10">
        <v>0</v>
      </c>
      <c r="AH85" s="9">
        <v>0</v>
      </c>
      <c r="AI85" s="10">
        <v>0</v>
      </c>
      <c r="AJ85" s="9">
        <v>0</v>
      </c>
      <c r="AK85" s="10">
        <v>0</v>
      </c>
      <c r="AL85" s="9">
        <v>0</v>
      </c>
      <c r="AM85" s="10">
        <v>0</v>
      </c>
      <c r="AN85" s="9">
        <v>1216</v>
      </c>
      <c r="AO85" s="10">
        <v>4</v>
      </c>
      <c r="AP85" s="9">
        <v>0</v>
      </c>
      <c r="AQ85" s="10">
        <v>0</v>
      </c>
      <c r="AR85" s="9">
        <v>309</v>
      </c>
      <c r="AS85" s="10">
        <v>1</v>
      </c>
      <c r="AT85" s="9">
        <v>0</v>
      </c>
      <c r="AU85" s="10">
        <v>0</v>
      </c>
      <c r="AV85" s="9">
        <v>269</v>
      </c>
      <c r="AW85" s="10">
        <v>1</v>
      </c>
      <c r="AX85" s="9">
        <v>269</v>
      </c>
      <c r="AY85" s="10">
        <v>1</v>
      </c>
      <c r="AZ85" s="9">
        <v>0</v>
      </c>
      <c r="BA85" s="10">
        <v>0</v>
      </c>
      <c r="BB85" s="9">
        <v>0</v>
      </c>
      <c r="BC85" s="10">
        <v>0</v>
      </c>
      <c r="BD85" s="9">
        <v>269</v>
      </c>
      <c r="BE85" s="10">
        <v>1</v>
      </c>
      <c r="BF85" s="9">
        <v>0</v>
      </c>
      <c r="BG85" s="10">
        <v>0</v>
      </c>
      <c r="BH85" s="9">
        <v>0</v>
      </c>
      <c r="BI85" s="10">
        <v>0</v>
      </c>
      <c r="BJ85" s="9">
        <v>-267</v>
      </c>
      <c r="BK85" s="10">
        <v>-1</v>
      </c>
      <c r="BL85" s="9">
        <v>269</v>
      </c>
      <c r="BM85" s="10">
        <v>1</v>
      </c>
    </row>
    <row r="86" spans="1:65" ht="14.4">
      <c r="A86" s="2" t="s">
        <v>53</v>
      </c>
      <c r="B86" s="10" t="s">
        <v>102</v>
      </c>
      <c r="C86" s="11" t="s">
        <v>150</v>
      </c>
      <c r="D86" s="9">
        <v>0</v>
      </c>
      <c r="E86" s="10">
        <v>0</v>
      </c>
      <c r="F86" s="9">
        <v>632</v>
      </c>
      <c r="G86" s="10">
        <v>2</v>
      </c>
      <c r="H86" s="9">
        <v>0</v>
      </c>
      <c r="I86" s="10">
        <v>0</v>
      </c>
      <c r="J86" s="9">
        <v>0</v>
      </c>
      <c r="K86" s="10">
        <v>0</v>
      </c>
      <c r="L86" s="9">
        <v>316</v>
      </c>
      <c r="M86" s="10">
        <v>1</v>
      </c>
      <c r="N86" s="9">
        <v>632</v>
      </c>
      <c r="O86" s="10">
        <v>2</v>
      </c>
      <c r="P86" s="9">
        <v>672</v>
      </c>
      <c r="Q86" s="10">
        <v>2</v>
      </c>
      <c r="R86" s="9">
        <v>632</v>
      </c>
      <c r="S86" s="10">
        <v>2</v>
      </c>
      <c r="T86" s="9">
        <v>316</v>
      </c>
      <c r="U86" s="10">
        <v>1</v>
      </c>
      <c r="V86" s="9">
        <v>1304</v>
      </c>
      <c r="W86" s="10">
        <v>4</v>
      </c>
      <c r="X86" s="9">
        <v>316</v>
      </c>
      <c r="Y86" s="10">
        <v>1</v>
      </c>
      <c r="Z86" s="9">
        <v>672</v>
      </c>
      <c r="AA86" s="10">
        <v>2</v>
      </c>
      <c r="AB86" s="9">
        <v>632</v>
      </c>
      <c r="AC86" s="10">
        <v>2</v>
      </c>
      <c r="AD86" s="9">
        <v>712</v>
      </c>
      <c r="AE86" s="10">
        <v>2</v>
      </c>
      <c r="AF86" s="9">
        <v>1620</v>
      </c>
      <c r="AG86" s="10">
        <v>5</v>
      </c>
      <c r="AH86" s="9">
        <v>672</v>
      </c>
      <c r="AI86" s="10">
        <v>2</v>
      </c>
      <c r="AJ86" s="9">
        <v>316</v>
      </c>
      <c r="AK86" s="10">
        <v>1</v>
      </c>
      <c r="AL86" s="9">
        <v>2252</v>
      </c>
      <c r="AM86" s="10">
        <v>7</v>
      </c>
      <c r="AN86" s="9">
        <v>632</v>
      </c>
      <c r="AO86" s="10">
        <v>2</v>
      </c>
      <c r="AP86" s="9">
        <v>0</v>
      </c>
      <c r="AQ86" s="10">
        <v>0</v>
      </c>
      <c r="AR86" s="9">
        <v>672</v>
      </c>
      <c r="AS86" s="10">
        <v>2</v>
      </c>
      <c r="AT86" s="9">
        <v>948</v>
      </c>
      <c r="AU86" s="10">
        <v>3</v>
      </c>
      <c r="AV86" s="9">
        <v>0</v>
      </c>
      <c r="AW86" s="10">
        <v>0</v>
      </c>
      <c r="AX86" s="9">
        <v>0</v>
      </c>
      <c r="AY86" s="10">
        <v>0</v>
      </c>
      <c r="AZ86" s="9">
        <v>0</v>
      </c>
      <c r="BA86" s="10">
        <v>0</v>
      </c>
      <c r="BB86" s="9">
        <v>1896</v>
      </c>
      <c r="BC86" s="10">
        <v>6</v>
      </c>
      <c r="BD86" s="9">
        <v>316</v>
      </c>
      <c r="BE86" s="10">
        <v>1</v>
      </c>
      <c r="BF86" s="9">
        <v>672</v>
      </c>
      <c r="BG86" s="10">
        <v>2</v>
      </c>
      <c r="BH86" s="9">
        <v>316</v>
      </c>
      <c r="BI86" s="10">
        <v>1</v>
      </c>
      <c r="BJ86" s="9">
        <v>1304</v>
      </c>
      <c r="BK86" s="10">
        <v>4</v>
      </c>
      <c r="BL86" s="9">
        <v>0</v>
      </c>
      <c r="BM86" s="10">
        <v>0</v>
      </c>
    </row>
    <row r="87" spans="1:65" ht="14.4">
      <c r="A87" s="2" t="s">
        <v>4</v>
      </c>
      <c r="B87" s="10" t="s">
        <v>102</v>
      </c>
      <c r="C87" s="11" t="s">
        <v>154</v>
      </c>
      <c r="D87" s="9">
        <v>0</v>
      </c>
      <c r="E87" s="10">
        <v>0</v>
      </c>
      <c r="F87" s="9">
        <v>0</v>
      </c>
      <c r="G87" s="10">
        <v>0</v>
      </c>
      <c r="H87" s="9">
        <v>0</v>
      </c>
      <c r="I87" s="10">
        <v>0</v>
      </c>
      <c r="J87" s="9">
        <v>538</v>
      </c>
      <c r="K87" s="10">
        <v>2</v>
      </c>
      <c r="L87" s="9">
        <v>0</v>
      </c>
      <c r="M87" s="10">
        <v>0</v>
      </c>
      <c r="N87" s="9">
        <v>0</v>
      </c>
      <c r="O87" s="10">
        <v>0</v>
      </c>
      <c r="P87" s="9">
        <v>309</v>
      </c>
      <c r="Q87" s="10">
        <v>1</v>
      </c>
      <c r="R87" s="9">
        <v>0</v>
      </c>
      <c r="S87" s="10">
        <v>0</v>
      </c>
      <c r="T87" s="9">
        <v>0</v>
      </c>
      <c r="U87" s="10">
        <v>0</v>
      </c>
      <c r="V87" s="9">
        <v>0</v>
      </c>
      <c r="W87" s="10">
        <v>0</v>
      </c>
      <c r="X87" s="9">
        <v>269</v>
      </c>
      <c r="Y87" s="10">
        <v>1</v>
      </c>
      <c r="Z87" s="9">
        <v>0</v>
      </c>
      <c r="AA87" s="10">
        <v>0</v>
      </c>
      <c r="AB87" s="9">
        <v>269</v>
      </c>
      <c r="AC87" s="10">
        <v>1</v>
      </c>
      <c r="AD87" s="9">
        <v>0</v>
      </c>
      <c r="AE87" s="10">
        <v>0</v>
      </c>
      <c r="AF87" s="9">
        <v>0</v>
      </c>
      <c r="AG87" s="10">
        <v>0</v>
      </c>
      <c r="AH87" s="9">
        <v>0</v>
      </c>
      <c r="AI87" s="10">
        <v>0</v>
      </c>
      <c r="AJ87" s="9">
        <v>0</v>
      </c>
      <c r="AK87" s="10">
        <v>0</v>
      </c>
      <c r="AL87" s="9">
        <v>0</v>
      </c>
      <c r="AM87" s="10">
        <v>0</v>
      </c>
      <c r="AN87" s="9">
        <v>1216</v>
      </c>
      <c r="AO87" s="10">
        <v>4</v>
      </c>
      <c r="AP87" s="9">
        <v>0</v>
      </c>
      <c r="AQ87" s="10">
        <v>0</v>
      </c>
      <c r="AR87" s="9">
        <v>309</v>
      </c>
      <c r="AS87" s="10">
        <v>1</v>
      </c>
      <c r="AT87" s="9">
        <v>0</v>
      </c>
      <c r="AU87" s="10">
        <v>0</v>
      </c>
      <c r="AV87" s="9">
        <v>269</v>
      </c>
      <c r="AW87" s="10">
        <v>1</v>
      </c>
      <c r="AX87" s="9">
        <v>269</v>
      </c>
      <c r="AY87" s="10">
        <v>1</v>
      </c>
      <c r="AZ87" s="9">
        <v>0</v>
      </c>
      <c r="BA87" s="10">
        <v>0</v>
      </c>
      <c r="BB87" s="9">
        <v>0</v>
      </c>
      <c r="BC87" s="10">
        <v>0</v>
      </c>
      <c r="BD87" s="9">
        <v>269</v>
      </c>
      <c r="BE87" s="10">
        <v>1</v>
      </c>
      <c r="BF87" s="9">
        <v>0</v>
      </c>
      <c r="BG87" s="10">
        <v>0</v>
      </c>
      <c r="BH87" s="9">
        <v>0</v>
      </c>
      <c r="BI87" s="10">
        <v>0</v>
      </c>
      <c r="BJ87" s="9">
        <v>-267</v>
      </c>
      <c r="BK87" s="10">
        <v>-1</v>
      </c>
      <c r="BL87" s="9">
        <v>269</v>
      </c>
      <c r="BM87" s="10">
        <v>1</v>
      </c>
    </row>
    <row r="88" spans="1:65" ht="14.4">
      <c r="A88" s="2" t="s">
        <v>43</v>
      </c>
      <c r="B88" s="10" t="s">
        <v>102</v>
      </c>
      <c r="C88" s="11" t="s">
        <v>150</v>
      </c>
      <c r="D88" s="9">
        <v>0</v>
      </c>
      <c r="E88" s="10">
        <v>0</v>
      </c>
      <c r="F88" s="9">
        <v>244</v>
      </c>
      <c r="G88" s="10">
        <v>1</v>
      </c>
      <c r="H88" s="9">
        <v>488</v>
      </c>
      <c r="I88" s="10">
        <v>2</v>
      </c>
      <c r="J88" s="9">
        <v>244</v>
      </c>
      <c r="K88" s="10">
        <v>1</v>
      </c>
      <c r="L88" s="9">
        <v>0</v>
      </c>
      <c r="M88" s="10">
        <v>0</v>
      </c>
      <c r="N88" s="9">
        <v>488</v>
      </c>
      <c r="O88" s="10">
        <v>2</v>
      </c>
      <c r="P88" s="9">
        <v>244</v>
      </c>
      <c r="Q88" s="10">
        <v>1</v>
      </c>
      <c r="R88" s="9">
        <v>0</v>
      </c>
      <c r="S88" s="10">
        <v>0</v>
      </c>
      <c r="T88" s="9">
        <v>812</v>
      </c>
      <c r="U88" s="10">
        <v>3</v>
      </c>
      <c r="V88" s="9">
        <v>772</v>
      </c>
      <c r="W88" s="10">
        <v>3</v>
      </c>
      <c r="X88" s="9">
        <v>0</v>
      </c>
      <c r="Y88" s="10">
        <v>0</v>
      </c>
      <c r="Z88" s="9">
        <v>488</v>
      </c>
      <c r="AA88" s="10">
        <v>2</v>
      </c>
      <c r="AB88" s="9">
        <v>0</v>
      </c>
      <c r="AC88" s="10">
        <v>0</v>
      </c>
      <c r="AD88" s="9">
        <v>0</v>
      </c>
      <c r="AE88" s="10">
        <v>0</v>
      </c>
      <c r="AF88" s="9">
        <v>244</v>
      </c>
      <c r="AG88" s="10">
        <v>1</v>
      </c>
      <c r="AH88" s="9">
        <v>0</v>
      </c>
      <c r="AI88" s="10">
        <v>0</v>
      </c>
      <c r="AJ88" s="9">
        <v>0</v>
      </c>
      <c r="AK88" s="10">
        <v>0</v>
      </c>
      <c r="AL88" s="9">
        <v>0</v>
      </c>
      <c r="AM88" s="10">
        <v>0</v>
      </c>
      <c r="AN88" s="9">
        <v>244</v>
      </c>
      <c r="AO88" s="10">
        <v>1</v>
      </c>
      <c r="AP88" s="9">
        <v>244</v>
      </c>
      <c r="AQ88" s="10">
        <v>1</v>
      </c>
      <c r="AR88" s="9">
        <v>732</v>
      </c>
      <c r="AS88" s="10">
        <v>3</v>
      </c>
      <c r="AT88" s="9">
        <v>0</v>
      </c>
      <c r="AU88" s="10">
        <v>0</v>
      </c>
      <c r="AV88" s="9">
        <v>0</v>
      </c>
      <c r="AW88" s="10">
        <v>0</v>
      </c>
      <c r="AX88" s="9">
        <v>0</v>
      </c>
      <c r="AY88" s="10">
        <v>0</v>
      </c>
      <c r="AZ88" s="9">
        <v>0</v>
      </c>
      <c r="BA88" s="10">
        <v>0</v>
      </c>
      <c r="BB88" s="9">
        <v>732</v>
      </c>
      <c r="BC88" s="10">
        <v>3</v>
      </c>
      <c r="BD88" s="9">
        <v>732</v>
      </c>
      <c r="BE88" s="10">
        <v>3</v>
      </c>
      <c r="BF88" s="9">
        <v>732</v>
      </c>
      <c r="BG88" s="10">
        <v>3</v>
      </c>
      <c r="BH88" s="9">
        <v>732</v>
      </c>
      <c r="BI88" s="10">
        <v>3</v>
      </c>
      <c r="BJ88" s="9">
        <v>0</v>
      </c>
      <c r="BK88" s="10">
        <v>0</v>
      </c>
      <c r="BL88" s="9">
        <v>0</v>
      </c>
      <c r="BM88" s="10">
        <v>0</v>
      </c>
    </row>
    <row r="89" spans="1:65" ht="14.4">
      <c r="A89" s="2" t="s">
        <v>82</v>
      </c>
      <c r="B89" s="10" t="s">
        <v>102</v>
      </c>
      <c r="C89" s="11" t="s">
        <v>154</v>
      </c>
      <c r="D89" s="9">
        <v>9087</v>
      </c>
      <c r="E89" s="10">
        <v>13</v>
      </c>
      <c r="F89" s="9">
        <v>6291</v>
      </c>
      <c r="G89" s="10">
        <v>9</v>
      </c>
      <c r="H89" s="9">
        <v>6990</v>
      </c>
      <c r="I89" s="10">
        <v>10</v>
      </c>
      <c r="J89" s="9">
        <v>8388</v>
      </c>
      <c r="K89" s="10">
        <v>12</v>
      </c>
      <c r="L89" s="9">
        <v>7689</v>
      </c>
      <c r="M89" s="10">
        <v>11</v>
      </c>
      <c r="N89" s="9">
        <v>7689</v>
      </c>
      <c r="O89" s="10">
        <v>11</v>
      </c>
      <c r="P89" s="9">
        <v>9087</v>
      </c>
      <c r="Q89" s="10">
        <v>13</v>
      </c>
      <c r="R89" s="9">
        <v>11184</v>
      </c>
      <c r="S89" s="10">
        <v>16</v>
      </c>
      <c r="T89" s="9">
        <v>11883</v>
      </c>
      <c r="U89" s="10">
        <v>17</v>
      </c>
      <c r="V89" s="9">
        <v>12582</v>
      </c>
      <c r="W89" s="10">
        <v>18</v>
      </c>
      <c r="X89" s="9">
        <v>11883</v>
      </c>
      <c r="Y89" s="10">
        <v>17</v>
      </c>
      <c r="Z89" s="9">
        <v>11883</v>
      </c>
      <c r="AA89" s="10">
        <v>17</v>
      </c>
      <c r="AB89" s="9">
        <v>10784</v>
      </c>
      <c r="AC89" s="10">
        <v>16</v>
      </c>
      <c r="AD89" s="9">
        <v>16874</v>
      </c>
      <c r="AE89" s="10">
        <v>26</v>
      </c>
      <c r="AF89" s="9">
        <v>12980</v>
      </c>
      <c r="AG89" s="10">
        <v>20</v>
      </c>
      <c r="AH89" s="9">
        <v>15856</v>
      </c>
      <c r="AI89" s="10">
        <v>24</v>
      </c>
      <c r="AJ89" s="9">
        <v>15576</v>
      </c>
      <c r="AK89" s="10">
        <v>24</v>
      </c>
      <c r="AL89" s="9">
        <v>13629</v>
      </c>
      <c r="AM89" s="10">
        <v>21</v>
      </c>
      <c r="AN89" s="9">
        <v>15576</v>
      </c>
      <c r="AO89" s="10">
        <v>24</v>
      </c>
      <c r="AP89" s="9">
        <v>18172</v>
      </c>
      <c r="AQ89" s="10">
        <v>28</v>
      </c>
      <c r="AR89" s="9">
        <v>11033</v>
      </c>
      <c r="AS89" s="10">
        <v>17</v>
      </c>
      <c r="AT89" s="9">
        <v>17523</v>
      </c>
      <c r="AU89" s="10">
        <v>27</v>
      </c>
      <c r="AV89" s="9">
        <v>22066</v>
      </c>
      <c r="AW89" s="10">
        <v>34</v>
      </c>
      <c r="AX89" s="9">
        <v>16225</v>
      </c>
      <c r="AY89" s="10">
        <v>25</v>
      </c>
      <c r="AZ89" s="9">
        <v>14927</v>
      </c>
      <c r="BA89" s="10">
        <v>23</v>
      </c>
      <c r="BB89" s="9">
        <v>18172</v>
      </c>
      <c r="BC89" s="10">
        <v>28</v>
      </c>
      <c r="BD89" s="9">
        <v>20119</v>
      </c>
      <c r="BE89" s="10">
        <v>31</v>
      </c>
      <c r="BF89" s="9">
        <v>23750</v>
      </c>
      <c r="BG89" s="10">
        <v>38</v>
      </c>
      <c r="BH89" s="9">
        <v>20000</v>
      </c>
      <c r="BI89" s="10">
        <v>32</v>
      </c>
      <c r="BJ89" s="9">
        <v>13750</v>
      </c>
      <c r="BK89" s="10">
        <v>22</v>
      </c>
      <c r="BL89" s="9">
        <v>22066</v>
      </c>
      <c r="BM89" s="10">
        <v>34</v>
      </c>
    </row>
    <row r="90" spans="1:65" ht="14.4">
      <c r="A90" s="2" t="s">
        <v>14</v>
      </c>
      <c r="B90" s="10" t="s">
        <v>102</v>
      </c>
      <c r="C90" s="11" t="s">
        <v>150</v>
      </c>
      <c r="D90" s="9">
        <v>0</v>
      </c>
      <c r="E90" s="10">
        <v>0</v>
      </c>
      <c r="F90" s="9">
        <v>632</v>
      </c>
      <c r="G90" s="10">
        <v>2</v>
      </c>
      <c r="H90" s="9">
        <v>0</v>
      </c>
      <c r="I90" s="10">
        <v>0</v>
      </c>
      <c r="J90" s="9">
        <v>0</v>
      </c>
      <c r="K90" s="10">
        <v>0</v>
      </c>
      <c r="L90" s="9">
        <v>316</v>
      </c>
      <c r="M90" s="10">
        <v>1</v>
      </c>
      <c r="N90" s="9">
        <v>632</v>
      </c>
      <c r="O90" s="10">
        <v>2</v>
      </c>
      <c r="P90" s="9">
        <v>672</v>
      </c>
      <c r="Q90" s="10">
        <v>2</v>
      </c>
      <c r="R90" s="9">
        <v>632</v>
      </c>
      <c r="S90" s="10">
        <v>2</v>
      </c>
      <c r="T90" s="9">
        <v>316</v>
      </c>
      <c r="U90" s="10">
        <v>1</v>
      </c>
      <c r="V90" s="9">
        <v>1304</v>
      </c>
      <c r="W90" s="10">
        <v>4</v>
      </c>
      <c r="X90" s="9">
        <v>316</v>
      </c>
      <c r="Y90" s="10">
        <v>1</v>
      </c>
      <c r="Z90" s="9">
        <v>672</v>
      </c>
      <c r="AA90" s="10">
        <v>2</v>
      </c>
      <c r="AB90" s="9">
        <v>632</v>
      </c>
      <c r="AC90" s="10">
        <v>2</v>
      </c>
      <c r="AD90" s="9">
        <v>712</v>
      </c>
      <c r="AE90" s="10">
        <v>2</v>
      </c>
      <c r="AF90" s="9">
        <v>1620</v>
      </c>
      <c r="AG90" s="10">
        <v>5</v>
      </c>
      <c r="AH90" s="9">
        <v>672</v>
      </c>
      <c r="AI90" s="10">
        <v>2</v>
      </c>
      <c r="AJ90" s="9">
        <v>316</v>
      </c>
      <c r="AK90" s="10">
        <v>1</v>
      </c>
      <c r="AL90" s="9">
        <v>2252</v>
      </c>
      <c r="AM90" s="10">
        <v>7</v>
      </c>
      <c r="AN90" s="9">
        <v>632</v>
      </c>
      <c r="AO90" s="10">
        <v>2</v>
      </c>
      <c r="AP90" s="9">
        <v>0</v>
      </c>
      <c r="AQ90" s="10">
        <v>0</v>
      </c>
      <c r="AR90" s="9">
        <v>672</v>
      </c>
      <c r="AS90" s="10">
        <v>2</v>
      </c>
      <c r="AT90" s="9">
        <v>948</v>
      </c>
      <c r="AU90" s="10">
        <v>3</v>
      </c>
      <c r="AV90" s="9">
        <v>0</v>
      </c>
      <c r="AW90" s="10">
        <v>0</v>
      </c>
      <c r="AX90" s="9">
        <v>0</v>
      </c>
      <c r="AY90" s="10">
        <v>0</v>
      </c>
      <c r="AZ90" s="9">
        <v>0</v>
      </c>
      <c r="BA90" s="10">
        <v>0</v>
      </c>
      <c r="BB90" s="9">
        <v>1896</v>
      </c>
      <c r="BC90" s="10">
        <v>6</v>
      </c>
      <c r="BD90" s="9">
        <v>316</v>
      </c>
      <c r="BE90" s="10">
        <v>1</v>
      </c>
      <c r="BF90" s="9">
        <v>672</v>
      </c>
      <c r="BG90" s="10">
        <v>2</v>
      </c>
      <c r="BH90" s="9">
        <v>316</v>
      </c>
      <c r="BI90" s="10">
        <v>1</v>
      </c>
      <c r="BJ90" s="9">
        <v>1304</v>
      </c>
      <c r="BK90" s="10">
        <v>4</v>
      </c>
      <c r="BL90" s="9">
        <v>0</v>
      </c>
      <c r="BM90" s="10">
        <v>0</v>
      </c>
    </row>
    <row r="91" spans="1:65" ht="14.4">
      <c r="A91" s="2" t="s">
        <v>62</v>
      </c>
      <c r="B91" s="10" t="s">
        <v>102</v>
      </c>
      <c r="C91" s="11" t="s">
        <v>150</v>
      </c>
      <c r="D91" s="9">
        <v>10994</v>
      </c>
      <c r="E91" s="10">
        <v>13</v>
      </c>
      <c r="F91" s="9">
        <v>10291</v>
      </c>
      <c r="G91" s="10">
        <v>12</v>
      </c>
      <c r="H91" s="9">
        <v>11979</v>
      </c>
      <c r="I91" s="10">
        <v>14</v>
      </c>
      <c r="J91" s="9">
        <v>9447</v>
      </c>
      <c r="K91" s="10">
        <v>11</v>
      </c>
      <c r="L91" s="9">
        <v>4221</v>
      </c>
      <c r="M91" s="10">
        <v>5</v>
      </c>
      <c r="N91" s="9">
        <v>2477</v>
      </c>
      <c r="O91" s="10">
        <v>3</v>
      </c>
      <c r="P91" s="9">
        <v>12878</v>
      </c>
      <c r="Q91" s="10">
        <v>15</v>
      </c>
      <c r="R91" s="9">
        <v>11190</v>
      </c>
      <c r="S91" s="10">
        <v>13</v>
      </c>
      <c r="T91" s="9">
        <v>7649</v>
      </c>
      <c r="U91" s="10">
        <v>9</v>
      </c>
      <c r="V91" s="9">
        <v>6916</v>
      </c>
      <c r="W91" s="10">
        <v>8</v>
      </c>
      <c r="X91" s="9">
        <v>12878</v>
      </c>
      <c r="Y91" s="10">
        <v>15</v>
      </c>
      <c r="Z91" s="9">
        <v>9282</v>
      </c>
      <c r="AA91" s="10">
        <v>11</v>
      </c>
      <c r="AB91" s="9">
        <v>11868</v>
      </c>
      <c r="AC91" s="10">
        <v>14</v>
      </c>
      <c r="AD91" s="9">
        <v>13666</v>
      </c>
      <c r="AE91" s="10">
        <v>16</v>
      </c>
      <c r="AF91" s="9">
        <v>10181</v>
      </c>
      <c r="AG91" s="10">
        <v>12</v>
      </c>
      <c r="AH91" s="9">
        <v>8438</v>
      </c>
      <c r="AI91" s="10">
        <v>10</v>
      </c>
      <c r="AJ91" s="9">
        <v>5907</v>
      </c>
      <c r="AK91" s="10">
        <v>7</v>
      </c>
      <c r="AL91" s="9">
        <v>5063</v>
      </c>
      <c r="AM91" s="10">
        <v>6</v>
      </c>
      <c r="AN91" s="9">
        <v>5876</v>
      </c>
      <c r="AO91" s="10">
        <v>7</v>
      </c>
      <c r="AP91" s="9">
        <v>5853</v>
      </c>
      <c r="AQ91" s="10">
        <v>7</v>
      </c>
      <c r="AR91" s="9">
        <v>7526</v>
      </c>
      <c r="AS91" s="10">
        <v>9</v>
      </c>
      <c r="AT91" s="9">
        <v>6690</v>
      </c>
      <c r="AU91" s="10">
        <v>8</v>
      </c>
      <c r="AV91" s="9">
        <v>5840</v>
      </c>
      <c r="AW91" s="10">
        <v>7</v>
      </c>
      <c r="AX91" s="9">
        <v>6674</v>
      </c>
      <c r="AY91" s="10">
        <v>8</v>
      </c>
      <c r="AZ91" s="9">
        <v>5006</v>
      </c>
      <c r="BA91" s="10">
        <v>6</v>
      </c>
      <c r="BB91" s="9">
        <v>10846</v>
      </c>
      <c r="BC91" s="10">
        <v>13</v>
      </c>
      <c r="BD91" s="9">
        <v>5840</v>
      </c>
      <c r="BE91" s="10">
        <v>7</v>
      </c>
      <c r="BF91" s="9">
        <v>6769</v>
      </c>
      <c r="BG91" s="10">
        <v>8</v>
      </c>
      <c r="BH91" s="9">
        <v>10969</v>
      </c>
      <c r="BI91" s="10">
        <v>13</v>
      </c>
      <c r="BJ91" s="9">
        <v>5907</v>
      </c>
      <c r="BK91" s="10">
        <v>7</v>
      </c>
      <c r="BL91" s="9">
        <v>5840</v>
      </c>
      <c r="BM91" s="10">
        <v>7</v>
      </c>
    </row>
    <row r="92" spans="1:65" ht="14.4">
      <c r="A92" s="2" t="s">
        <v>17</v>
      </c>
      <c r="B92" s="10" t="s">
        <v>102</v>
      </c>
      <c r="C92" s="11" t="s">
        <v>154</v>
      </c>
      <c r="D92" s="9">
        <v>17132</v>
      </c>
      <c r="E92" s="10">
        <v>41</v>
      </c>
      <c r="F92" s="9">
        <v>23400</v>
      </c>
      <c r="G92" s="10">
        <v>56</v>
      </c>
      <c r="H92" s="9">
        <v>30086</v>
      </c>
      <c r="I92" s="10">
        <v>72</v>
      </c>
      <c r="J92" s="9">
        <v>17132</v>
      </c>
      <c r="K92" s="10">
        <v>41</v>
      </c>
      <c r="L92" s="9">
        <v>18804</v>
      </c>
      <c r="M92" s="10">
        <v>45</v>
      </c>
      <c r="N92" s="9">
        <v>16714</v>
      </c>
      <c r="O92" s="10">
        <v>40</v>
      </c>
      <c r="P92" s="9">
        <v>12536</v>
      </c>
      <c r="Q92" s="10">
        <v>30</v>
      </c>
      <c r="R92" s="9">
        <v>20475</v>
      </c>
      <c r="S92" s="10">
        <v>49</v>
      </c>
      <c r="T92" s="9">
        <v>21729</v>
      </c>
      <c r="U92" s="10">
        <v>52</v>
      </c>
      <c r="V92" s="9">
        <v>24236</v>
      </c>
      <c r="W92" s="10">
        <v>58</v>
      </c>
      <c r="X92" s="9">
        <v>21311</v>
      </c>
      <c r="Y92" s="10">
        <v>51</v>
      </c>
      <c r="Z92" s="9">
        <v>19222</v>
      </c>
      <c r="AA92" s="10">
        <v>46</v>
      </c>
      <c r="AB92" s="9">
        <v>15880</v>
      </c>
      <c r="AC92" s="10">
        <v>38</v>
      </c>
      <c r="AD92" s="9">
        <v>11282</v>
      </c>
      <c r="AE92" s="10">
        <v>27</v>
      </c>
      <c r="AF92" s="9">
        <v>18804</v>
      </c>
      <c r="AG92" s="10">
        <v>45</v>
      </c>
      <c r="AH92" s="9">
        <v>13372</v>
      </c>
      <c r="AI92" s="10">
        <v>32</v>
      </c>
      <c r="AJ92" s="9">
        <v>11282</v>
      </c>
      <c r="AK92" s="10">
        <v>27</v>
      </c>
      <c r="AL92" s="9">
        <v>13789</v>
      </c>
      <c r="AM92" s="10">
        <v>33</v>
      </c>
      <c r="AN92" s="9">
        <v>13372</v>
      </c>
      <c r="AO92" s="10">
        <v>32</v>
      </c>
      <c r="AP92" s="9">
        <v>11700</v>
      </c>
      <c r="AQ92" s="10">
        <v>28</v>
      </c>
      <c r="AR92" s="9">
        <v>15461</v>
      </c>
      <c r="AS92" s="10">
        <v>37</v>
      </c>
      <c r="AT92" s="9">
        <v>15879</v>
      </c>
      <c r="AU92" s="10">
        <v>38</v>
      </c>
      <c r="AV92" s="9">
        <v>14625</v>
      </c>
      <c r="AW92" s="10">
        <v>35</v>
      </c>
      <c r="AX92" s="9">
        <v>16297</v>
      </c>
      <c r="AY92" s="10">
        <v>39</v>
      </c>
      <c r="AZ92" s="9">
        <v>16714</v>
      </c>
      <c r="BA92" s="10">
        <v>40</v>
      </c>
      <c r="BB92" s="9">
        <v>17132</v>
      </c>
      <c r="BC92" s="10">
        <v>41</v>
      </c>
      <c r="BD92" s="9">
        <v>10447</v>
      </c>
      <c r="BE92" s="10">
        <v>25</v>
      </c>
      <c r="BF92" s="9">
        <v>8775</v>
      </c>
      <c r="BG92" s="10">
        <v>21</v>
      </c>
      <c r="BH92" s="9">
        <v>9193</v>
      </c>
      <c r="BI92" s="10">
        <v>22</v>
      </c>
      <c r="BJ92" s="9">
        <v>11282</v>
      </c>
      <c r="BK92" s="10">
        <v>27</v>
      </c>
      <c r="BL92" s="9">
        <v>14625</v>
      </c>
      <c r="BM92" s="10">
        <v>35</v>
      </c>
    </row>
    <row r="93" spans="1:65" ht="14.4">
      <c r="A93" s="2" t="s">
        <v>18</v>
      </c>
      <c r="B93" s="10" t="s">
        <v>102</v>
      </c>
      <c r="C93" s="11" t="s">
        <v>154</v>
      </c>
      <c r="D93" s="9">
        <v>0</v>
      </c>
      <c r="E93" s="10">
        <v>0</v>
      </c>
      <c r="F93" s="9">
        <v>0</v>
      </c>
      <c r="G93" s="10">
        <v>0</v>
      </c>
      <c r="H93" s="9">
        <v>0</v>
      </c>
      <c r="I93" s="10">
        <v>0</v>
      </c>
      <c r="J93" s="9">
        <v>0</v>
      </c>
      <c r="K93" s="10">
        <v>0</v>
      </c>
      <c r="L93" s="9">
        <v>0</v>
      </c>
      <c r="M93" s="10">
        <v>0</v>
      </c>
      <c r="N93" s="9">
        <v>0</v>
      </c>
      <c r="O93" s="10">
        <v>0</v>
      </c>
      <c r="P93" s="9">
        <v>0</v>
      </c>
      <c r="Q93" s="10">
        <v>0</v>
      </c>
      <c r="R93" s="9">
        <v>0</v>
      </c>
      <c r="S93" s="10">
        <v>0</v>
      </c>
      <c r="T93" s="9">
        <v>0</v>
      </c>
      <c r="U93" s="10">
        <v>0</v>
      </c>
      <c r="V93" s="9">
        <v>0</v>
      </c>
      <c r="W93" s="10">
        <v>0</v>
      </c>
      <c r="X93" s="9">
        <v>0</v>
      </c>
      <c r="Y93" s="10">
        <v>0</v>
      </c>
      <c r="Z93" s="9">
        <v>0</v>
      </c>
      <c r="AA93" s="10">
        <v>0</v>
      </c>
      <c r="AB93" s="9">
        <v>0</v>
      </c>
      <c r="AC93" s="10">
        <v>0</v>
      </c>
      <c r="AD93" s="9">
        <v>0</v>
      </c>
      <c r="AE93" s="10">
        <v>0</v>
      </c>
      <c r="AF93" s="9">
        <v>0</v>
      </c>
      <c r="AG93" s="10">
        <v>0</v>
      </c>
      <c r="AH93" s="9">
        <v>0</v>
      </c>
      <c r="AI93" s="10">
        <v>0</v>
      </c>
      <c r="AJ93" s="9">
        <v>0</v>
      </c>
      <c r="AK93" s="10">
        <v>0</v>
      </c>
      <c r="AL93" s="9">
        <v>0</v>
      </c>
      <c r="AM93" s="10">
        <v>0</v>
      </c>
      <c r="AN93" s="9">
        <v>0</v>
      </c>
      <c r="AO93" s="10">
        <v>0</v>
      </c>
      <c r="AP93" s="9">
        <v>0</v>
      </c>
      <c r="AQ93" s="10">
        <v>0</v>
      </c>
      <c r="AR93" s="9">
        <v>0</v>
      </c>
      <c r="AS93" s="10">
        <v>0</v>
      </c>
      <c r="AT93" s="9">
        <v>0</v>
      </c>
      <c r="AU93" s="10">
        <v>0</v>
      </c>
      <c r="AV93" s="9">
        <v>0</v>
      </c>
      <c r="AW93" s="10">
        <v>0</v>
      </c>
      <c r="AX93" s="9">
        <v>0</v>
      </c>
      <c r="AY93" s="10">
        <v>0</v>
      </c>
      <c r="AZ93" s="9">
        <v>0</v>
      </c>
      <c r="BA93" s="10">
        <v>0</v>
      </c>
      <c r="BB93" s="9">
        <v>0</v>
      </c>
      <c r="BC93" s="10">
        <v>0</v>
      </c>
      <c r="BD93" s="9">
        <v>0</v>
      </c>
      <c r="BE93" s="10">
        <v>0</v>
      </c>
      <c r="BF93" s="9">
        <v>0</v>
      </c>
      <c r="BG93" s="10">
        <v>0</v>
      </c>
      <c r="BH93" s="9">
        <v>0</v>
      </c>
      <c r="BI93" s="10">
        <v>0</v>
      </c>
      <c r="BJ93" s="9">
        <v>0</v>
      </c>
      <c r="BK93" s="10">
        <v>0</v>
      </c>
      <c r="BL93" s="9">
        <v>0</v>
      </c>
      <c r="BM93" s="10">
        <v>0</v>
      </c>
    </row>
    <row r="94" spans="1:65" ht="14.4">
      <c r="A94" s="2" t="s">
        <v>26</v>
      </c>
      <c r="B94" s="10" t="s">
        <v>102</v>
      </c>
      <c r="C94" s="11" t="s">
        <v>149</v>
      </c>
      <c r="D94" s="9">
        <v>10472</v>
      </c>
      <c r="E94" s="10">
        <v>17</v>
      </c>
      <c r="F94" s="9">
        <v>6776</v>
      </c>
      <c r="G94" s="10">
        <v>11</v>
      </c>
      <c r="H94" s="9">
        <v>7629</v>
      </c>
      <c r="I94" s="10">
        <v>12</v>
      </c>
      <c r="J94" s="9">
        <v>7392</v>
      </c>
      <c r="K94" s="10">
        <v>12</v>
      </c>
      <c r="L94" s="9">
        <v>8394</v>
      </c>
      <c r="M94" s="10">
        <v>16</v>
      </c>
      <c r="N94" s="9">
        <v>6120</v>
      </c>
      <c r="O94" s="10">
        <v>10</v>
      </c>
      <c r="P94" s="9">
        <v>11767</v>
      </c>
      <c r="Q94" s="10">
        <v>23</v>
      </c>
      <c r="R94" s="9">
        <v>8697</v>
      </c>
      <c r="S94" s="10">
        <v>17</v>
      </c>
      <c r="T94" s="9">
        <v>17394</v>
      </c>
      <c r="U94" s="10">
        <v>34</v>
      </c>
      <c r="V94" s="9">
        <v>9209</v>
      </c>
      <c r="W94" s="10">
        <v>18</v>
      </c>
      <c r="X94" s="9">
        <v>9720</v>
      </c>
      <c r="Y94" s="10">
        <v>19</v>
      </c>
      <c r="Z94" s="9">
        <v>14730</v>
      </c>
      <c r="AA94" s="10">
        <v>29</v>
      </c>
      <c r="AB94" s="9">
        <v>7181</v>
      </c>
      <c r="AC94" s="10">
        <v>14</v>
      </c>
      <c r="AD94" s="9">
        <v>12600</v>
      </c>
      <c r="AE94" s="10">
        <v>25</v>
      </c>
      <c r="AF94" s="9">
        <v>11592</v>
      </c>
      <c r="AG94" s="10">
        <v>23</v>
      </c>
      <c r="AH94" s="9">
        <v>12883</v>
      </c>
      <c r="AI94" s="10">
        <v>31</v>
      </c>
      <c r="AJ94" s="9">
        <v>11152</v>
      </c>
      <c r="AK94" s="10">
        <v>31</v>
      </c>
      <c r="AL94" s="9">
        <v>10072</v>
      </c>
      <c r="AM94" s="10">
        <v>28</v>
      </c>
      <c r="AN94" s="9">
        <v>13310</v>
      </c>
      <c r="AO94" s="10">
        <v>37</v>
      </c>
      <c r="AP94" s="9">
        <v>10792</v>
      </c>
      <c r="AQ94" s="10">
        <v>30</v>
      </c>
      <c r="AR94" s="9">
        <v>11871</v>
      </c>
      <c r="AS94" s="10">
        <v>33</v>
      </c>
      <c r="AT94" s="9">
        <v>12950</v>
      </c>
      <c r="AU94" s="10">
        <v>36</v>
      </c>
      <c r="AV94" s="9">
        <v>17986</v>
      </c>
      <c r="AW94" s="10">
        <v>50</v>
      </c>
      <c r="AX94" s="9">
        <v>15109</v>
      </c>
      <c r="AY94" s="10">
        <v>42</v>
      </c>
      <c r="AZ94" s="9">
        <v>14749</v>
      </c>
      <c r="BA94" s="10">
        <v>41</v>
      </c>
      <c r="BB94" s="9">
        <v>15828</v>
      </c>
      <c r="BC94" s="10">
        <v>44</v>
      </c>
      <c r="BD94" s="9">
        <v>19785</v>
      </c>
      <c r="BE94" s="10">
        <v>55</v>
      </c>
      <c r="BF94" s="9">
        <v>14749</v>
      </c>
      <c r="BG94" s="10">
        <v>41</v>
      </c>
      <c r="BH94" s="9">
        <v>14749</v>
      </c>
      <c r="BI94" s="10">
        <v>41</v>
      </c>
      <c r="BJ94" s="9">
        <v>14389</v>
      </c>
      <c r="BK94" s="10">
        <v>40</v>
      </c>
      <c r="BL94" s="9">
        <v>17986</v>
      </c>
      <c r="BM94" s="10">
        <v>50</v>
      </c>
    </row>
    <row r="95" spans="1:65" ht="14.4">
      <c r="A95" s="2" t="s">
        <v>33</v>
      </c>
      <c r="B95" s="10" t="s">
        <v>102</v>
      </c>
      <c r="C95" s="11" t="s">
        <v>149</v>
      </c>
      <c r="D95" s="9">
        <v>2716</v>
      </c>
      <c r="E95" s="10">
        <v>4</v>
      </c>
      <c r="F95" s="9">
        <v>3395</v>
      </c>
      <c r="G95" s="10">
        <v>5</v>
      </c>
      <c r="H95" s="9">
        <v>2037</v>
      </c>
      <c r="I95" s="10">
        <v>3</v>
      </c>
      <c r="J95" s="9">
        <v>2037</v>
      </c>
      <c r="K95" s="10">
        <v>3</v>
      </c>
      <c r="L95" s="9">
        <v>2037</v>
      </c>
      <c r="M95" s="10">
        <v>3</v>
      </c>
      <c r="N95" s="9">
        <v>4753</v>
      </c>
      <c r="O95" s="10">
        <v>7</v>
      </c>
      <c r="P95" s="9">
        <v>4074</v>
      </c>
      <c r="Q95" s="10">
        <v>6</v>
      </c>
      <c r="R95" s="9">
        <v>4074</v>
      </c>
      <c r="S95" s="10">
        <v>6</v>
      </c>
      <c r="T95" s="9">
        <v>1358</v>
      </c>
      <c r="U95" s="10">
        <v>2</v>
      </c>
      <c r="V95" s="9">
        <v>2037</v>
      </c>
      <c r="W95" s="10">
        <v>3</v>
      </c>
      <c r="X95" s="9">
        <v>2716</v>
      </c>
      <c r="Y95" s="10">
        <v>4</v>
      </c>
      <c r="Z95" s="9">
        <v>3395</v>
      </c>
      <c r="AA95" s="10">
        <v>5</v>
      </c>
      <c r="AB95" s="9">
        <v>2007</v>
      </c>
      <c r="AC95" s="10">
        <v>3</v>
      </c>
      <c r="AD95" s="9">
        <v>4543</v>
      </c>
      <c r="AE95" s="10">
        <v>7</v>
      </c>
      <c r="AF95" s="9">
        <v>7788</v>
      </c>
      <c r="AG95" s="10">
        <v>12</v>
      </c>
      <c r="AH95" s="9">
        <v>3245</v>
      </c>
      <c r="AI95" s="10">
        <v>5</v>
      </c>
      <c r="AJ95" s="9">
        <v>5841</v>
      </c>
      <c r="AK95" s="10">
        <v>9</v>
      </c>
      <c r="AL95" s="9">
        <v>2596</v>
      </c>
      <c r="AM95" s="10">
        <v>4</v>
      </c>
      <c r="AN95" s="9">
        <v>5192</v>
      </c>
      <c r="AO95" s="10">
        <v>8</v>
      </c>
      <c r="AP95" s="9">
        <v>5192</v>
      </c>
      <c r="AQ95" s="10">
        <v>8</v>
      </c>
      <c r="AR95" s="9">
        <v>3894</v>
      </c>
      <c r="AS95" s="10">
        <v>6</v>
      </c>
      <c r="AT95" s="9">
        <v>6490</v>
      </c>
      <c r="AU95" s="10">
        <v>10</v>
      </c>
      <c r="AV95" s="9">
        <v>9735</v>
      </c>
      <c r="AW95" s="10">
        <v>15</v>
      </c>
      <c r="AX95" s="9">
        <v>12331</v>
      </c>
      <c r="AY95" s="10">
        <v>19</v>
      </c>
      <c r="AZ95" s="9">
        <v>5192</v>
      </c>
      <c r="BA95" s="10">
        <v>8</v>
      </c>
      <c r="BB95" s="9">
        <v>9086</v>
      </c>
      <c r="BC95" s="10">
        <v>14</v>
      </c>
      <c r="BD95" s="9">
        <v>5192</v>
      </c>
      <c r="BE95" s="10">
        <v>8</v>
      </c>
      <c r="BF95" s="9">
        <v>8985</v>
      </c>
      <c r="BG95" s="10">
        <v>15</v>
      </c>
      <c r="BH95" s="9">
        <v>11381</v>
      </c>
      <c r="BI95" s="10">
        <v>19</v>
      </c>
      <c r="BJ95" s="9">
        <v>7787</v>
      </c>
      <c r="BK95" s="10">
        <v>13</v>
      </c>
      <c r="BL95" s="9">
        <v>9735</v>
      </c>
      <c r="BM95" s="10">
        <v>15</v>
      </c>
    </row>
    <row r="96" spans="1:65" ht="14.4">
      <c r="A96" s="2" t="s">
        <v>79</v>
      </c>
      <c r="B96" s="10" t="s">
        <v>102</v>
      </c>
      <c r="C96" s="11" t="s">
        <v>150</v>
      </c>
      <c r="D96" s="9">
        <v>487</v>
      </c>
      <c r="E96" s="10">
        <v>3</v>
      </c>
      <c r="F96" s="9">
        <v>1163</v>
      </c>
      <c r="G96" s="10">
        <v>7</v>
      </c>
      <c r="H96" s="9">
        <v>1083</v>
      </c>
      <c r="I96" s="10">
        <v>7</v>
      </c>
      <c r="J96" s="9">
        <v>487</v>
      </c>
      <c r="K96" s="10">
        <v>3</v>
      </c>
      <c r="L96" s="9">
        <v>716</v>
      </c>
      <c r="M96" s="10">
        <v>4</v>
      </c>
      <c r="N96" s="9">
        <v>447</v>
      </c>
      <c r="O96" s="10">
        <v>3</v>
      </c>
      <c r="P96" s="9">
        <v>984</v>
      </c>
      <c r="Q96" s="10">
        <v>6</v>
      </c>
      <c r="R96" s="9">
        <v>785</v>
      </c>
      <c r="S96" s="10">
        <v>5</v>
      </c>
      <c r="T96" s="9">
        <v>865</v>
      </c>
      <c r="U96" s="10">
        <v>5</v>
      </c>
      <c r="V96" s="9">
        <v>636</v>
      </c>
      <c r="W96" s="10">
        <v>4</v>
      </c>
      <c r="X96" s="9">
        <v>596</v>
      </c>
      <c r="Y96" s="10">
        <v>4</v>
      </c>
      <c r="Z96" s="9">
        <v>1014</v>
      </c>
      <c r="AA96" s="10">
        <v>6</v>
      </c>
      <c r="AB96" s="9">
        <v>447</v>
      </c>
      <c r="AC96" s="10">
        <v>3</v>
      </c>
      <c r="AD96" s="9">
        <v>487</v>
      </c>
      <c r="AE96" s="10">
        <v>3</v>
      </c>
      <c r="AF96" s="9">
        <v>447</v>
      </c>
      <c r="AG96" s="10">
        <v>3</v>
      </c>
      <c r="AH96" s="9">
        <v>905</v>
      </c>
      <c r="AI96" s="10">
        <v>5</v>
      </c>
      <c r="AJ96" s="9">
        <v>865</v>
      </c>
      <c r="AK96" s="10">
        <v>5</v>
      </c>
      <c r="AL96" s="9">
        <v>189</v>
      </c>
      <c r="AM96" s="10">
        <v>1</v>
      </c>
      <c r="AN96" s="9">
        <v>785</v>
      </c>
      <c r="AO96" s="10">
        <v>5</v>
      </c>
      <c r="AP96" s="9">
        <v>338</v>
      </c>
      <c r="AQ96" s="10">
        <v>2</v>
      </c>
      <c r="AR96" s="9">
        <v>1075</v>
      </c>
      <c r="AS96" s="10">
        <v>5</v>
      </c>
      <c r="AT96" s="9">
        <v>1314</v>
      </c>
      <c r="AU96" s="10">
        <v>6</v>
      </c>
      <c r="AV96" s="9">
        <v>1632</v>
      </c>
      <c r="AW96" s="10">
        <v>8</v>
      </c>
      <c r="AX96" s="9">
        <v>1075</v>
      </c>
      <c r="AY96" s="10">
        <v>5</v>
      </c>
      <c r="AZ96" s="9">
        <v>2349</v>
      </c>
      <c r="BA96" s="10">
        <v>11</v>
      </c>
      <c r="BB96" s="9">
        <v>677</v>
      </c>
      <c r="BC96" s="10">
        <v>3</v>
      </c>
      <c r="BD96" s="9">
        <v>1234</v>
      </c>
      <c r="BE96" s="10">
        <v>6</v>
      </c>
      <c r="BF96" s="9">
        <v>1632</v>
      </c>
      <c r="BG96" s="10">
        <v>8</v>
      </c>
      <c r="BH96" s="9">
        <v>1115</v>
      </c>
      <c r="BI96" s="10">
        <v>5</v>
      </c>
      <c r="BJ96" s="9">
        <v>1075</v>
      </c>
      <c r="BK96" s="10">
        <v>5</v>
      </c>
      <c r="BL96" s="9">
        <v>1632</v>
      </c>
      <c r="BM96" s="10">
        <v>8</v>
      </c>
    </row>
    <row r="97" spans="1:65" ht="14.4">
      <c r="A97" s="2" t="s">
        <v>70</v>
      </c>
      <c r="B97" s="10" t="s">
        <v>102</v>
      </c>
      <c r="C97" s="11" t="s">
        <v>149</v>
      </c>
      <c r="D97" s="9">
        <v>501</v>
      </c>
      <c r="E97" s="10">
        <v>3</v>
      </c>
      <c r="F97" s="9">
        <v>1877</v>
      </c>
      <c r="G97" s="10">
        <v>11</v>
      </c>
      <c r="H97" s="9">
        <v>1583</v>
      </c>
      <c r="I97" s="10">
        <v>9</v>
      </c>
      <c r="J97" s="9">
        <v>1209</v>
      </c>
      <c r="K97" s="10">
        <v>7</v>
      </c>
      <c r="L97" s="9">
        <v>1416</v>
      </c>
      <c r="M97" s="10">
        <v>8</v>
      </c>
      <c r="N97" s="9">
        <v>1837</v>
      </c>
      <c r="O97" s="10">
        <v>11</v>
      </c>
      <c r="P97" s="9">
        <v>1543</v>
      </c>
      <c r="Q97" s="10">
        <v>9</v>
      </c>
      <c r="R97" s="9">
        <v>1002</v>
      </c>
      <c r="S97" s="10">
        <v>6</v>
      </c>
      <c r="T97" s="9">
        <v>132</v>
      </c>
      <c r="U97" s="10">
        <v>1</v>
      </c>
      <c r="V97" s="9">
        <v>668</v>
      </c>
      <c r="W97" s="10">
        <v>4</v>
      </c>
      <c r="X97" s="9">
        <v>334</v>
      </c>
      <c r="Y97" s="10">
        <v>2</v>
      </c>
      <c r="Z97" s="9">
        <v>1042</v>
      </c>
      <c r="AA97" s="10">
        <v>6</v>
      </c>
      <c r="AB97" s="9">
        <v>2545</v>
      </c>
      <c r="AC97" s="10">
        <v>15</v>
      </c>
      <c r="AD97" s="9">
        <v>1381</v>
      </c>
      <c r="AE97" s="10">
        <v>8</v>
      </c>
      <c r="AF97" s="9">
        <v>501</v>
      </c>
      <c r="AG97" s="10">
        <v>3</v>
      </c>
      <c r="AH97" s="9">
        <v>2124</v>
      </c>
      <c r="AI97" s="10">
        <v>12</v>
      </c>
      <c r="AJ97" s="9">
        <v>668</v>
      </c>
      <c r="AK97" s="10">
        <v>4</v>
      </c>
      <c r="AL97" s="9">
        <v>2164</v>
      </c>
      <c r="AM97" s="10">
        <v>12</v>
      </c>
      <c r="AN97" s="9">
        <v>1209</v>
      </c>
      <c r="AO97" s="10">
        <v>7</v>
      </c>
      <c r="AP97" s="9">
        <v>2004</v>
      </c>
      <c r="AQ97" s="10">
        <v>12</v>
      </c>
      <c r="AR97" s="9">
        <v>1543</v>
      </c>
      <c r="AS97" s="10">
        <v>9</v>
      </c>
      <c r="AT97" s="9">
        <v>1427</v>
      </c>
      <c r="AU97" s="10">
        <v>8</v>
      </c>
      <c r="AV97" s="9">
        <v>1682</v>
      </c>
      <c r="AW97" s="10">
        <v>9</v>
      </c>
      <c r="AX97" s="9">
        <v>1464</v>
      </c>
      <c r="AY97" s="10">
        <v>8</v>
      </c>
      <c r="AZ97" s="9">
        <v>2394</v>
      </c>
      <c r="BA97" s="10">
        <v>13</v>
      </c>
      <c r="BB97" s="9">
        <v>2354</v>
      </c>
      <c r="BC97" s="10">
        <v>13</v>
      </c>
      <c r="BD97" s="9">
        <v>2038</v>
      </c>
      <c r="BE97" s="10">
        <v>11</v>
      </c>
      <c r="BF97" s="9">
        <v>3146</v>
      </c>
      <c r="BG97" s="10">
        <v>17</v>
      </c>
      <c r="BH97" s="9">
        <v>2354</v>
      </c>
      <c r="BI97" s="10">
        <v>13</v>
      </c>
      <c r="BJ97" s="9">
        <v>1820</v>
      </c>
      <c r="BK97" s="10">
        <v>10</v>
      </c>
      <c r="BL97" s="9">
        <v>1682</v>
      </c>
      <c r="BM97" s="10">
        <v>9</v>
      </c>
    </row>
    <row r="98" spans="1:65" ht="14.4">
      <c r="A98" s="2" t="s">
        <v>23</v>
      </c>
      <c r="B98" s="10" t="s">
        <v>102</v>
      </c>
      <c r="C98" s="11" t="s">
        <v>150</v>
      </c>
      <c r="D98" s="9">
        <v>8058</v>
      </c>
      <c r="E98" s="10">
        <v>42</v>
      </c>
      <c r="F98" s="9">
        <v>8138</v>
      </c>
      <c r="G98" s="10">
        <v>42</v>
      </c>
      <c r="H98" s="9">
        <v>5870</v>
      </c>
      <c r="I98" s="10">
        <v>30</v>
      </c>
      <c r="J98" s="9">
        <v>8625</v>
      </c>
      <c r="K98" s="10">
        <v>45</v>
      </c>
      <c r="L98" s="9">
        <v>7531</v>
      </c>
      <c r="M98" s="10">
        <v>39</v>
      </c>
      <c r="N98" s="9">
        <v>7044</v>
      </c>
      <c r="O98" s="10">
        <v>36</v>
      </c>
      <c r="P98" s="9">
        <v>4885</v>
      </c>
      <c r="Q98" s="10">
        <v>25</v>
      </c>
      <c r="R98" s="9">
        <v>9506</v>
      </c>
      <c r="S98" s="10">
        <v>50</v>
      </c>
      <c r="T98" s="9">
        <v>7995</v>
      </c>
      <c r="U98" s="10">
        <v>41</v>
      </c>
      <c r="V98" s="9">
        <v>6248</v>
      </c>
      <c r="W98" s="10">
        <v>32</v>
      </c>
      <c r="X98" s="9">
        <v>8367</v>
      </c>
      <c r="Y98" s="10">
        <v>43</v>
      </c>
      <c r="Z98" s="9">
        <v>7374</v>
      </c>
      <c r="AA98" s="10">
        <v>38</v>
      </c>
      <c r="AB98" s="9">
        <v>7576</v>
      </c>
      <c r="AC98" s="10">
        <v>40</v>
      </c>
      <c r="AD98" s="9">
        <v>8790</v>
      </c>
      <c r="AE98" s="10">
        <v>46</v>
      </c>
      <c r="AF98" s="9">
        <v>10106</v>
      </c>
      <c r="AG98" s="10">
        <v>52</v>
      </c>
      <c r="AH98" s="9">
        <v>8506</v>
      </c>
      <c r="AI98" s="10">
        <v>44</v>
      </c>
      <c r="AJ98" s="9">
        <v>8665</v>
      </c>
      <c r="AK98" s="10">
        <v>45</v>
      </c>
      <c r="AL98" s="9">
        <v>8436</v>
      </c>
      <c r="AM98" s="10">
        <v>44</v>
      </c>
      <c r="AN98" s="9">
        <v>6687</v>
      </c>
      <c r="AO98" s="10">
        <v>35</v>
      </c>
      <c r="AP98" s="9">
        <v>7831</v>
      </c>
      <c r="AQ98" s="10">
        <v>39</v>
      </c>
      <c r="AR98" s="9">
        <v>8138</v>
      </c>
      <c r="AS98" s="10">
        <v>42</v>
      </c>
      <c r="AT98" s="9">
        <v>7740</v>
      </c>
      <c r="AU98" s="10">
        <v>40</v>
      </c>
      <c r="AV98" s="9">
        <v>2170</v>
      </c>
      <c r="AW98" s="10">
        <v>10</v>
      </c>
      <c r="AX98" s="9">
        <v>5385</v>
      </c>
      <c r="AY98" s="10">
        <v>25</v>
      </c>
      <c r="AZ98" s="9">
        <v>3215</v>
      </c>
      <c r="BA98" s="10">
        <v>15</v>
      </c>
      <c r="BB98" s="9">
        <v>3344</v>
      </c>
      <c r="BC98" s="10">
        <v>16</v>
      </c>
      <c r="BD98" s="9">
        <v>3633</v>
      </c>
      <c r="BE98" s="10">
        <v>17</v>
      </c>
      <c r="BF98" s="9">
        <v>2966</v>
      </c>
      <c r="BG98" s="10">
        <v>14</v>
      </c>
      <c r="BH98" s="9">
        <v>4011</v>
      </c>
      <c r="BI98" s="10">
        <v>19</v>
      </c>
      <c r="BJ98" s="9">
        <v>1712</v>
      </c>
      <c r="BK98" s="10">
        <v>8</v>
      </c>
      <c r="BL98" s="9">
        <v>2170</v>
      </c>
      <c r="BM98" s="10">
        <v>10</v>
      </c>
    </row>
    <row r="99" spans="1:65" ht="14.4">
      <c r="A99" s="2" t="s">
        <v>28</v>
      </c>
      <c r="B99" s="10" t="s">
        <v>102</v>
      </c>
      <c r="C99" s="11" t="s">
        <v>149</v>
      </c>
      <c r="D99" s="9">
        <v>16450</v>
      </c>
      <c r="E99" s="10">
        <v>33</v>
      </c>
      <c r="F99" s="9">
        <v>15769</v>
      </c>
      <c r="G99" s="10">
        <v>32</v>
      </c>
      <c r="H99" s="9">
        <v>19212</v>
      </c>
      <c r="I99" s="10">
        <v>39</v>
      </c>
      <c r="J99" s="9">
        <v>24138</v>
      </c>
      <c r="K99" s="10">
        <v>49</v>
      </c>
      <c r="L99" s="9">
        <v>21245</v>
      </c>
      <c r="M99" s="10">
        <v>43</v>
      </c>
      <c r="N99" s="9">
        <v>22283</v>
      </c>
      <c r="O99" s="10">
        <v>45</v>
      </c>
      <c r="P99" s="9">
        <v>20197</v>
      </c>
      <c r="Q99" s="10">
        <v>41</v>
      </c>
      <c r="R99" s="9">
        <v>17734</v>
      </c>
      <c r="S99" s="10">
        <v>36</v>
      </c>
      <c r="T99" s="9">
        <v>20197</v>
      </c>
      <c r="U99" s="10">
        <v>41</v>
      </c>
      <c r="V99" s="9">
        <v>24138</v>
      </c>
      <c r="W99" s="10">
        <v>49</v>
      </c>
      <c r="X99" s="9">
        <v>24631</v>
      </c>
      <c r="Y99" s="10">
        <v>50</v>
      </c>
      <c r="Z99" s="9">
        <v>13793</v>
      </c>
      <c r="AA99" s="10">
        <v>28</v>
      </c>
      <c r="AB99" s="9">
        <v>17242</v>
      </c>
      <c r="AC99" s="10">
        <v>35</v>
      </c>
      <c r="AD99" s="9">
        <v>14778</v>
      </c>
      <c r="AE99" s="10">
        <v>30</v>
      </c>
      <c r="AF99" s="9">
        <v>17734</v>
      </c>
      <c r="AG99" s="10">
        <v>36</v>
      </c>
      <c r="AH99" s="9">
        <v>15271</v>
      </c>
      <c r="AI99" s="10">
        <v>31</v>
      </c>
      <c r="AJ99" s="9">
        <v>24631</v>
      </c>
      <c r="AK99" s="10">
        <v>50</v>
      </c>
      <c r="AL99" s="9">
        <v>22660</v>
      </c>
      <c r="AM99" s="10">
        <v>46</v>
      </c>
      <c r="AN99" s="9">
        <v>23645</v>
      </c>
      <c r="AO99" s="10">
        <v>48</v>
      </c>
      <c r="AP99" s="9">
        <v>23153</v>
      </c>
      <c r="AQ99" s="10">
        <v>47</v>
      </c>
      <c r="AR99" s="9">
        <v>27094</v>
      </c>
      <c r="AS99" s="10">
        <v>55</v>
      </c>
      <c r="AT99" s="9">
        <v>38441</v>
      </c>
      <c r="AU99" s="10">
        <v>78</v>
      </c>
      <c r="AV99" s="9">
        <v>43964</v>
      </c>
      <c r="AW99" s="10">
        <v>91</v>
      </c>
      <c r="AX99" s="9">
        <v>50245</v>
      </c>
      <c r="AY99" s="10">
        <v>104</v>
      </c>
      <c r="AZ99" s="9">
        <v>31403</v>
      </c>
      <c r="BA99" s="10">
        <v>65</v>
      </c>
      <c r="BB99" s="9">
        <v>30437</v>
      </c>
      <c r="BC99" s="10">
        <v>63</v>
      </c>
      <c r="BD99" s="9">
        <v>34785</v>
      </c>
      <c r="BE99" s="10">
        <v>72</v>
      </c>
      <c r="BF99" s="9">
        <v>29631</v>
      </c>
      <c r="BG99" s="10">
        <v>60</v>
      </c>
      <c r="BH99" s="9">
        <v>27586</v>
      </c>
      <c r="BI99" s="10">
        <v>56</v>
      </c>
      <c r="BJ99" s="9">
        <v>21182</v>
      </c>
      <c r="BK99" s="10">
        <v>43</v>
      </c>
      <c r="BL99" s="9">
        <v>43964</v>
      </c>
      <c r="BM99" s="10">
        <v>91</v>
      </c>
    </row>
    <row r="100" spans="1:65" ht="14.4">
      <c r="A100" s="2" t="s">
        <v>75</v>
      </c>
      <c r="B100" s="10" t="s">
        <v>102</v>
      </c>
      <c r="C100" s="11" t="s">
        <v>149</v>
      </c>
      <c r="D100" s="9">
        <v>10994</v>
      </c>
      <c r="E100" s="10">
        <v>13</v>
      </c>
      <c r="F100" s="9">
        <v>10291</v>
      </c>
      <c r="G100" s="10">
        <v>12</v>
      </c>
      <c r="H100" s="9">
        <v>11979</v>
      </c>
      <c r="I100" s="10">
        <v>14</v>
      </c>
      <c r="J100" s="9">
        <v>9447</v>
      </c>
      <c r="K100" s="10">
        <v>11</v>
      </c>
      <c r="L100" s="9">
        <v>4221</v>
      </c>
      <c r="M100" s="10">
        <v>5</v>
      </c>
      <c r="N100" s="9">
        <v>2477</v>
      </c>
      <c r="O100" s="10">
        <v>3</v>
      </c>
      <c r="P100" s="9">
        <v>12878</v>
      </c>
      <c r="Q100" s="10">
        <v>15</v>
      </c>
      <c r="R100" s="9">
        <v>11190</v>
      </c>
      <c r="S100" s="10">
        <v>13</v>
      </c>
      <c r="T100" s="9">
        <v>7649</v>
      </c>
      <c r="U100" s="10">
        <v>9</v>
      </c>
      <c r="V100" s="9">
        <v>6916</v>
      </c>
      <c r="W100" s="10">
        <v>8</v>
      </c>
      <c r="X100" s="9">
        <v>12878</v>
      </c>
      <c r="Y100" s="10">
        <v>15</v>
      </c>
      <c r="Z100" s="9">
        <v>9282</v>
      </c>
      <c r="AA100" s="10">
        <v>11</v>
      </c>
      <c r="AB100" s="9">
        <v>11868</v>
      </c>
      <c r="AC100" s="10">
        <v>14</v>
      </c>
      <c r="AD100" s="9">
        <v>13666</v>
      </c>
      <c r="AE100" s="10">
        <v>16</v>
      </c>
      <c r="AF100" s="9">
        <v>10181</v>
      </c>
      <c r="AG100" s="10">
        <v>12</v>
      </c>
      <c r="AH100" s="9">
        <v>8438</v>
      </c>
      <c r="AI100" s="10">
        <v>10</v>
      </c>
      <c r="AJ100" s="9">
        <v>5907</v>
      </c>
      <c r="AK100" s="10">
        <v>7</v>
      </c>
      <c r="AL100" s="9">
        <v>5063</v>
      </c>
      <c r="AM100" s="10">
        <v>6</v>
      </c>
      <c r="AN100" s="9">
        <v>5876</v>
      </c>
      <c r="AO100" s="10">
        <v>7</v>
      </c>
      <c r="AP100" s="9">
        <v>5853</v>
      </c>
      <c r="AQ100" s="10">
        <v>7</v>
      </c>
      <c r="AR100" s="9">
        <v>7526</v>
      </c>
      <c r="AS100" s="10">
        <v>9</v>
      </c>
      <c r="AT100" s="9">
        <v>6690</v>
      </c>
      <c r="AU100" s="10">
        <v>8</v>
      </c>
      <c r="AV100" s="9">
        <v>5840</v>
      </c>
      <c r="AW100" s="10">
        <v>7</v>
      </c>
      <c r="AX100" s="9">
        <v>6674</v>
      </c>
      <c r="AY100" s="10">
        <v>8</v>
      </c>
      <c r="AZ100" s="9">
        <v>5006</v>
      </c>
      <c r="BA100" s="10">
        <v>6</v>
      </c>
      <c r="BB100" s="9">
        <v>10846</v>
      </c>
      <c r="BC100" s="10">
        <v>13</v>
      </c>
      <c r="BD100" s="9">
        <v>5840</v>
      </c>
      <c r="BE100" s="10">
        <v>7</v>
      </c>
      <c r="BF100" s="9">
        <v>6769</v>
      </c>
      <c r="BG100" s="10">
        <v>8</v>
      </c>
      <c r="BH100" s="9">
        <v>10969</v>
      </c>
      <c r="BI100" s="10">
        <v>13</v>
      </c>
      <c r="BJ100" s="9">
        <v>5907</v>
      </c>
      <c r="BK100" s="10">
        <v>7</v>
      </c>
      <c r="BL100" s="9">
        <v>5840</v>
      </c>
      <c r="BM100" s="10">
        <v>7</v>
      </c>
    </row>
    <row r="101" spans="1:65" ht="14.4">
      <c r="A101" s="2" t="s">
        <v>46</v>
      </c>
      <c r="B101" s="10" t="s">
        <v>102</v>
      </c>
      <c r="C101" s="11" t="s">
        <v>154</v>
      </c>
      <c r="D101" s="9">
        <v>0</v>
      </c>
      <c r="E101" s="10">
        <v>0</v>
      </c>
      <c r="F101" s="9">
        <v>0</v>
      </c>
      <c r="G101" s="10">
        <v>0</v>
      </c>
      <c r="H101" s="9">
        <v>0</v>
      </c>
      <c r="I101" s="10">
        <v>0</v>
      </c>
      <c r="J101" s="9">
        <v>0</v>
      </c>
      <c r="K101" s="10">
        <v>0</v>
      </c>
      <c r="L101" s="9">
        <v>0</v>
      </c>
      <c r="M101" s="10">
        <v>0</v>
      </c>
      <c r="N101" s="9">
        <v>0</v>
      </c>
      <c r="O101" s="10">
        <v>0</v>
      </c>
      <c r="P101" s="9">
        <v>0</v>
      </c>
      <c r="Q101" s="10">
        <v>0</v>
      </c>
      <c r="R101" s="9">
        <v>0</v>
      </c>
      <c r="S101" s="10">
        <v>0</v>
      </c>
      <c r="T101" s="9">
        <v>0</v>
      </c>
      <c r="U101" s="10">
        <v>0</v>
      </c>
      <c r="V101" s="9">
        <v>0</v>
      </c>
      <c r="W101" s="10">
        <v>0</v>
      </c>
      <c r="X101" s="9">
        <v>0</v>
      </c>
      <c r="Y101" s="10">
        <v>0</v>
      </c>
      <c r="Z101" s="9">
        <v>0</v>
      </c>
      <c r="AA101" s="10">
        <v>0</v>
      </c>
      <c r="AB101" s="9">
        <v>0</v>
      </c>
      <c r="AC101" s="10">
        <v>0</v>
      </c>
      <c r="AD101" s="9">
        <v>0</v>
      </c>
      <c r="AE101" s="10">
        <v>0</v>
      </c>
      <c r="AF101" s="9">
        <v>0</v>
      </c>
      <c r="AG101" s="10">
        <v>0</v>
      </c>
      <c r="AH101" s="9">
        <v>0</v>
      </c>
      <c r="AI101" s="10">
        <v>0</v>
      </c>
      <c r="AJ101" s="9">
        <v>0</v>
      </c>
      <c r="AK101" s="10">
        <v>0</v>
      </c>
      <c r="AL101" s="9">
        <v>0</v>
      </c>
      <c r="AM101" s="10">
        <v>0</v>
      </c>
      <c r="AN101" s="9">
        <v>0</v>
      </c>
      <c r="AO101" s="10">
        <v>0</v>
      </c>
      <c r="AP101" s="9">
        <v>0</v>
      </c>
      <c r="AQ101" s="10">
        <v>0</v>
      </c>
      <c r="AR101" s="9">
        <v>0</v>
      </c>
      <c r="AS101" s="10">
        <v>0</v>
      </c>
      <c r="AT101" s="9">
        <v>0</v>
      </c>
      <c r="AU101" s="10">
        <v>0</v>
      </c>
      <c r="AV101" s="9">
        <v>0</v>
      </c>
      <c r="AW101" s="10">
        <v>0</v>
      </c>
      <c r="AX101" s="9">
        <v>0</v>
      </c>
      <c r="AY101" s="10">
        <v>0</v>
      </c>
      <c r="AZ101" s="9">
        <v>0</v>
      </c>
      <c r="BA101" s="10">
        <v>0</v>
      </c>
      <c r="BB101" s="9">
        <v>0</v>
      </c>
      <c r="BC101" s="10">
        <v>0</v>
      </c>
      <c r="BD101" s="9">
        <v>0</v>
      </c>
      <c r="BE101" s="10">
        <v>0</v>
      </c>
      <c r="BF101" s="9">
        <v>0</v>
      </c>
      <c r="BG101" s="10">
        <v>0</v>
      </c>
      <c r="BH101" s="9">
        <v>0</v>
      </c>
      <c r="BI101" s="10">
        <v>0</v>
      </c>
      <c r="BJ101" s="9">
        <v>0</v>
      </c>
      <c r="BK101" s="10">
        <v>0</v>
      </c>
      <c r="BL101" s="9">
        <v>0</v>
      </c>
      <c r="BM101" s="10">
        <v>0</v>
      </c>
    </row>
    <row r="103" spans="1:65">
      <c r="A103" s="1"/>
      <c r="B103" s="1"/>
      <c r="C103" s="1"/>
      <c r="D103">
        <f>IF(Dashboard!$B$3="",SUMIF(Table1[[Category]:[Category]],Dashboard!$A$3,Table1[GMV1]),SUMIFS(Table1[GMV1],Table1[[Category]:[Category]],Dashboard!$A$3,Table1[[Sub-Category]:[Sub-Category]],Dashboard!$B$3))</f>
        <v>137384</v>
      </c>
      <c r="E103">
        <f>IF(Dashboard!$B$3="",SUMIF(Table1[[Category]:[Category]],Dashboard!$A$3,Table1[Units1]),SUMIFS(Table1[Units1],Table1[[Category]:[Category]],Dashboard!$A$3,Table1[[Sub-Category]:[Sub-Category]],Dashboard!$B$3))</f>
        <v>364</v>
      </c>
      <c r="F103">
        <f>IF(Dashboard!$B$3="",SUMIF(Table1[[Category]:[Category]],Dashboard!$A$3,Table1[GMV2]),SUMIFS(Table1[GMV2],Table1[[Category]:[Category]],Dashboard!$A$3,Table1[[Sub-Category]:[Sub-Category]],Dashboard!$B$3))</f>
        <v>156324</v>
      </c>
      <c r="G103">
        <f>IF(Dashboard!$B$3="",SUMIF(Table1[[Category]:[Category]],Dashboard!$A$3,Table1[Units2]),SUMIFS(Table1[Units2],Table1[[Category]:[Category]],Dashboard!$A$3,Table1[[Sub-Category]:[Sub-Category]],Dashboard!$B$3))</f>
        <v>384</v>
      </c>
      <c r="H103">
        <f>IF(Dashboard!$B$3="",SUMIF(Table1[[Category]:[Category]],Dashboard!$A$3,Table1[GMV3]),SUMIFS(Table1[GMV3],Table1[[Category]:[Category]],Dashboard!$A$3,Table1[[Sub-Category]:[Sub-Category]],Dashboard!$B$3))</f>
        <v>190197</v>
      </c>
      <c r="I103">
        <f>IF(Dashboard!$B$3="",SUMIF(Table1[[Category]:[Category]],Dashboard!$A$3,Table1[Units3]),SUMIFS(Table1[Units3],Table1[[Category]:[Category]],Dashboard!$A$3,Table1[[Sub-Category]:[Sub-Category]],Dashboard!$B$3))</f>
        <v>428</v>
      </c>
      <c r="J103">
        <f>IF(Dashboard!$B$3="",SUMIF(Table1[[Category]:[Category]],Dashboard!$A$3,Table1[GMV4]),SUMIFS(Table1[GMV4],Table1[[Category]:[Category]],Dashboard!$A$3,Table1[[Sub-Category]:[Sub-Category]],Dashboard!$B$3))</f>
        <v>157052</v>
      </c>
      <c r="K103">
        <f>IF(Dashboard!$B$3="",SUMIF(Table1[[Category]:[Category]],Dashboard!$A$3,Table1[Units4]),SUMIFS(Table1[Units4],Table1[[Category]:[Category]],Dashboard!$A$3,Table1[[Sub-Category]:[Sub-Category]],Dashboard!$B$3))</f>
        <v>375</v>
      </c>
      <c r="L103">
        <f>IF(Dashboard!$B$3="",SUMIF(Table1[[Category]:[Category]],Dashboard!$A$3,Table1[GMV5]),SUMIFS(Table1[GMV5],Table1[[Category]:[Category]],Dashboard!$A$3,Table1[[Sub-Category]:[Sub-Category]],Dashboard!$B$3))</f>
        <v>155450</v>
      </c>
      <c r="M103">
        <f>IF(Dashboard!$B$3="",SUMIF(Table1[[Category]:[Category]],Dashboard!$A$3,Table1[Units5]),SUMIFS(Table1[Units5],Table1[[Category]:[Category]],Dashboard!$A$3,Table1[[Sub-Category]:[Sub-Category]],Dashboard!$B$3))</f>
        <v>353</v>
      </c>
      <c r="N103">
        <f>IF(Dashboard!$B$3="",SUMIF(Table1[[Category]:[Category]],Dashboard!$A$3,Table1[GMV6]),SUMIFS(Table1[GMV6],Table1[[Category]:[Category]],Dashboard!$A$3,Table1[[Sub-Category]:[Sub-Category]],Dashboard!$B$3))</f>
        <v>169037</v>
      </c>
      <c r="O103">
        <f>IF(Dashboard!$B$3="",SUMIF(Table1[[Category]:[Category]],Dashboard!$A$3,Table1[Units6]),SUMIFS(Table1[Units6],Table1[[Category]:[Category]],Dashboard!$A$3,Table1[[Sub-Category]:[Sub-Category]],Dashboard!$B$3))</f>
        <v>370</v>
      </c>
      <c r="P103">
        <f>IF(Dashboard!$B$3="",SUMIF(Table1[[Category]:[Category]],Dashboard!$A$3,Table1[GMV7]),SUMIFS(Table1[GMV7],Table1[[Category]:[Category]],Dashboard!$A$3,Table1[[Sub-Category]:[Sub-Category]],Dashboard!$B$3))</f>
        <v>159156</v>
      </c>
      <c r="Q103">
        <f>IF(Dashboard!$B$3="",SUMIF(Table1[[Category]:[Category]],Dashboard!$A$3,Table1[Units7]),SUMIFS(Table1[Units7],Table1[[Category]:[Category]],Dashboard!$A$3,Table1[[Sub-Category]:[Sub-Category]],Dashboard!$B$3))</f>
        <v>377</v>
      </c>
      <c r="R103">
        <f>IF(Dashboard!$B$3="",SUMIF(Table1[[Category]:[Category]],Dashboard!$A$3,Table1[GMV8]),SUMIFS(Table1[GMV8],Table1[[Category]:[Category]],Dashboard!$A$3,Table1[[Sub-Category]:[Sub-Category]],Dashboard!$B$3))</f>
        <v>175498</v>
      </c>
      <c r="S103">
        <f>IF(Dashboard!$B$3="",SUMIF(Table1[[Category]:[Category]],Dashboard!$A$3,Table1[Units8]),SUMIFS(Table1[Units8],Table1[[Category]:[Category]],Dashboard!$A$3,Table1[[Sub-Category]:[Sub-Category]],Dashboard!$B$3))</f>
        <v>409</v>
      </c>
      <c r="T103">
        <f>IF(Dashboard!$B$3="",SUMIF(Table1[[Category]:[Category]],Dashboard!$A$3,Table1[GMV9]),SUMIFS(Table1[GMV9],Table1[[Category]:[Category]],Dashboard!$A$3,Table1[[Sub-Category]:[Sub-Category]],Dashboard!$B$3))</f>
        <v>161556</v>
      </c>
      <c r="U103">
        <f>IF(Dashboard!$B$3="",SUMIF(Table1[[Category]:[Category]],Dashboard!$A$3,Table1[Units9]),SUMIFS(Table1[Units9],Table1[[Category]:[Category]],Dashboard!$A$3,Table1[[Sub-Category]:[Sub-Category]],Dashboard!$B$3))</f>
        <v>399</v>
      </c>
      <c r="V103">
        <f>IF(Dashboard!$B$3="",SUMIF(Table1[[Category]:[Category]],Dashboard!$A$3,Table1[GMV10]),SUMIFS(Table1[GMV10],Table1[[Category]:[Category]],Dashboard!$A$3,Table1[[Sub-Category]:[Sub-Category]],Dashboard!$B$3))</f>
        <v>186709</v>
      </c>
      <c r="W103">
        <f>IF(Dashboard!$B$3="",SUMIF(Table1[[Category]:[Category]],Dashboard!$A$3,Table1[Units10]),SUMIFS(Table1[Units10],Table1[[Category]:[Category]],Dashboard!$A$3,Table1[[Sub-Category]:[Sub-Category]],Dashboard!$B$3))</f>
        <v>435</v>
      </c>
      <c r="X103">
        <f>IF(Dashboard!$B$3="",SUMIF(Table1[[Category]:[Category]],Dashboard!$A$3,Table1[GMV11]),SUMIFS(Table1[GMV11],Table1[[Category]:[Category]],Dashboard!$A$3,Table1[[Sub-Category]:[Sub-Category]],Dashboard!$B$3))</f>
        <v>176301</v>
      </c>
      <c r="Y103">
        <f>IF(Dashboard!$B$3="",SUMIF(Table1[[Category]:[Category]],Dashboard!$A$3,Table1[Units11]),SUMIFS(Table1[Units11],Table1[[Category]:[Category]],Dashboard!$A$3,Table1[[Sub-Category]:[Sub-Category]],Dashboard!$B$3))</f>
        <v>351</v>
      </c>
      <c r="Z103">
        <f>IF(Dashboard!$B$3="",SUMIF(Table1[[Category]:[Category]],Dashboard!$A$3,Table1[GMV12]),SUMIFS(Table1[GMV12],Table1[[Category]:[Category]],Dashboard!$A$3,Table1[[Sub-Category]:[Sub-Category]],Dashboard!$B$3))</f>
        <v>160040</v>
      </c>
      <c r="AA103">
        <f>IF(Dashboard!$B$3="",SUMIF(Table1[[Category]:[Category]],Dashboard!$A$3,Table1[Units12]),SUMIFS(Table1[Units12],Table1[[Category]:[Category]],Dashboard!$A$3,Table1[[Sub-Category]:[Sub-Category]],Dashboard!$B$3))</f>
        <v>270</v>
      </c>
      <c r="AB103">
        <f>IF(Dashboard!$B$3="",SUMIF(Table1[[Category]:[Category]],Dashboard!$A$3,Table1[GMV13]),SUMIFS(Table1[GMV13],Table1[[Category]:[Category]],Dashboard!$A$3,Table1[[Sub-Category]:[Sub-Category]],Dashboard!$B$3))</f>
        <v>142679</v>
      </c>
      <c r="AC103">
        <f>IF(Dashboard!$B$3="",SUMIF(Table1[[Category]:[Category]],Dashboard!$A$3,Table1[Units13]),SUMIFS(Table1[Units13],Table1[[Category]:[Category]],Dashboard!$A$3,Table1[[Sub-Category]:[Sub-Category]],Dashboard!$B$3))</f>
        <v>240</v>
      </c>
      <c r="AD103">
        <f>IF(Dashboard!$B$3="",SUMIF(Table1[[Category]:[Category]],Dashboard!$A$3,Table1[GMV14]),SUMIFS(Table1[GMV14],Table1[[Category]:[Category]],Dashboard!$A$3,Table1[[Sub-Category]:[Sub-Category]],Dashboard!$B$3))</f>
        <v>168584</v>
      </c>
      <c r="AE103">
        <f>IF(Dashboard!$B$3="",SUMIF(Table1[[Category]:[Category]],Dashboard!$A$3,Table1[Units14]),SUMIFS(Table1[Units14],Table1[[Category]:[Category]],Dashboard!$A$3,Table1[[Sub-Category]:[Sub-Category]],Dashboard!$B$3))</f>
        <v>253</v>
      </c>
      <c r="AF103">
        <f>IF(Dashboard!$B$3="",SUMIF(Table1[[Category]:[Category]],Dashboard!$A$3,Table1[GMV15]),SUMIFS(Table1[GMV15],Table1[[Category]:[Category]],Dashboard!$A$3,Table1[[Sub-Category]:[Sub-Category]],Dashboard!$B$3))</f>
        <v>179259</v>
      </c>
      <c r="AG103">
        <f>IF(Dashboard!$B$3="",SUMIF(Table1[[Category]:[Category]],Dashboard!$A$3,Table1[Units15]),SUMIFS(Table1[Units15],Table1[[Category]:[Category]],Dashboard!$A$3,Table1[[Sub-Category]:[Sub-Category]],Dashboard!$B$3))</f>
        <v>440</v>
      </c>
      <c r="AH103">
        <f>IF(Dashboard!$B$3="",SUMIF(Table1[[Category]:[Category]],Dashboard!$A$3,Table1[GMV16]),SUMIFS(Table1[GMV16],Table1[[Category]:[Category]],Dashboard!$A$3,Table1[[Sub-Category]:[Sub-Category]],Dashboard!$B$3))</f>
        <v>162184</v>
      </c>
      <c r="AI103">
        <f>IF(Dashboard!$B$3="",SUMIF(Table1[[Category]:[Category]],Dashboard!$A$3,Table1[Units16]),SUMIFS(Table1[Units16],Table1[[Category]:[Category]],Dashboard!$A$3,Table1[[Sub-Category]:[Sub-Category]],Dashboard!$B$3))</f>
        <v>444</v>
      </c>
      <c r="AJ103">
        <f>IF(Dashboard!$B$3="",SUMIF(Table1[[Category]:[Category]],Dashboard!$A$3,Table1[GMV17]),SUMIFS(Table1[GMV17],Table1[[Category]:[Category]],Dashboard!$A$3,Table1[[Sub-Category]:[Sub-Category]],Dashboard!$B$3))</f>
        <v>179622</v>
      </c>
      <c r="AK103">
        <f>IF(Dashboard!$B$3="",SUMIF(Table1[[Category]:[Category]],Dashboard!$A$3,Table1[Units17]),SUMIFS(Table1[Units17],Table1[[Category]:[Category]],Dashboard!$A$3,Table1[[Sub-Category]:[Sub-Category]],Dashboard!$B$3))</f>
        <v>498</v>
      </c>
      <c r="AL103">
        <f>IF(Dashboard!$B$3="",SUMIF(Table1[[Category]:[Category]],Dashboard!$A$3,Table1[GMV18]),SUMIFS(Table1[GMV18],Table1[[Category]:[Category]],Dashboard!$A$3,Table1[[Sub-Category]:[Sub-Category]],Dashboard!$B$3))</f>
        <v>156126</v>
      </c>
      <c r="AM103">
        <f>IF(Dashboard!$B$3="",SUMIF(Table1[[Category]:[Category]],Dashboard!$A$3,Table1[Units18]),SUMIFS(Table1[Units18],Table1[[Category]:[Category]],Dashboard!$A$3,Table1[[Sub-Category]:[Sub-Category]],Dashboard!$B$3))</f>
        <v>427</v>
      </c>
      <c r="AN103">
        <f>IF(Dashboard!$B$3="",SUMIF(Table1[[Category]:[Category]],Dashboard!$A$3,Table1[GMV19]),SUMIFS(Table1[GMV19],Table1[[Category]:[Category]],Dashboard!$A$3,Table1[[Sub-Category]:[Sub-Category]],Dashboard!$B$3))</f>
        <v>158946</v>
      </c>
      <c r="AO103">
        <f>IF(Dashboard!$B$3="",SUMIF(Table1[[Category]:[Category]],Dashboard!$A$3,Table1[Units19]),SUMIFS(Table1[Units19],Table1[[Category]:[Category]],Dashboard!$A$3,Table1[[Sub-Category]:[Sub-Category]],Dashboard!$B$3))</f>
        <v>439</v>
      </c>
      <c r="AP103">
        <f>IF(Dashboard!$B$3="",SUMIF(Table1[[Category]:[Category]],Dashboard!$A$3,Table1[GMV20]),SUMIFS(Table1[GMV20],Table1[[Category]:[Category]],Dashboard!$A$3,Table1[[Sub-Category]:[Sub-Category]],Dashboard!$B$3))</f>
        <v>158609</v>
      </c>
      <c r="AQ103">
        <f>IF(Dashboard!$B$3="",SUMIF(Table1[[Category]:[Category]],Dashboard!$A$3,Table1[Units20]),SUMIFS(Table1[Units20],Table1[[Category]:[Category]],Dashboard!$A$3,Table1[[Sub-Category]:[Sub-Category]],Dashboard!$B$3))</f>
        <v>431</v>
      </c>
      <c r="AR103">
        <f>IF(Dashboard!$B$3="",SUMIF(Table1[[Category]:[Category]],Dashboard!$A$3,Table1[GMV21]),SUMIFS(Table1[GMV21],Table1[[Category]:[Category]],Dashboard!$A$3,Table1[[Sub-Category]:[Sub-Category]],Dashboard!$B$3))</f>
        <v>166673</v>
      </c>
      <c r="AS103">
        <f>IF(Dashboard!$B$3="",SUMIF(Table1[[Category]:[Category]],Dashboard!$A$3,Table1[Units21]),SUMIFS(Table1[Units21],Table1[[Category]:[Category]],Dashboard!$A$3,Table1[[Sub-Category]:[Sub-Category]],Dashboard!$B$3))</f>
        <v>442</v>
      </c>
      <c r="AT103">
        <f>IF(Dashboard!$B$3="",SUMIF(Table1[[Category]:[Category]],Dashboard!$A$3,Table1[GMV22]),SUMIFS(Table1[GMV22],Table1[[Category]:[Category]],Dashboard!$A$3,Table1[[Sub-Category]:[Sub-Category]],Dashboard!$B$3))</f>
        <v>182696</v>
      </c>
      <c r="AU103">
        <f>IF(Dashboard!$B$3="",SUMIF(Table1[[Category]:[Category]],Dashboard!$A$3,Table1[Units22]),SUMIFS(Table1[Units22],Table1[[Category]:[Category]],Dashboard!$A$3,Table1[[Sub-Category]:[Sub-Category]],Dashboard!$B$3))</f>
        <v>536</v>
      </c>
      <c r="AV103">
        <f>IF(Dashboard!$B$3="",SUMIF(Table1[[Category]:[Category]],Dashboard!$A$3,Table1[GMV23]),SUMIFS(Table1[GMV23],Table1[[Category]:[Category]],Dashboard!$A$3,Table1[[Sub-Category]:[Sub-Category]],Dashboard!$B$3))</f>
        <v>204247</v>
      </c>
      <c r="AW103">
        <f>IF(Dashboard!$B$3="",SUMIF(Table1[[Category]:[Category]],Dashboard!$A$3,Table1[Units23]),SUMIFS(Table1[Units23],Table1[[Category]:[Category]],Dashboard!$A$3,Table1[[Sub-Category]:[Sub-Category]],Dashboard!$B$3))</f>
        <v>569</v>
      </c>
      <c r="AX103">
        <f>IF(Dashboard!$B$3="",SUMIF(Table1[[Category]:[Category]],Dashboard!$A$3,Table1[GMV24]),SUMIFS(Table1[GMV24],Table1[[Category]:[Category]],Dashboard!$A$3,Table1[[Sub-Category]:[Sub-Category]],Dashboard!$B$3))</f>
        <v>213287</v>
      </c>
      <c r="AY103">
        <f>IF(Dashboard!$B$3="",SUMIF(Table1[[Category]:[Category]],Dashboard!$A$3,Table1[Units24]),SUMIFS(Table1[Units24],Table1[[Category]:[Category]],Dashboard!$A$3,Table1[[Sub-Category]:[Sub-Category]],Dashboard!$B$3))</f>
        <v>538</v>
      </c>
      <c r="AZ103">
        <f>IF(Dashboard!$B$3="",SUMIF(Table1[[Category]:[Category]],Dashboard!$A$3,Table1[GMV25]),SUMIFS(Table1[GMV25],Table1[[Category]:[Category]],Dashboard!$A$3,Table1[[Sub-Category]:[Sub-Category]],Dashboard!$B$3))</f>
        <v>168421</v>
      </c>
      <c r="BA103">
        <f>IF(Dashboard!$B$3="",SUMIF(Table1[[Category]:[Category]],Dashboard!$A$3,Table1[Units25]),SUMIFS(Table1[Units25],Table1[[Category]:[Category]],Dashboard!$A$3,Table1[[Sub-Category]:[Sub-Category]],Dashboard!$B$3))</f>
        <v>442</v>
      </c>
      <c r="BB103">
        <f>IF(Dashboard!$B$3="",SUMIF(Table1[[Category]:[Category]],Dashboard!$A$3,Table1[GMV26]),SUMIFS(Table1[GMV26],Table1[[Category]:[Category]],Dashboard!$A$3,Table1[[Sub-Category]:[Sub-Category]],Dashboard!$B$3))</f>
        <v>183424</v>
      </c>
      <c r="BC103">
        <f>IF(Dashboard!$B$3="",SUMIF(Table1[[Category]:[Category]],Dashboard!$A$3,Table1[Units26]),SUMIFS(Table1[Units26],Table1[[Category]:[Category]],Dashboard!$A$3,Table1[[Sub-Category]:[Sub-Category]],Dashboard!$B$3))</f>
        <v>400</v>
      </c>
      <c r="BD103">
        <f>IF(Dashboard!$B$3="",SUMIF(Table1[[Category]:[Category]],Dashboard!$A$3,Table1[GMV27]),SUMIFS(Table1[GMV27],Table1[[Category]:[Category]],Dashboard!$A$3,Table1[[Sub-Category]:[Sub-Category]],Dashboard!$B$3))</f>
        <v>149413</v>
      </c>
      <c r="BE103">
        <f>IF(Dashboard!$B$3="",SUMIF(Table1[[Category]:[Category]],Dashboard!$A$3,Table1[Units27]),SUMIFS(Table1[Units27],Table1[[Category]:[Category]],Dashboard!$A$3,Table1[[Sub-Category]:[Sub-Category]],Dashboard!$B$3))</f>
        <v>345</v>
      </c>
      <c r="BF103">
        <f>IF(Dashboard!$B$3="",SUMIF(Table1[[Category]:[Category]],Dashboard!$A$3,Table1[GMV28]),SUMIFS(Table1[GMV28],Table1[[Category]:[Category]],Dashboard!$A$3,Table1[[Sub-Category]:[Sub-Category]],Dashboard!$B$3))</f>
        <v>217836</v>
      </c>
      <c r="BG103">
        <f>IF(Dashboard!$B$3="",SUMIF(Table1[[Category]:[Category]],Dashboard!$A$3,Table1[Units28]),SUMIFS(Table1[Units28],Table1[[Category]:[Category]],Dashboard!$A$3,Table1[[Sub-Category]:[Sub-Category]],Dashboard!$B$3))</f>
        <v>524</v>
      </c>
      <c r="BH103">
        <f>IF(Dashboard!$B$3="",SUMIF(Table1[[Category]:[Category]],Dashboard!$A$3,Table1[GMV29]),SUMIFS(Table1[GMV29],Table1[[Category]:[Category]],Dashboard!$A$3,Table1[[Sub-Category]:[Sub-Category]],Dashboard!$B$3))</f>
        <v>194153</v>
      </c>
      <c r="BI103">
        <f>IF(Dashboard!$B$3="",SUMIF(Table1[[Category]:[Category]],Dashboard!$A$3,Table1[Units29]),SUMIFS(Table1[Units29],Table1[[Category]:[Category]],Dashboard!$A$3,Table1[[Sub-Category]:[Sub-Category]],Dashboard!$B$3))</f>
        <v>524</v>
      </c>
      <c r="BJ103">
        <f>IF(Dashboard!$B$3="",SUMIF(Table1[[Category]:[Category]],Dashboard!$A$3,Table1[GMV30]),SUMIFS(Table1[GMV30],Table1[[Category]:[Category]],Dashboard!$A$3,Table1[[Sub-Category]:[Sub-Category]],Dashboard!$B$3))</f>
        <v>162749</v>
      </c>
      <c r="BK103">
        <f>IF(Dashboard!$B$3="",SUMIF(Table1[[Category]:[Category]],Dashboard!$A$3,Table1[Units30]),SUMIFS(Table1[Units30],Table1[[Category]:[Category]],Dashboard!$A$3,Table1[[Sub-Category]:[Sub-Category]],Dashboard!$B$3))</f>
        <v>463</v>
      </c>
      <c r="BL103">
        <f>IF(Dashboard!$B$3="",SUMIF(Table1[[Category]:[Category]],Dashboard!$A$3,Table1[GMV31]),SUMIFS(Table1[GMV31],Table1[[Category]:[Category]],Dashboard!$A$3,Table1[[Sub-Category]:[Sub-Category]],Dashboard!$B$3))</f>
        <v>204247</v>
      </c>
      <c r="BM103">
        <f>IF(Dashboard!$B$3="",SUMIF(Table1[[Category]:[Category]],Dashboard!$A$3,Table1[Units31]),SUMIFS(Table1[Units31],Table1[[Category]:[Category]],Dashboard!$A$3,Table1[[Sub-Category]:[Sub-Category]],Dashboard!$B$3))</f>
        <v>569</v>
      </c>
    </row>
    <row r="104" spans="1:65">
      <c r="A104" s="1"/>
    </row>
    <row r="106" spans="1:65">
      <c r="B106" t="str" cm="1">
        <f t="array" ref="B106:B110">_xlfn.UNIQUE(Table1[Category])</f>
        <v>Apple</v>
      </c>
      <c r="C106" t="str" cm="1">
        <f t="array" ref="C106:C108">_xlfn._xlws.SORT(_xlfn.UNIQUE(C2:C23))</f>
        <v>Golden</v>
      </c>
      <c r="D106" s="1" t="s">
        <v>153</v>
      </c>
      <c r="E106" t="str" cm="1">
        <f t="array" ref="E106:E108">_xlfn._xlws.SORT(_xlfn.UNIQUE(C25:C53))</f>
        <v>Lisbon</v>
      </c>
      <c r="F106" t="str" cm="1">
        <f t="array" ref="F106:F108">_xlfn.UNIQUE(C84:C101)</f>
        <v>Tangerine</v>
      </c>
      <c r="G106" t="str" cm="1">
        <f t="array" ref="G106:G108">_xlfn.UNIQUE(C54:C83)</f>
        <v>Green</v>
      </c>
      <c r="H106" cm="1">
        <f t="array" ref="H106">INDEX(C103:BL103,1, (COLUMN()-COLUMN($D$103))*2+1)</f>
        <v>375</v>
      </c>
      <c r="I106" cm="1">
        <f t="array" ref="I106">INDEX($D$103:$BM$103,1, (COLUMN()-COLUMN($D$103))*2+1)</f>
        <v>169037</v>
      </c>
      <c r="J106" cm="1">
        <f t="array" ref="J106">INDEX($D$103:$BM$103,1, (COLUMN()-COLUMN($D$103))*2+1)</f>
        <v>159156</v>
      </c>
      <c r="K106" cm="1">
        <f t="array" ref="K106">INDEX($D$103:$BM$103,1, (COLUMN()-COLUMN($D$103))*2+1)</f>
        <v>175498</v>
      </c>
      <c r="L106" cm="1">
        <f t="array" ref="L106">INDEX($D$103:$BM$103,1, (COLUMN()-COLUMN($D$103))*2+1)</f>
        <v>161556</v>
      </c>
      <c r="M106" cm="1">
        <f t="array" ref="M106">INDEX($D$103:$BM$103,1, (COLUMN()-COLUMN($D$103))*2+1)</f>
        <v>186709</v>
      </c>
    </row>
    <row r="107" spans="1:65">
      <c r="B107" t="str">
        <v>Guava</v>
      </c>
      <c r="C107" t="str">
        <v>Red</v>
      </c>
      <c r="E107" t="str">
        <v>Nimbu</v>
      </c>
      <c r="F107" t="str">
        <v>Mandarin</v>
      </c>
      <c r="G107" t="str">
        <v>Alphonso</v>
      </c>
    </row>
    <row r="108" spans="1:65">
      <c r="B108" t="str">
        <v>Lemon</v>
      </c>
      <c r="C108" t="str">
        <v>Robin</v>
      </c>
      <c r="E108" t="str">
        <v>Oblong</v>
      </c>
      <c r="F108" t="str">
        <v>Indie</v>
      </c>
      <c r="G108" t="str">
        <v>Amrapalli</v>
      </c>
    </row>
    <row r="109" spans="1:65">
      <c r="B109" t="str">
        <v>Mango</v>
      </c>
    </row>
    <row r="110" spans="1:65">
      <c r="B110" t="str">
        <v>Orange</v>
      </c>
    </row>
    <row r="111" spans="1:65">
      <c r="A111" s="1" t="s">
        <v>311</v>
      </c>
    </row>
    <row r="112" spans="1:65">
      <c r="B112" s="1" t="s">
        <v>0</v>
      </c>
      <c r="D112" cm="1">
        <f t="array" ref="D112">INDEX($D$103:$BM$103,1, (COLUMN()-COLUMN($D$103))*2+1)</f>
        <v>137384</v>
      </c>
      <c r="E112" cm="1">
        <f t="array" ref="E112">INDEX($D$103:$BM$103,1, (COLUMN()-COLUMN($D$103))*2+1)</f>
        <v>156324</v>
      </c>
      <c r="F112" cm="1">
        <f t="array" ref="F112">INDEX($D$103:$BM$103,1, (COLUMN()-COLUMN($D$103))*2+1)</f>
        <v>190197</v>
      </c>
      <c r="G112" cm="1">
        <f t="array" ref="G112">INDEX($D$103:$BM$103,1, (COLUMN()-COLUMN($D$103))*2+1)</f>
        <v>157052</v>
      </c>
      <c r="H112" cm="1">
        <f t="array" ref="H112">INDEX($D$103:$BM$103,1, (COLUMN()-COLUMN($D$103))*2+1)</f>
        <v>155450</v>
      </c>
      <c r="I112" cm="1">
        <f t="array" ref="I112">INDEX($D$103:$BM$103,1, (COLUMN()-COLUMN($D$103))*2+1)</f>
        <v>169037</v>
      </c>
      <c r="J112" cm="1">
        <f t="array" ref="J112">INDEX($D$103:$BM$103,1, (COLUMN()-COLUMN($D$103))*2+1)</f>
        <v>159156</v>
      </c>
      <c r="K112" cm="1">
        <f t="array" ref="K112">INDEX($D$103:$BM$103,1, (COLUMN()-COLUMN($D$103))*2+1)</f>
        <v>175498</v>
      </c>
      <c r="L112" cm="1">
        <f t="array" ref="L112">INDEX($D$103:$BM$103,1, (COLUMN()-COLUMN($D$103))*2+1)</f>
        <v>161556</v>
      </c>
      <c r="M112" cm="1">
        <f t="array" ref="M112">INDEX($D$103:$BM$103,1, (COLUMN()-COLUMN($D$103))*2+1)</f>
        <v>186709</v>
      </c>
      <c r="N112" cm="1">
        <f t="array" ref="N112">INDEX($D$103:$BM$103,1, (COLUMN()-COLUMN($D$103))*2+1)</f>
        <v>176301</v>
      </c>
      <c r="O112" cm="1">
        <f t="array" ref="O112">INDEX($D$103:$BM$103,1, (COLUMN()-COLUMN($D$103))*2+1)</f>
        <v>160040</v>
      </c>
      <c r="P112" cm="1">
        <f t="array" ref="P112">INDEX($D$103:$BM$103,1, (COLUMN()-COLUMN($D$103))*2+1)</f>
        <v>142679</v>
      </c>
      <c r="Q112" cm="1">
        <f t="array" ref="Q112">INDEX($D$103:$BM$103,1, (COLUMN()-COLUMN($D$103))*2+1)</f>
        <v>168584</v>
      </c>
      <c r="R112" cm="1">
        <f t="array" ref="R112">INDEX($D$103:$BM$103,1, (COLUMN()-COLUMN($D$103))*2+1)</f>
        <v>179259</v>
      </c>
      <c r="S112" cm="1">
        <f t="array" ref="S112">INDEX($D$103:$BM$103,1, (COLUMN()-COLUMN($D$103))*2+1)</f>
        <v>162184</v>
      </c>
      <c r="T112" cm="1">
        <f t="array" ref="T112">INDEX($D$103:$BM$103,1, (COLUMN()-COLUMN($D$103))*2+1)</f>
        <v>179622</v>
      </c>
      <c r="U112" cm="1">
        <f t="array" ref="U112">INDEX($D$103:$BM$103,1, (COLUMN()-COLUMN($D$103))*2+1)</f>
        <v>156126</v>
      </c>
      <c r="V112" cm="1">
        <f t="array" ref="V112">INDEX($D$103:$BM$103,1, (COLUMN()-COLUMN($D$103))*2+1)</f>
        <v>158946</v>
      </c>
      <c r="W112" cm="1">
        <f t="array" ref="W112">INDEX($D$103:$BM$103,1, (COLUMN()-COLUMN($D$103))*2+1)</f>
        <v>158609</v>
      </c>
      <c r="X112" cm="1">
        <f t="array" ref="X112">INDEX($D$103:$BM$103,1, (COLUMN()-COLUMN($D$103))*2+1)</f>
        <v>166673</v>
      </c>
      <c r="Y112" cm="1">
        <f t="array" ref="Y112">INDEX($D$103:$BM$103,1, (COLUMN()-COLUMN($D$103))*2+1)</f>
        <v>182696</v>
      </c>
      <c r="Z112" cm="1">
        <f t="array" ref="Z112">INDEX($D$103:$BM$103,1, (COLUMN()-COLUMN($D$103))*2+1)</f>
        <v>204247</v>
      </c>
      <c r="AA112" cm="1">
        <f t="array" ref="AA112">INDEX($D$103:$BM$103,1, (COLUMN()-COLUMN($D$103))*2+1)</f>
        <v>213287</v>
      </c>
      <c r="AB112" cm="1">
        <f t="array" ref="AB112">INDEX($D$103:$BM$103,1, (COLUMN()-COLUMN($D$103))*2+1)</f>
        <v>168421</v>
      </c>
      <c r="AC112" cm="1">
        <f t="array" ref="AC112">INDEX($D$103:$BM$103,1, (COLUMN()-COLUMN($D$103))*2+1)</f>
        <v>183424</v>
      </c>
      <c r="AD112" cm="1">
        <f t="array" ref="AD112">INDEX($D$103:$BM$103,1, (COLUMN()-COLUMN($D$103))*2+1)</f>
        <v>149413</v>
      </c>
      <c r="AE112" cm="1">
        <f t="array" ref="AE112">INDEX($D$103:$BM$103,1, (COLUMN()-COLUMN($D$103))*2+1)</f>
        <v>217836</v>
      </c>
      <c r="AF112" cm="1">
        <f t="array" ref="AF112">INDEX($D$103:$BM$103,1, (COLUMN()-COLUMN($D$103))*2+1)</f>
        <v>194153</v>
      </c>
      <c r="AG112" cm="1">
        <f t="array" ref="AG112">INDEX($D$103:$BM$103,1, (COLUMN()-COLUMN($D$103))*2+1)</f>
        <v>162749</v>
      </c>
      <c r="AH112" cm="1">
        <f t="array" ref="AH112">INDEX($D$103:$BM$103,1, (COLUMN()-COLUMN($D$103))*2+1)</f>
        <v>204247</v>
      </c>
    </row>
    <row r="113" spans="1:65">
      <c r="B113" s="1" t="s">
        <v>312</v>
      </c>
      <c r="E113" cm="1">
        <f t="array" ref="E113">INDEX($D$103:$BM$103,1, (COLUMN()-COLUMN($D$103))*2)</f>
        <v>364</v>
      </c>
      <c r="F113" cm="1">
        <f t="array" ref="F113">INDEX($D$103:$BM$103,1, (COLUMN()-COLUMN($D$103))*2)</f>
        <v>384</v>
      </c>
      <c r="G113" cm="1">
        <f t="array" ref="G113">INDEX($D$103:$BM$103,1, (COLUMN()-COLUMN($D$103))*2)</f>
        <v>428</v>
      </c>
      <c r="H113" cm="1">
        <f t="array" ref="H113">INDEX($D$103:$BM$103,1, (COLUMN()-COLUMN($D$103))*2)</f>
        <v>375</v>
      </c>
      <c r="I113" cm="1">
        <f t="array" ref="I113">INDEX($D$103:$BM$103,1, (COLUMN()-COLUMN($D$103))*2)</f>
        <v>353</v>
      </c>
      <c r="J113" cm="1">
        <f t="array" ref="J113">INDEX($D$103:$BM$103,1, (COLUMN()-COLUMN($D$103))*2)</f>
        <v>370</v>
      </c>
      <c r="K113" cm="1">
        <f t="array" ref="K113">INDEX($D$103:$BM$103,1, (COLUMN()-COLUMN($D$103))*2)</f>
        <v>377</v>
      </c>
      <c r="L113" cm="1">
        <f t="array" ref="L113">INDEX($D$103:$BM$103,1, (COLUMN()-COLUMN($D$103))*2)</f>
        <v>409</v>
      </c>
      <c r="M113" cm="1">
        <f t="array" ref="M113">INDEX($D$103:$BM$103,1, (COLUMN()-COLUMN($D$103))*2)</f>
        <v>399</v>
      </c>
      <c r="N113" cm="1">
        <f t="array" ref="N113">INDEX($D$103:$BM$103,1, (COLUMN()-COLUMN($D$103))*2)</f>
        <v>435</v>
      </c>
      <c r="O113" cm="1">
        <f t="array" ref="O113">INDEX($D$103:$BM$103,1, (COLUMN()-COLUMN($D$103))*2)</f>
        <v>351</v>
      </c>
      <c r="P113" cm="1">
        <f t="array" ref="P113">INDEX($D$103:$BM$103,1, (COLUMN()-COLUMN($D$103))*2)</f>
        <v>270</v>
      </c>
      <c r="Q113" cm="1">
        <f t="array" ref="Q113">INDEX($D$103:$BM$103,1, (COLUMN()-COLUMN($D$103))*2)</f>
        <v>240</v>
      </c>
      <c r="R113" cm="1">
        <f t="array" ref="R113">INDEX($D$103:$BM$103,1, (COLUMN()-COLUMN($D$103))*2)</f>
        <v>253</v>
      </c>
      <c r="S113" cm="1">
        <f t="array" ref="S113">INDEX($D$103:$BM$103,1, (COLUMN()-COLUMN($D$103))*2)</f>
        <v>440</v>
      </c>
      <c r="T113" cm="1">
        <f t="array" ref="T113">INDEX($D$103:$BM$103,1, (COLUMN()-COLUMN($D$103))*2)</f>
        <v>444</v>
      </c>
      <c r="U113" cm="1">
        <f t="array" ref="U113">INDEX($D$103:$BM$103,1, (COLUMN()-COLUMN($D$103))*2)</f>
        <v>498</v>
      </c>
      <c r="V113" cm="1">
        <f t="array" ref="V113">INDEX($D$103:$BM$103,1, (COLUMN()-COLUMN($D$103))*2)</f>
        <v>427</v>
      </c>
      <c r="W113" cm="1">
        <f t="array" ref="W113">INDEX($D$103:$BM$103,1, (COLUMN()-COLUMN($D$103))*2)</f>
        <v>439</v>
      </c>
      <c r="X113" cm="1">
        <f t="array" ref="X113">INDEX($D$103:$BM$103,1, (COLUMN()-COLUMN($D$103))*2)</f>
        <v>431</v>
      </c>
      <c r="Y113" cm="1">
        <f t="array" ref="Y113">INDEX($D$103:$BM$103,1, (COLUMN()-COLUMN($D$103))*2)</f>
        <v>442</v>
      </c>
      <c r="Z113" cm="1">
        <f t="array" ref="Z113">INDEX($D$103:$BM$103,1, (COLUMN()-COLUMN($D$103))*2)</f>
        <v>536</v>
      </c>
      <c r="AA113" cm="1">
        <f t="array" ref="AA113">INDEX($D$103:$BM$103,1, (COLUMN()-COLUMN($D$103))*2)</f>
        <v>569</v>
      </c>
      <c r="AB113" cm="1">
        <f t="array" ref="AB113">INDEX($D$103:$BM$103,1, (COLUMN()-COLUMN($D$103))*2)</f>
        <v>538</v>
      </c>
      <c r="AC113" cm="1">
        <f t="array" ref="AC113">INDEX($D$103:$BM$103,1, (COLUMN()-COLUMN($D$103))*2)</f>
        <v>442</v>
      </c>
      <c r="AD113" cm="1">
        <f t="array" ref="AD113">INDEX($D$103:$BM$103,1, (COLUMN()-COLUMN($D$103))*2)</f>
        <v>400</v>
      </c>
      <c r="AE113" cm="1">
        <f t="array" ref="AE113">INDEX($D$103:$BM$103,1, (COLUMN()-COLUMN($D$103))*2)</f>
        <v>345</v>
      </c>
      <c r="AF113" cm="1">
        <f t="array" ref="AF113">INDEX($D$103:$BM$103,1, (COLUMN()-COLUMN($D$103))*2)</f>
        <v>524</v>
      </c>
      <c r="AG113" cm="1">
        <f t="array" ref="AG113">INDEX($D$103:$BM$103,1, (COLUMN()-COLUMN($D$103))*2)</f>
        <v>524</v>
      </c>
      <c r="AH113" cm="1">
        <f t="array" ref="AH113">INDEX($D$103:$BM$103,1, (COLUMN()-COLUMN($D$103))*2)</f>
        <v>463</v>
      </c>
      <c r="AI113" cm="1">
        <f t="array" ref="AI113">INDEX($D$103:$BM$103,1, (COLUMN()-COLUMN($D$103))*2)</f>
        <v>569</v>
      </c>
    </row>
    <row r="117" spans="1:65" ht="14.4">
      <c r="A117" s="20" t="s">
        <v>106</v>
      </c>
      <c r="B117" s="20" t="s">
        <v>140</v>
      </c>
      <c r="C117" s="20" t="s">
        <v>141</v>
      </c>
      <c r="D117" s="21" t="s">
        <v>214</v>
      </c>
      <c r="E117" s="20" t="s">
        <v>215</v>
      </c>
      <c r="F117" s="21" t="s">
        <v>216</v>
      </c>
      <c r="G117" s="20" t="s">
        <v>217</v>
      </c>
      <c r="H117" s="21" t="s">
        <v>218</v>
      </c>
      <c r="I117" s="20" t="s">
        <v>219</v>
      </c>
      <c r="J117" s="21" t="s">
        <v>220</v>
      </c>
      <c r="K117" s="20" t="s">
        <v>221</v>
      </c>
      <c r="L117" s="21" t="s">
        <v>222</v>
      </c>
      <c r="M117" s="20" t="s">
        <v>223</v>
      </c>
      <c r="N117" s="21" t="s">
        <v>224</v>
      </c>
      <c r="O117" s="20" t="s">
        <v>225</v>
      </c>
      <c r="P117" s="21" t="s">
        <v>226</v>
      </c>
      <c r="Q117" s="20" t="s">
        <v>227</v>
      </c>
      <c r="R117" s="21" t="s">
        <v>228</v>
      </c>
      <c r="S117" s="20" t="s">
        <v>229</v>
      </c>
      <c r="T117" s="21" t="s">
        <v>230</v>
      </c>
      <c r="U117" s="20" t="s">
        <v>231</v>
      </c>
      <c r="V117" s="21" t="s">
        <v>232</v>
      </c>
      <c r="W117" s="20" t="s">
        <v>233</v>
      </c>
      <c r="X117" s="21" t="s">
        <v>234</v>
      </c>
      <c r="Y117" s="20" t="s">
        <v>235</v>
      </c>
      <c r="Z117" s="21" t="s">
        <v>236</v>
      </c>
      <c r="AA117" s="20" t="s">
        <v>237</v>
      </c>
      <c r="AB117" s="21" t="s">
        <v>238</v>
      </c>
      <c r="AC117" s="20" t="s">
        <v>239</v>
      </c>
      <c r="AD117" s="21" t="s">
        <v>240</v>
      </c>
      <c r="AE117" s="20" t="s">
        <v>241</v>
      </c>
      <c r="AF117" s="21" t="s">
        <v>242</v>
      </c>
      <c r="AG117" s="20" t="s">
        <v>243</v>
      </c>
      <c r="AH117" s="21" t="s">
        <v>244</v>
      </c>
      <c r="AI117" s="20" t="s">
        <v>245</v>
      </c>
      <c r="AJ117" s="21" t="s">
        <v>246</v>
      </c>
      <c r="AK117" s="20" t="s">
        <v>247</v>
      </c>
      <c r="AL117" s="21" t="s">
        <v>248</v>
      </c>
      <c r="AM117" s="20" t="s">
        <v>249</v>
      </c>
      <c r="AN117" s="21" t="s">
        <v>250</v>
      </c>
      <c r="AO117" s="20" t="s">
        <v>251</v>
      </c>
      <c r="AP117" s="21" t="s">
        <v>252</v>
      </c>
      <c r="AQ117" s="20" t="s">
        <v>253</v>
      </c>
      <c r="AR117" s="21" t="s">
        <v>254</v>
      </c>
      <c r="AS117" s="20" t="s">
        <v>255</v>
      </c>
      <c r="AT117" s="21" t="s">
        <v>256</v>
      </c>
      <c r="AU117" s="20" t="s">
        <v>257</v>
      </c>
      <c r="AV117" s="21" t="s">
        <v>258</v>
      </c>
      <c r="AW117" s="20" t="s">
        <v>259</v>
      </c>
      <c r="AX117" s="21" t="s">
        <v>260</v>
      </c>
      <c r="AY117" s="20" t="s">
        <v>261</v>
      </c>
      <c r="AZ117" s="21" t="s">
        <v>262</v>
      </c>
      <c r="BA117" s="20" t="s">
        <v>263</v>
      </c>
      <c r="BB117" s="21" t="s">
        <v>264</v>
      </c>
      <c r="BC117" s="20" t="s">
        <v>265</v>
      </c>
      <c r="BD117" s="21" t="s">
        <v>266</v>
      </c>
      <c r="BE117" s="20" t="s">
        <v>267</v>
      </c>
      <c r="BF117" s="21" t="s">
        <v>268</v>
      </c>
      <c r="BG117" s="20" t="s">
        <v>269</v>
      </c>
      <c r="BH117" s="21" t="s">
        <v>270</v>
      </c>
      <c r="BI117" s="20" t="s">
        <v>271</v>
      </c>
      <c r="BJ117" s="21" t="s">
        <v>272</v>
      </c>
      <c r="BK117" s="20" t="s">
        <v>273</v>
      </c>
      <c r="BL117" s="21" t="s">
        <v>274</v>
      </c>
      <c r="BM117" s="20" t="s">
        <v>275</v>
      </c>
    </row>
    <row r="118" spans="1:65">
      <c r="A118" t="str" cm="1">
        <f t="array" ref="A118:BM139">IF(Dashboard!$B$3="",_xlfn._xlws.FILTER(Table1[],(Table1[Category]=Dashboard!A3),"Choose correctly"),_xlfn._xlws.FILTER(Table1[],(Table1[Category]=Dashboard!A3)*(Table1[Sub-Category]=Dashboard!B3),"Choose correctly"))</f>
        <v>ITEM8265</v>
      </c>
      <c r="B118" t="str">
        <v>Apple</v>
      </c>
      <c r="C118" t="str">
        <v>Robin</v>
      </c>
      <c r="D118">
        <v>4116</v>
      </c>
      <c r="E118">
        <v>2</v>
      </c>
      <c r="F118">
        <v>14392</v>
      </c>
      <c r="G118">
        <v>8</v>
      </c>
      <c r="H118">
        <v>34181</v>
      </c>
      <c r="I118">
        <v>19</v>
      </c>
      <c r="J118">
        <v>16191</v>
      </c>
      <c r="K118">
        <v>9</v>
      </c>
      <c r="L118">
        <v>25815</v>
      </c>
      <c r="M118">
        <v>15</v>
      </c>
      <c r="N118">
        <v>42905</v>
      </c>
      <c r="O118">
        <v>25</v>
      </c>
      <c r="P118">
        <v>18799</v>
      </c>
      <c r="Q118">
        <v>11</v>
      </c>
      <c r="R118">
        <v>22217</v>
      </c>
      <c r="S118">
        <v>13</v>
      </c>
      <c r="T118">
        <v>15381</v>
      </c>
      <c r="U118">
        <v>9</v>
      </c>
      <c r="V118">
        <v>27344</v>
      </c>
      <c r="W118">
        <v>16</v>
      </c>
      <c r="X118">
        <v>20508</v>
      </c>
      <c r="Y118">
        <v>12</v>
      </c>
      <c r="Z118">
        <v>25635</v>
      </c>
      <c r="AA118">
        <v>15</v>
      </c>
      <c r="AB118">
        <v>27344</v>
      </c>
      <c r="AC118">
        <v>16</v>
      </c>
      <c r="AD118">
        <v>34180</v>
      </c>
      <c r="AE118">
        <v>20</v>
      </c>
      <c r="AF118">
        <v>23926</v>
      </c>
      <c r="AG118">
        <v>14</v>
      </c>
      <c r="AH118">
        <v>18799</v>
      </c>
      <c r="AI118">
        <v>11</v>
      </c>
      <c r="AJ118">
        <v>30762</v>
      </c>
      <c r="AK118">
        <v>18</v>
      </c>
      <c r="AL118">
        <v>20528</v>
      </c>
      <c r="AM118">
        <v>12</v>
      </c>
      <c r="AN118">
        <v>13692</v>
      </c>
      <c r="AO118">
        <v>8</v>
      </c>
      <c r="AP118">
        <v>18809</v>
      </c>
      <c r="AQ118">
        <v>11</v>
      </c>
      <c r="AR118">
        <v>13592</v>
      </c>
      <c r="AS118">
        <v>8</v>
      </c>
      <c r="AT118">
        <v>5507</v>
      </c>
      <c r="AU118">
        <v>3</v>
      </c>
      <c r="AV118">
        <v>8405</v>
      </c>
      <c r="AW118">
        <v>5</v>
      </c>
      <c r="AX118">
        <v>17000</v>
      </c>
      <c r="AY118">
        <v>10</v>
      </c>
      <c r="AZ118">
        <v>6706</v>
      </c>
      <c r="BA118">
        <v>4</v>
      </c>
      <c r="BB118">
        <v>12423</v>
      </c>
      <c r="BC118">
        <v>7</v>
      </c>
      <c r="BD118">
        <v>-1099</v>
      </c>
      <c r="BE118">
        <v>-1</v>
      </c>
      <c r="BF118">
        <v>39677</v>
      </c>
      <c r="BG118">
        <v>23</v>
      </c>
      <c r="BH118">
        <v>15291</v>
      </c>
      <c r="BI118">
        <v>9</v>
      </c>
      <c r="BJ118">
        <v>15301</v>
      </c>
      <c r="BK118">
        <v>9</v>
      </c>
      <c r="BL118">
        <v>8405</v>
      </c>
      <c r="BM118">
        <v>5</v>
      </c>
    </row>
    <row r="119" spans="1:65">
      <c r="A119" t="str">
        <v>ITEM1785</v>
      </c>
      <c r="B119" t="str">
        <v>Apple</v>
      </c>
      <c r="C119" t="str">
        <v>Golden</v>
      </c>
      <c r="D119">
        <v>0</v>
      </c>
      <c r="E119">
        <v>0</v>
      </c>
      <c r="F119">
        <v>1135</v>
      </c>
      <c r="G119">
        <v>4</v>
      </c>
      <c r="H119">
        <v>851</v>
      </c>
      <c r="I119">
        <v>3</v>
      </c>
      <c r="J119">
        <v>2838</v>
      </c>
      <c r="K119">
        <v>10</v>
      </c>
      <c r="L119">
        <v>3406</v>
      </c>
      <c r="M119">
        <v>12</v>
      </c>
      <c r="N119">
        <v>1014</v>
      </c>
      <c r="O119">
        <v>4</v>
      </c>
      <c r="P119">
        <v>1987</v>
      </c>
      <c r="Q119">
        <v>7</v>
      </c>
      <c r="R119">
        <v>2554</v>
      </c>
      <c r="S119">
        <v>9</v>
      </c>
      <c r="T119">
        <v>568</v>
      </c>
      <c r="U119">
        <v>2</v>
      </c>
      <c r="V119">
        <v>1987</v>
      </c>
      <c r="W119">
        <v>7</v>
      </c>
      <c r="X119">
        <v>2554</v>
      </c>
      <c r="Y119">
        <v>9</v>
      </c>
      <c r="Z119">
        <v>3122</v>
      </c>
      <c r="AA119">
        <v>11</v>
      </c>
      <c r="AB119">
        <v>1524</v>
      </c>
      <c r="AC119">
        <v>5</v>
      </c>
      <c r="AD119">
        <v>3122</v>
      </c>
      <c r="AE119">
        <v>11</v>
      </c>
      <c r="AF119">
        <v>1987</v>
      </c>
      <c r="AG119">
        <v>7</v>
      </c>
      <c r="AH119">
        <v>2838</v>
      </c>
      <c r="AI119">
        <v>10</v>
      </c>
      <c r="AJ119">
        <v>2554</v>
      </c>
      <c r="AK119">
        <v>9</v>
      </c>
      <c r="AL119">
        <v>1419</v>
      </c>
      <c r="AM119">
        <v>5</v>
      </c>
      <c r="AN119">
        <v>2270</v>
      </c>
      <c r="AO119">
        <v>8</v>
      </c>
      <c r="AP119">
        <v>2270</v>
      </c>
      <c r="AQ119">
        <v>8</v>
      </c>
      <c r="AR119">
        <v>1987</v>
      </c>
      <c r="AS119">
        <v>7</v>
      </c>
      <c r="AT119">
        <v>4541</v>
      </c>
      <c r="AU119">
        <v>16</v>
      </c>
      <c r="AV119">
        <v>2838</v>
      </c>
      <c r="AW119">
        <v>10</v>
      </c>
      <c r="AX119">
        <v>3689</v>
      </c>
      <c r="AY119">
        <v>13</v>
      </c>
      <c r="AZ119">
        <v>3689</v>
      </c>
      <c r="BA119">
        <v>13</v>
      </c>
      <c r="BB119">
        <v>1703</v>
      </c>
      <c r="BC119">
        <v>6</v>
      </c>
      <c r="BD119">
        <v>1135</v>
      </c>
      <c r="BE119">
        <v>4</v>
      </c>
      <c r="BF119">
        <v>1135</v>
      </c>
      <c r="BG119">
        <v>4</v>
      </c>
      <c r="BH119">
        <v>568</v>
      </c>
      <c r="BI119">
        <v>2</v>
      </c>
      <c r="BJ119">
        <v>1135</v>
      </c>
      <c r="BK119">
        <v>4</v>
      </c>
      <c r="BL119">
        <v>2838</v>
      </c>
      <c r="BM119">
        <v>10</v>
      </c>
    </row>
    <row r="120" spans="1:65">
      <c r="A120" t="str">
        <v>ITEM3032</v>
      </c>
      <c r="B120" t="str">
        <v>Apple</v>
      </c>
      <c r="C120" t="str">
        <v>Red</v>
      </c>
      <c r="D120">
        <v>16450</v>
      </c>
      <c r="E120">
        <v>33</v>
      </c>
      <c r="F120">
        <v>15769</v>
      </c>
      <c r="G120">
        <v>32</v>
      </c>
      <c r="H120">
        <v>19212</v>
      </c>
      <c r="I120">
        <v>39</v>
      </c>
      <c r="J120">
        <v>24138</v>
      </c>
      <c r="K120">
        <v>49</v>
      </c>
      <c r="L120">
        <v>21245</v>
      </c>
      <c r="M120">
        <v>43</v>
      </c>
      <c r="N120">
        <v>22283</v>
      </c>
      <c r="O120">
        <v>45</v>
      </c>
      <c r="P120">
        <v>20197</v>
      </c>
      <c r="Q120">
        <v>41</v>
      </c>
      <c r="R120">
        <v>17734</v>
      </c>
      <c r="S120">
        <v>36</v>
      </c>
      <c r="T120">
        <v>20197</v>
      </c>
      <c r="U120">
        <v>41</v>
      </c>
      <c r="V120">
        <v>24138</v>
      </c>
      <c r="W120">
        <v>49</v>
      </c>
      <c r="X120">
        <v>24631</v>
      </c>
      <c r="Y120">
        <v>50</v>
      </c>
      <c r="Z120">
        <v>13793</v>
      </c>
      <c r="AA120">
        <v>28</v>
      </c>
      <c r="AB120">
        <v>17242</v>
      </c>
      <c r="AC120">
        <v>35</v>
      </c>
      <c r="AD120">
        <v>14778</v>
      </c>
      <c r="AE120">
        <v>30</v>
      </c>
      <c r="AF120">
        <v>17734</v>
      </c>
      <c r="AG120">
        <v>36</v>
      </c>
      <c r="AH120">
        <v>15271</v>
      </c>
      <c r="AI120">
        <v>31</v>
      </c>
      <c r="AJ120">
        <v>24631</v>
      </c>
      <c r="AK120">
        <v>50</v>
      </c>
      <c r="AL120">
        <v>22660</v>
      </c>
      <c r="AM120">
        <v>46</v>
      </c>
      <c r="AN120">
        <v>23645</v>
      </c>
      <c r="AO120">
        <v>48</v>
      </c>
      <c r="AP120">
        <v>23153</v>
      </c>
      <c r="AQ120">
        <v>47</v>
      </c>
      <c r="AR120">
        <v>27094</v>
      </c>
      <c r="AS120">
        <v>55</v>
      </c>
      <c r="AT120">
        <v>38441</v>
      </c>
      <c r="AU120">
        <v>78</v>
      </c>
      <c r="AV120">
        <v>43964</v>
      </c>
      <c r="AW120">
        <v>91</v>
      </c>
      <c r="AX120">
        <v>50245</v>
      </c>
      <c r="AY120">
        <v>104</v>
      </c>
      <c r="AZ120">
        <v>31403</v>
      </c>
      <c r="BA120">
        <v>65</v>
      </c>
      <c r="BB120">
        <v>30437</v>
      </c>
      <c r="BC120">
        <v>63</v>
      </c>
      <c r="BD120">
        <v>34785</v>
      </c>
      <c r="BE120">
        <v>72</v>
      </c>
      <c r="BF120">
        <v>29631</v>
      </c>
      <c r="BG120">
        <v>60</v>
      </c>
      <c r="BH120">
        <v>27586</v>
      </c>
      <c r="BI120">
        <v>56</v>
      </c>
      <c r="BJ120">
        <v>21182</v>
      </c>
      <c r="BK120">
        <v>43</v>
      </c>
      <c r="BL120">
        <v>43964</v>
      </c>
      <c r="BM120">
        <v>91</v>
      </c>
    </row>
    <row r="121" spans="1:65">
      <c r="A121" t="str">
        <v>ITEM3313</v>
      </c>
      <c r="B121" t="str">
        <v>Apple</v>
      </c>
      <c r="C121" t="str">
        <v>Golden</v>
      </c>
      <c r="D121">
        <v>10994</v>
      </c>
      <c r="E121">
        <v>13</v>
      </c>
      <c r="F121">
        <v>10291</v>
      </c>
      <c r="G121">
        <v>12</v>
      </c>
      <c r="H121">
        <v>11979</v>
      </c>
      <c r="I121">
        <v>14</v>
      </c>
      <c r="J121">
        <v>9447</v>
      </c>
      <c r="K121">
        <v>11</v>
      </c>
      <c r="L121">
        <v>4221</v>
      </c>
      <c r="M121">
        <v>5</v>
      </c>
      <c r="N121">
        <v>2477</v>
      </c>
      <c r="O121">
        <v>3</v>
      </c>
      <c r="P121">
        <v>12878</v>
      </c>
      <c r="Q121">
        <v>15</v>
      </c>
      <c r="R121">
        <v>11190</v>
      </c>
      <c r="S121">
        <v>13</v>
      </c>
      <c r="T121">
        <v>7649</v>
      </c>
      <c r="U121">
        <v>9</v>
      </c>
      <c r="V121">
        <v>6916</v>
      </c>
      <c r="W121">
        <v>8</v>
      </c>
      <c r="X121">
        <v>12878</v>
      </c>
      <c r="Y121">
        <v>15</v>
      </c>
      <c r="Z121">
        <v>9282</v>
      </c>
      <c r="AA121">
        <v>11</v>
      </c>
      <c r="AB121">
        <v>11868</v>
      </c>
      <c r="AC121">
        <v>14</v>
      </c>
      <c r="AD121">
        <v>13666</v>
      </c>
      <c r="AE121">
        <v>16</v>
      </c>
      <c r="AF121">
        <v>10181</v>
      </c>
      <c r="AG121">
        <v>12</v>
      </c>
      <c r="AH121">
        <v>8438</v>
      </c>
      <c r="AI121">
        <v>10</v>
      </c>
      <c r="AJ121">
        <v>5907</v>
      </c>
      <c r="AK121">
        <v>7</v>
      </c>
      <c r="AL121">
        <v>5063</v>
      </c>
      <c r="AM121">
        <v>6</v>
      </c>
      <c r="AN121">
        <v>5876</v>
      </c>
      <c r="AO121">
        <v>7</v>
      </c>
      <c r="AP121">
        <v>5853</v>
      </c>
      <c r="AQ121">
        <v>7</v>
      </c>
      <c r="AR121">
        <v>7526</v>
      </c>
      <c r="AS121">
        <v>9</v>
      </c>
      <c r="AT121">
        <v>6690</v>
      </c>
      <c r="AU121">
        <v>8</v>
      </c>
      <c r="AV121">
        <v>5840</v>
      </c>
      <c r="AW121">
        <v>7</v>
      </c>
      <c r="AX121">
        <v>6674</v>
      </c>
      <c r="AY121">
        <v>8</v>
      </c>
      <c r="AZ121">
        <v>5006</v>
      </c>
      <c r="BA121">
        <v>6</v>
      </c>
      <c r="BB121">
        <v>10846</v>
      </c>
      <c r="BC121">
        <v>13</v>
      </c>
      <c r="BD121">
        <v>5840</v>
      </c>
      <c r="BE121">
        <v>7</v>
      </c>
      <c r="BF121">
        <v>6769</v>
      </c>
      <c r="BG121">
        <v>8</v>
      </c>
      <c r="BH121">
        <v>10969</v>
      </c>
      <c r="BI121">
        <v>13</v>
      </c>
      <c r="BJ121">
        <v>5907</v>
      </c>
      <c r="BK121">
        <v>7</v>
      </c>
      <c r="BL121">
        <v>5840</v>
      </c>
      <c r="BM121">
        <v>7</v>
      </c>
    </row>
    <row r="122" spans="1:65">
      <c r="A122" t="str">
        <v>ITEM2978</v>
      </c>
      <c r="B122" t="str">
        <v>Apple</v>
      </c>
      <c r="C122" t="str">
        <v>Robin</v>
      </c>
      <c r="D122">
        <v>227</v>
      </c>
      <c r="E122">
        <v>1</v>
      </c>
      <c r="F122">
        <v>0</v>
      </c>
      <c r="G122">
        <v>0</v>
      </c>
      <c r="H122">
        <v>359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362</v>
      </c>
      <c r="O122">
        <v>2</v>
      </c>
      <c r="P122">
        <v>0</v>
      </c>
      <c r="Q122">
        <v>0</v>
      </c>
      <c r="R122">
        <v>179</v>
      </c>
      <c r="S122">
        <v>1</v>
      </c>
      <c r="T122">
        <v>179</v>
      </c>
      <c r="U122">
        <v>1</v>
      </c>
      <c r="V122">
        <v>179</v>
      </c>
      <c r="W122">
        <v>1</v>
      </c>
      <c r="X122">
        <v>0</v>
      </c>
      <c r="Y122">
        <v>0</v>
      </c>
      <c r="Z122">
        <v>179</v>
      </c>
      <c r="AA122">
        <v>1</v>
      </c>
      <c r="AB122">
        <v>179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179</v>
      </c>
      <c r="AI122">
        <v>1</v>
      </c>
      <c r="AJ122">
        <v>0</v>
      </c>
      <c r="AK122">
        <v>0</v>
      </c>
      <c r="AL122">
        <v>538</v>
      </c>
      <c r="AM122">
        <v>3</v>
      </c>
      <c r="AN122">
        <v>179</v>
      </c>
      <c r="AO122">
        <v>1</v>
      </c>
      <c r="AP122">
        <v>172</v>
      </c>
      <c r="AQ122">
        <v>1</v>
      </c>
      <c r="AR122">
        <v>0</v>
      </c>
      <c r="AS122">
        <v>0</v>
      </c>
      <c r="AT122">
        <v>172</v>
      </c>
      <c r="AU122">
        <v>1</v>
      </c>
      <c r="AV122">
        <v>170</v>
      </c>
      <c r="AW122">
        <v>1</v>
      </c>
      <c r="AX122">
        <v>170</v>
      </c>
      <c r="AY122">
        <v>1</v>
      </c>
      <c r="AZ122">
        <v>340</v>
      </c>
      <c r="BA122">
        <v>2</v>
      </c>
      <c r="BB122">
        <v>0</v>
      </c>
      <c r="BC122">
        <v>0</v>
      </c>
      <c r="BD122">
        <v>0</v>
      </c>
      <c r="BE122">
        <v>0</v>
      </c>
      <c r="BF122">
        <v>402</v>
      </c>
      <c r="BG122">
        <v>2</v>
      </c>
      <c r="BH122">
        <v>0</v>
      </c>
      <c r="BI122">
        <v>0</v>
      </c>
      <c r="BJ122">
        <v>170</v>
      </c>
      <c r="BK122">
        <v>1</v>
      </c>
      <c r="BL122">
        <v>170</v>
      </c>
      <c r="BM122">
        <v>1</v>
      </c>
    </row>
    <row r="123" spans="1:65">
      <c r="A123" t="str">
        <v>ITEM2513</v>
      </c>
      <c r="B123" t="str">
        <v>Apple</v>
      </c>
      <c r="C123" t="str">
        <v>Robin</v>
      </c>
      <c r="D123">
        <v>10148</v>
      </c>
      <c r="E123">
        <v>12</v>
      </c>
      <c r="F123">
        <v>5228</v>
      </c>
      <c r="G123">
        <v>6</v>
      </c>
      <c r="H123">
        <v>6806</v>
      </c>
      <c r="I123">
        <v>8</v>
      </c>
      <c r="J123">
        <v>8548</v>
      </c>
      <c r="K123">
        <v>10</v>
      </c>
      <c r="L123">
        <v>15358</v>
      </c>
      <c r="M123">
        <v>18</v>
      </c>
      <c r="N123">
        <v>14441</v>
      </c>
      <c r="O123">
        <v>17</v>
      </c>
      <c r="P123">
        <v>10126</v>
      </c>
      <c r="Q123">
        <v>12</v>
      </c>
      <c r="R123">
        <v>16087</v>
      </c>
      <c r="S123">
        <v>19</v>
      </c>
      <c r="T123">
        <v>5118</v>
      </c>
      <c r="U123">
        <v>6</v>
      </c>
      <c r="V123">
        <v>10969</v>
      </c>
      <c r="W123">
        <v>13</v>
      </c>
      <c r="X123">
        <v>14400</v>
      </c>
      <c r="Y123">
        <v>17</v>
      </c>
      <c r="Z123">
        <v>12823</v>
      </c>
      <c r="AA123">
        <v>15</v>
      </c>
      <c r="AB123">
        <v>10199</v>
      </c>
      <c r="AC123">
        <v>12</v>
      </c>
      <c r="AD123">
        <v>16253</v>
      </c>
      <c r="AE123">
        <v>19</v>
      </c>
      <c r="AF123">
        <v>9447</v>
      </c>
      <c r="AG123">
        <v>11</v>
      </c>
      <c r="AH123">
        <v>10291</v>
      </c>
      <c r="AI123">
        <v>12</v>
      </c>
      <c r="AJ123">
        <v>8548</v>
      </c>
      <c r="AK123">
        <v>10</v>
      </c>
      <c r="AL123">
        <v>7815</v>
      </c>
      <c r="AM123">
        <v>9</v>
      </c>
      <c r="AN123">
        <v>10166</v>
      </c>
      <c r="AO123">
        <v>12</v>
      </c>
      <c r="AP123">
        <v>10996</v>
      </c>
      <c r="AQ123">
        <v>13</v>
      </c>
      <c r="AR123">
        <v>12606</v>
      </c>
      <c r="AS123">
        <v>15</v>
      </c>
      <c r="AT123">
        <v>11059</v>
      </c>
      <c r="AU123">
        <v>13</v>
      </c>
      <c r="AV123">
        <v>7573</v>
      </c>
      <c r="AW123">
        <v>9</v>
      </c>
      <c r="AX123">
        <v>9307</v>
      </c>
      <c r="AY123">
        <v>11</v>
      </c>
      <c r="AZ123">
        <v>9053</v>
      </c>
      <c r="BA123">
        <v>11</v>
      </c>
      <c r="BB123">
        <v>12958</v>
      </c>
      <c r="BC123">
        <v>19</v>
      </c>
      <c r="BD123">
        <v>13147</v>
      </c>
      <c r="BE123">
        <v>19</v>
      </c>
      <c r="BF123">
        <v>19374</v>
      </c>
      <c r="BG123">
        <v>28</v>
      </c>
      <c r="BH123">
        <v>13147</v>
      </c>
      <c r="BI123">
        <v>19</v>
      </c>
      <c r="BJ123">
        <v>11071</v>
      </c>
      <c r="BK123">
        <v>16</v>
      </c>
      <c r="BL123">
        <v>7573</v>
      </c>
      <c r="BM123">
        <v>9</v>
      </c>
    </row>
    <row r="124" spans="1:65">
      <c r="A124" t="str">
        <v>ITEM3731</v>
      </c>
      <c r="B124" t="str">
        <v>Apple</v>
      </c>
      <c r="C124" t="str">
        <v>Golden</v>
      </c>
      <c r="D124">
        <v>10472</v>
      </c>
      <c r="E124">
        <v>17</v>
      </c>
      <c r="F124">
        <v>6776</v>
      </c>
      <c r="G124">
        <v>11</v>
      </c>
      <c r="H124">
        <v>7629</v>
      </c>
      <c r="I124">
        <v>12</v>
      </c>
      <c r="J124">
        <v>7392</v>
      </c>
      <c r="K124">
        <v>12</v>
      </c>
      <c r="L124">
        <v>8394</v>
      </c>
      <c r="M124">
        <v>16</v>
      </c>
      <c r="N124">
        <v>6120</v>
      </c>
      <c r="O124">
        <v>10</v>
      </c>
      <c r="P124">
        <v>11767</v>
      </c>
      <c r="Q124">
        <v>23</v>
      </c>
      <c r="R124">
        <v>8697</v>
      </c>
      <c r="S124">
        <v>17</v>
      </c>
      <c r="T124">
        <v>17394</v>
      </c>
      <c r="U124">
        <v>34</v>
      </c>
      <c r="V124">
        <v>9209</v>
      </c>
      <c r="W124">
        <v>18</v>
      </c>
      <c r="X124">
        <v>9720</v>
      </c>
      <c r="Y124">
        <v>19</v>
      </c>
      <c r="Z124">
        <v>14730</v>
      </c>
      <c r="AA124">
        <v>29</v>
      </c>
      <c r="AB124">
        <v>7181</v>
      </c>
      <c r="AC124">
        <v>14</v>
      </c>
      <c r="AD124">
        <v>12600</v>
      </c>
      <c r="AE124">
        <v>25</v>
      </c>
      <c r="AF124">
        <v>11592</v>
      </c>
      <c r="AG124">
        <v>23</v>
      </c>
      <c r="AH124">
        <v>12883</v>
      </c>
      <c r="AI124">
        <v>31</v>
      </c>
      <c r="AJ124">
        <v>11152</v>
      </c>
      <c r="AK124">
        <v>31</v>
      </c>
      <c r="AL124">
        <v>10072</v>
      </c>
      <c r="AM124">
        <v>28</v>
      </c>
      <c r="AN124">
        <v>13310</v>
      </c>
      <c r="AO124">
        <v>37</v>
      </c>
      <c r="AP124">
        <v>10792</v>
      </c>
      <c r="AQ124">
        <v>30</v>
      </c>
      <c r="AR124">
        <v>11871</v>
      </c>
      <c r="AS124">
        <v>33</v>
      </c>
      <c r="AT124">
        <v>12950</v>
      </c>
      <c r="AU124">
        <v>36</v>
      </c>
      <c r="AV124">
        <v>17986</v>
      </c>
      <c r="AW124">
        <v>50</v>
      </c>
      <c r="AX124">
        <v>15109</v>
      </c>
      <c r="AY124">
        <v>42</v>
      </c>
      <c r="AZ124">
        <v>14749</v>
      </c>
      <c r="BA124">
        <v>41</v>
      </c>
      <c r="BB124">
        <v>15828</v>
      </c>
      <c r="BC124">
        <v>44</v>
      </c>
      <c r="BD124">
        <v>19785</v>
      </c>
      <c r="BE124">
        <v>55</v>
      </c>
      <c r="BF124">
        <v>14749</v>
      </c>
      <c r="BG124">
        <v>41</v>
      </c>
      <c r="BH124">
        <v>14749</v>
      </c>
      <c r="BI124">
        <v>41</v>
      </c>
      <c r="BJ124">
        <v>14389</v>
      </c>
      <c r="BK124">
        <v>40</v>
      </c>
      <c r="BL124">
        <v>17986</v>
      </c>
      <c r="BM124">
        <v>50</v>
      </c>
    </row>
    <row r="125" spans="1:65">
      <c r="A125" t="str">
        <v>ITEM9640</v>
      </c>
      <c r="B125" t="str">
        <v>Apple</v>
      </c>
      <c r="C125" t="str">
        <v>Golden</v>
      </c>
      <c r="D125">
        <v>10994</v>
      </c>
      <c r="E125">
        <v>13</v>
      </c>
      <c r="F125">
        <v>10291</v>
      </c>
      <c r="G125">
        <v>12</v>
      </c>
      <c r="H125">
        <v>11979</v>
      </c>
      <c r="I125">
        <v>14</v>
      </c>
      <c r="J125">
        <v>9447</v>
      </c>
      <c r="K125">
        <v>11</v>
      </c>
      <c r="L125">
        <v>4221</v>
      </c>
      <c r="M125">
        <v>5</v>
      </c>
      <c r="N125">
        <v>2477</v>
      </c>
      <c r="O125">
        <v>3</v>
      </c>
      <c r="P125">
        <v>12878</v>
      </c>
      <c r="Q125">
        <v>15</v>
      </c>
      <c r="R125">
        <v>11190</v>
      </c>
      <c r="S125">
        <v>13</v>
      </c>
      <c r="T125">
        <v>7649</v>
      </c>
      <c r="U125">
        <v>9</v>
      </c>
      <c r="V125">
        <v>6916</v>
      </c>
      <c r="W125">
        <v>8</v>
      </c>
      <c r="X125">
        <v>12878</v>
      </c>
      <c r="Y125">
        <v>15</v>
      </c>
      <c r="Z125">
        <v>9282</v>
      </c>
      <c r="AA125">
        <v>11</v>
      </c>
      <c r="AB125">
        <v>11868</v>
      </c>
      <c r="AC125">
        <v>14</v>
      </c>
      <c r="AD125">
        <v>13666</v>
      </c>
      <c r="AE125">
        <v>16</v>
      </c>
      <c r="AF125">
        <v>10181</v>
      </c>
      <c r="AG125">
        <v>12</v>
      </c>
      <c r="AH125">
        <v>8438</v>
      </c>
      <c r="AI125">
        <v>10</v>
      </c>
      <c r="AJ125">
        <v>5907</v>
      </c>
      <c r="AK125">
        <v>7</v>
      </c>
      <c r="AL125">
        <v>5063</v>
      </c>
      <c r="AM125">
        <v>6</v>
      </c>
      <c r="AN125">
        <v>5876</v>
      </c>
      <c r="AO125">
        <v>7</v>
      </c>
      <c r="AP125">
        <v>5853</v>
      </c>
      <c r="AQ125">
        <v>7</v>
      </c>
      <c r="AR125">
        <v>7526</v>
      </c>
      <c r="AS125">
        <v>9</v>
      </c>
      <c r="AT125">
        <v>6690</v>
      </c>
      <c r="AU125">
        <v>8</v>
      </c>
      <c r="AV125">
        <v>5840</v>
      </c>
      <c r="AW125">
        <v>7</v>
      </c>
      <c r="AX125">
        <v>6674</v>
      </c>
      <c r="AY125">
        <v>8</v>
      </c>
      <c r="AZ125">
        <v>5006</v>
      </c>
      <c r="BA125">
        <v>6</v>
      </c>
      <c r="BB125">
        <v>10846</v>
      </c>
      <c r="BC125">
        <v>13</v>
      </c>
      <c r="BD125">
        <v>5840</v>
      </c>
      <c r="BE125">
        <v>7</v>
      </c>
      <c r="BF125">
        <v>6769</v>
      </c>
      <c r="BG125">
        <v>8</v>
      </c>
      <c r="BH125">
        <v>10969</v>
      </c>
      <c r="BI125">
        <v>13</v>
      </c>
      <c r="BJ125">
        <v>5907</v>
      </c>
      <c r="BK125">
        <v>7</v>
      </c>
      <c r="BL125">
        <v>5840</v>
      </c>
      <c r="BM125">
        <v>7</v>
      </c>
    </row>
    <row r="126" spans="1:65">
      <c r="A126" t="str">
        <v>ITEM7902</v>
      </c>
      <c r="B126" t="str">
        <v>Apple</v>
      </c>
      <c r="C126" t="str">
        <v>Robin</v>
      </c>
      <c r="D126">
        <v>9087</v>
      </c>
      <c r="E126">
        <v>13</v>
      </c>
      <c r="F126">
        <v>6291</v>
      </c>
      <c r="G126">
        <v>9</v>
      </c>
      <c r="H126">
        <v>6990</v>
      </c>
      <c r="I126">
        <v>10</v>
      </c>
      <c r="J126">
        <v>8388</v>
      </c>
      <c r="K126">
        <v>12</v>
      </c>
      <c r="L126">
        <v>7689</v>
      </c>
      <c r="M126">
        <v>11</v>
      </c>
      <c r="N126">
        <v>7689</v>
      </c>
      <c r="O126">
        <v>11</v>
      </c>
      <c r="P126">
        <v>9087</v>
      </c>
      <c r="Q126">
        <v>13</v>
      </c>
      <c r="R126">
        <v>11184</v>
      </c>
      <c r="S126">
        <v>16</v>
      </c>
      <c r="T126">
        <v>11883</v>
      </c>
      <c r="U126">
        <v>17</v>
      </c>
      <c r="V126">
        <v>12582</v>
      </c>
      <c r="W126">
        <v>18</v>
      </c>
      <c r="X126">
        <v>11883</v>
      </c>
      <c r="Y126">
        <v>17</v>
      </c>
      <c r="Z126">
        <v>11883</v>
      </c>
      <c r="AA126">
        <v>17</v>
      </c>
      <c r="AB126">
        <v>10784</v>
      </c>
      <c r="AC126">
        <v>16</v>
      </c>
      <c r="AD126">
        <v>16874</v>
      </c>
      <c r="AE126">
        <v>26</v>
      </c>
      <c r="AF126">
        <v>12980</v>
      </c>
      <c r="AG126">
        <v>20</v>
      </c>
      <c r="AH126">
        <v>15856</v>
      </c>
      <c r="AI126">
        <v>24</v>
      </c>
      <c r="AJ126">
        <v>15576</v>
      </c>
      <c r="AK126">
        <v>24</v>
      </c>
      <c r="AL126">
        <v>13629</v>
      </c>
      <c r="AM126">
        <v>21</v>
      </c>
      <c r="AN126">
        <v>15576</v>
      </c>
      <c r="AO126">
        <v>24</v>
      </c>
      <c r="AP126">
        <v>18172</v>
      </c>
      <c r="AQ126">
        <v>28</v>
      </c>
      <c r="AR126">
        <v>11033</v>
      </c>
      <c r="AS126">
        <v>17</v>
      </c>
      <c r="AT126">
        <v>17523</v>
      </c>
      <c r="AU126">
        <v>27</v>
      </c>
      <c r="AV126">
        <v>22066</v>
      </c>
      <c r="AW126">
        <v>34</v>
      </c>
      <c r="AX126">
        <v>16225</v>
      </c>
      <c r="AY126">
        <v>25</v>
      </c>
      <c r="AZ126">
        <v>14927</v>
      </c>
      <c r="BA126">
        <v>23</v>
      </c>
      <c r="BB126">
        <v>18172</v>
      </c>
      <c r="BC126">
        <v>28</v>
      </c>
      <c r="BD126">
        <v>20119</v>
      </c>
      <c r="BE126">
        <v>31</v>
      </c>
      <c r="BF126">
        <v>23750</v>
      </c>
      <c r="BG126">
        <v>38</v>
      </c>
      <c r="BH126">
        <v>20000</v>
      </c>
      <c r="BI126">
        <v>32</v>
      </c>
      <c r="BJ126">
        <v>13750</v>
      </c>
      <c r="BK126">
        <v>22</v>
      </c>
      <c r="BL126">
        <v>22066</v>
      </c>
      <c r="BM126">
        <v>34</v>
      </c>
    </row>
    <row r="127" spans="1:65">
      <c r="A127" t="str">
        <v>ITEM9717</v>
      </c>
      <c r="B127" t="str">
        <v>Apple</v>
      </c>
      <c r="C127" t="str">
        <v>Red</v>
      </c>
      <c r="D127">
        <v>2716</v>
      </c>
      <c r="E127">
        <v>4</v>
      </c>
      <c r="F127">
        <v>3395</v>
      </c>
      <c r="G127">
        <v>5</v>
      </c>
      <c r="H127">
        <v>2037</v>
      </c>
      <c r="I127">
        <v>3</v>
      </c>
      <c r="J127">
        <v>2037</v>
      </c>
      <c r="K127">
        <v>3</v>
      </c>
      <c r="L127">
        <v>2037</v>
      </c>
      <c r="M127">
        <v>3</v>
      </c>
      <c r="N127">
        <v>4753</v>
      </c>
      <c r="O127">
        <v>7</v>
      </c>
      <c r="P127">
        <v>4074</v>
      </c>
      <c r="Q127">
        <v>6</v>
      </c>
      <c r="R127">
        <v>4074</v>
      </c>
      <c r="S127">
        <v>6</v>
      </c>
      <c r="T127">
        <v>1358</v>
      </c>
      <c r="U127">
        <v>2</v>
      </c>
      <c r="V127">
        <v>2037</v>
      </c>
      <c r="W127">
        <v>3</v>
      </c>
      <c r="X127">
        <v>2716</v>
      </c>
      <c r="Y127">
        <v>4</v>
      </c>
      <c r="Z127">
        <v>3395</v>
      </c>
      <c r="AA127">
        <v>5</v>
      </c>
      <c r="AB127">
        <v>2007</v>
      </c>
      <c r="AC127">
        <v>3</v>
      </c>
      <c r="AD127">
        <v>4543</v>
      </c>
      <c r="AE127">
        <v>7</v>
      </c>
      <c r="AF127">
        <v>7788</v>
      </c>
      <c r="AG127">
        <v>12</v>
      </c>
      <c r="AH127">
        <v>3245</v>
      </c>
      <c r="AI127">
        <v>5</v>
      </c>
      <c r="AJ127">
        <v>5841</v>
      </c>
      <c r="AK127">
        <v>9</v>
      </c>
      <c r="AL127">
        <v>2596</v>
      </c>
      <c r="AM127">
        <v>4</v>
      </c>
      <c r="AN127">
        <v>5192</v>
      </c>
      <c r="AO127">
        <v>8</v>
      </c>
      <c r="AP127">
        <v>5192</v>
      </c>
      <c r="AQ127">
        <v>8</v>
      </c>
      <c r="AR127">
        <v>3894</v>
      </c>
      <c r="AS127">
        <v>6</v>
      </c>
      <c r="AT127">
        <v>6490</v>
      </c>
      <c r="AU127">
        <v>10</v>
      </c>
      <c r="AV127">
        <v>9735</v>
      </c>
      <c r="AW127">
        <v>15</v>
      </c>
      <c r="AX127">
        <v>12331</v>
      </c>
      <c r="AY127">
        <v>19</v>
      </c>
      <c r="AZ127">
        <v>5192</v>
      </c>
      <c r="BA127">
        <v>8</v>
      </c>
      <c r="BB127">
        <v>9086</v>
      </c>
      <c r="BC127">
        <v>14</v>
      </c>
      <c r="BD127">
        <v>5192</v>
      </c>
      <c r="BE127">
        <v>8</v>
      </c>
      <c r="BF127">
        <v>8985</v>
      </c>
      <c r="BG127">
        <v>15</v>
      </c>
      <c r="BH127">
        <v>11381</v>
      </c>
      <c r="BI127">
        <v>19</v>
      </c>
      <c r="BJ127">
        <v>7787</v>
      </c>
      <c r="BK127">
        <v>13</v>
      </c>
      <c r="BL127">
        <v>9735</v>
      </c>
      <c r="BM127">
        <v>15</v>
      </c>
    </row>
    <row r="128" spans="1:65">
      <c r="A128" t="str">
        <v>ITEM1791</v>
      </c>
      <c r="B128" t="str">
        <v>Apple</v>
      </c>
      <c r="C128" t="str">
        <v>Red</v>
      </c>
      <c r="D128">
        <v>17132</v>
      </c>
      <c r="E128">
        <v>41</v>
      </c>
      <c r="F128">
        <v>23400</v>
      </c>
      <c r="G128">
        <v>56</v>
      </c>
      <c r="H128">
        <v>30086</v>
      </c>
      <c r="I128">
        <v>72</v>
      </c>
      <c r="J128">
        <v>17132</v>
      </c>
      <c r="K128">
        <v>41</v>
      </c>
      <c r="L128">
        <v>18804</v>
      </c>
      <c r="M128">
        <v>45</v>
      </c>
      <c r="N128">
        <v>16714</v>
      </c>
      <c r="O128">
        <v>40</v>
      </c>
      <c r="P128">
        <v>12536</v>
      </c>
      <c r="Q128">
        <v>30</v>
      </c>
      <c r="R128">
        <v>20475</v>
      </c>
      <c r="S128">
        <v>49</v>
      </c>
      <c r="T128">
        <v>21729</v>
      </c>
      <c r="U128">
        <v>52</v>
      </c>
      <c r="V128">
        <v>24236</v>
      </c>
      <c r="W128">
        <v>58</v>
      </c>
      <c r="X128">
        <v>21311</v>
      </c>
      <c r="Y128">
        <v>51</v>
      </c>
      <c r="Z128">
        <v>19222</v>
      </c>
      <c r="AA128">
        <v>46</v>
      </c>
      <c r="AB128">
        <v>15880</v>
      </c>
      <c r="AC128">
        <v>38</v>
      </c>
      <c r="AD128">
        <v>11282</v>
      </c>
      <c r="AE128">
        <v>27</v>
      </c>
      <c r="AF128">
        <v>18804</v>
      </c>
      <c r="AG128">
        <v>45</v>
      </c>
      <c r="AH128">
        <v>13372</v>
      </c>
      <c r="AI128">
        <v>32</v>
      </c>
      <c r="AJ128">
        <v>11282</v>
      </c>
      <c r="AK128">
        <v>27</v>
      </c>
      <c r="AL128">
        <v>13789</v>
      </c>
      <c r="AM128">
        <v>33</v>
      </c>
      <c r="AN128">
        <v>13372</v>
      </c>
      <c r="AO128">
        <v>32</v>
      </c>
      <c r="AP128">
        <v>11700</v>
      </c>
      <c r="AQ128">
        <v>28</v>
      </c>
      <c r="AR128">
        <v>15461</v>
      </c>
      <c r="AS128">
        <v>37</v>
      </c>
      <c r="AT128">
        <v>15879</v>
      </c>
      <c r="AU128">
        <v>38</v>
      </c>
      <c r="AV128">
        <v>14625</v>
      </c>
      <c r="AW128">
        <v>35</v>
      </c>
      <c r="AX128">
        <v>16297</v>
      </c>
      <c r="AY128">
        <v>39</v>
      </c>
      <c r="AZ128">
        <v>16714</v>
      </c>
      <c r="BA128">
        <v>40</v>
      </c>
      <c r="BB128">
        <v>17132</v>
      </c>
      <c r="BC128">
        <v>41</v>
      </c>
      <c r="BD128">
        <v>10447</v>
      </c>
      <c r="BE128">
        <v>25</v>
      </c>
      <c r="BF128">
        <v>8775</v>
      </c>
      <c r="BG128">
        <v>21</v>
      </c>
      <c r="BH128">
        <v>9193</v>
      </c>
      <c r="BI128">
        <v>22</v>
      </c>
      <c r="BJ128">
        <v>11282</v>
      </c>
      <c r="BK128">
        <v>27</v>
      </c>
      <c r="BL128">
        <v>14625</v>
      </c>
      <c r="BM128">
        <v>35</v>
      </c>
    </row>
    <row r="129" spans="1:65">
      <c r="A129" t="str">
        <v>ITEM4188</v>
      </c>
      <c r="B129" t="str">
        <v>Apple</v>
      </c>
      <c r="C129" t="str">
        <v>Robin</v>
      </c>
      <c r="D129">
        <v>21600</v>
      </c>
      <c r="E129">
        <v>160</v>
      </c>
      <c r="F129">
        <v>19035</v>
      </c>
      <c r="G129">
        <v>141</v>
      </c>
      <c r="H129">
        <v>18495</v>
      </c>
      <c r="I129">
        <v>137</v>
      </c>
      <c r="J129">
        <v>19170</v>
      </c>
      <c r="K129">
        <v>142</v>
      </c>
      <c r="L129">
        <v>15930</v>
      </c>
      <c r="M129">
        <v>118</v>
      </c>
      <c r="N129">
        <v>19049</v>
      </c>
      <c r="O129">
        <v>141</v>
      </c>
      <c r="P129">
        <v>20250</v>
      </c>
      <c r="Q129">
        <v>150</v>
      </c>
      <c r="R129">
        <v>20115</v>
      </c>
      <c r="S129">
        <v>149</v>
      </c>
      <c r="T129">
        <v>17955</v>
      </c>
      <c r="U129">
        <v>133</v>
      </c>
      <c r="V129">
        <v>20115</v>
      </c>
      <c r="W129">
        <v>149</v>
      </c>
      <c r="X129">
        <v>9720</v>
      </c>
      <c r="Y129">
        <v>72</v>
      </c>
      <c r="Z129">
        <v>675</v>
      </c>
      <c r="AA129">
        <v>5</v>
      </c>
      <c r="AB129">
        <v>2295</v>
      </c>
      <c r="AC129">
        <v>17</v>
      </c>
      <c r="AD129">
        <v>945</v>
      </c>
      <c r="AE129">
        <v>7</v>
      </c>
      <c r="AF129">
        <v>24030</v>
      </c>
      <c r="AG129">
        <v>178</v>
      </c>
      <c r="AH129">
        <v>29685</v>
      </c>
      <c r="AI129">
        <v>216</v>
      </c>
      <c r="AJ129">
        <v>34830</v>
      </c>
      <c r="AK129">
        <v>258</v>
      </c>
      <c r="AL129">
        <v>27540</v>
      </c>
      <c r="AM129">
        <v>204</v>
      </c>
      <c r="AN129">
        <v>26190</v>
      </c>
      <c r="AO129">
        <v>194</v>
      </c>
      <c r="AP129">
        <v>27270</v>
      </c>
      <c r="AQ129">
        <v>202</v>
      </c>
      <c r="AR129">
        <v>23909</v>
      </c>
      <c r="AS129">
        <v>177</v>
      </c>
      <c r="AT129">
        <v>32940</v>
      </c>
      <c r="AU129">
        <v>244</v>
      </c>
      <c r="AV129">
        <v>32265</v>
      </c>
      <c r="AW129">
        <v>239</v>
      </c>
      <c r="AX129">
        <v>25785</v>
      </c>
      <c r="AY129">
        <v>191</v>
      </c>
      <c r="AZ129">
        <v>20250</v>
      </c>
      <c r="BA129">
        <v>150</v>
      </c>
      <c r="BB129">
        <v>10530</v>
      </c>
      <c r="BC129">
        <v>78</v>
      </c>
      <c r="BD129">
        <v>8259</v>
      </c>
      <c r="BE129">
        <v>61</v>
      </c>
      <c r="BF129">
        <v>27369</v>
      </c>
      <c r="BG129">
        <v>212</v>
      </c>
      <c r="BH129">
        <v>30187</v>
      </c>
      <c r="BI129">
        <v>234</v>
      </c>
      <c r="BJ129">
        <v>27994</v>
      </c>
      <c r="BK129">
        <v>217</v>
      </c>
      <c r="BL129">
        <v>32265</v>
      </c>
      <c r="BM129">
        <v>239</v>
      </c>
    </row>
    <row r="130" spans="1:65">
      <c r="A130" t="str">
        <v>ITEM7516</v>
      </c>
      <c r="B130" t="str">
        <v>Apple</v>
      </c>
      <c r="C130" t="str">
        <v>Robin</v>
      </c>
      <c r="D130">
        <v>877</v>
      </c>
      <c r="E130">
        <v>3</v>
      </c>
      <c r="F130">
        <v>767</v>
      </c>
      <c r="G130">
        <v>3</v>
      </c>
      <c r="H130">
        <v>1196</v>
      </c>
      <c r="I130">
        <v>4</v>
      </c>
      <c r="J130">
        <v>837</v>
      </c>
      <c r="K130">
        <v>3</v>
      </c>
      <c r="L130">
        <v>877</v>
      </c>
      <c r="M130">
        <v>3</v>
      </c>
      <c r="N130">
        <v>957</v>
      </c>
      <c r="O130">
        <v>3</v>
      </c>
      <c r="P130">
        <v>1156</v>
      </c>
      <c r="Q130">
        <v>4</v>
      </c>
      <c r="R130">
        <v>1196</v>
      </c>
      <c r="S130">
        <v>4</v>
      </c>
      <c r="T130">
        <v>3348</v>
      </c>
      <c r="U130">
        <v>12</v>
      </c>
      <c r="V130">
        <v>279</v>
      </c>
      <c r="W130">
        <v>1</v>
      </c>
      <c r="X130">
        <v>558</v>
      </c>
      <c r="Y130">
        <v>2</v>
      </c>
      <c r="Z130">
        <v>837</v>
      </c>
      <c r="AA130">
        <v>3</v>
      </c>
      <c r="AB130">
        <v>2073</v>
      </c>
      <c r="AC130">
        <v>7</v>
      </c>
      <c r="AD130">
        <v>558</v>
      </c>
      <c r="AE130">
        <v>2</v>
      </c>
      <c r="AF130">
        <v>1714</v>
      </c>
      <c r="AG130">
        <v>6</v>
      </c>
      <c r="AH130">
        <v>1395</v>
      </c>
      <c r="AI130">
        <v>5</v>
      </c>
      <c r="AJ130">
        <v>1116</v>
      </c>
      <c r="AK130">
        <v>4</v>
      </c>
      <c r="AL130">
        <v>279</v>
      </c>
      <c r="AM130">
        <v>1</v>
      </c>
      <c r="AN130">
        <v>279</v>
      </c>
      <c r="AO130">
        <v>1</v>
      </c>
      <c r="AP130">
        <v>279</v>
      </c>
      <c r="AQ130">
        <v>1</v>
      </c>
      <c r="AR130">
        <v>1668</v>
      </c>
      <c r="AS130">
        <v>8</v>
      </c>
      <c r="AT130">
        <v>185</v>
      </c>
      <c r="AU130">
        <v>1</v>
      </c>
      <c r="AV130">
        <v>764</v>
      </c>
      <c r="AW130">
        <v>4</v>
      </c>
      <c r="AX130">
        <v>804</v>
      </c>
      <c r="AY130">
        <v>4</v>
      </c>
      <c r="AZ130">
        <v>613</v>
      </c>
      <c r="BA130">
        <v>3</v>
      </c>
      <c r="BB130">
        <v>1560</v>
      </c>
      <c r="BC130">
        <v>8</v>
      </c>
      <c r="BD130">
        <v>925</v>
      </c>
      <c r="BE130">
        <v>5</v>
      </c>
      <c r="BF130">
        <v>1110</v>
      </c>
      <c r="BG130">
        <v>6</v>
      </c>
      <c r="BH130">
        <v>1375</v>
      </c>
      <c r="BI130">
        <v>7</v>
      </c>
      <c r="BJ130">
        <v>1190</v>
      </c>
      <c r="BK130">
        <v>6</v>
      </c>
      <c r="BL130">
        <v>764</v>
      </c>
      <c r="BM130">
        <v>4</v>
      </c>
    </row>
    <row r="131" spans="1:65">
      <c r="A131" t="str">
        <v>ITEM9671</v>
      </c>
      <c r="B131" t="str">
        <v>Apple</v>
      </c>
      <c r="C131" t="str">
        <v>Red</v>
      </c>
      <c r="D131">
        <v>487</v>
      </c>
      <c r="E131">
        <v>3</v>
      </c>
      <c r="F131">
        <v>1163</v>
      </c>
      <c r="G131">
        <v>7</v>
      </c>
      <c r="H131">
        <v>1083</v>
      </c>
      <c r="I131">
        <v>7</v>
      </c>
      <c r="J131">
        <v>487</v>
      </c>
      <c r="K131">
        <v>3</v>
      </c>
      <c r="L131">
        <v>716</v>
      </c>
      <c r="M131">
        <v>4</v>
      </c>
      <c r="N131">
        <v>447</v>
      </c>
      <c r="O131">
        <v>3</v>
      </c>
      <c r="P131">
        <v>984</v>
      </c>
      <c r="Q131">
        <v>6</v>
      </c>
      <c r="R131">
        <v>785</v>
      </c>
      <c r="S131">
        <v>5</v>
      </c>
      <c r="T131">
        <v>865</v>
      </c>
      <c r="U131">
        <v>5</v>
      </c>
      <c r="V131">
        <v>636</v>
      </c>
      <c r="W131">
        <v>4</v>
      </c>
      <c r="X131">
        <v>596</v>
      </c>
      <c r="Y131">
        <v>4</v>
      </c>
      <c r="Z131">
        <v>1014</v>
      </c>
      <c r="AA131">
        <v>6</v>
      </c>
      <c r="AB131">
        <v>447</v>
      </c>
      <c r="AC131">
        <v>3</v>
      </c>
      <c r="AD131">
        <v>487</v>
      </c>
      <c r="AE131">
        <v>3</v>
      </c>
      <c r="AF131">
        <v>447</v>
      </c>
      <c r="AG131">
        <v>3</v>
      </c>
      <c r="AH131">
        <v>905</v>
      </c>
      <c r="AI131">
        <v>5</v>
      </c>
      <c r="AJ131">
        <v>865</v>
      </c>
      <c r="AK131">
        <v>5</v>
      </c>
      <c r="AL131">
        <v>189</v>
      </c>
      <c r="AM131">
        <v>1</v>
      </c>
      <c r="AN131">
        <v>785</v>
      </c>
      <c r="AO131">
        <v>5</v>
      </c>
      <c r="AP131">
        <v>338</v>
      </c>
      <c r="AQ131">
        <v>2</v>
      </c>
      <c r="AR131">
        <v>1075</v>
      </c>
      <c r="AS131">
        <v>5</v>
      </c>
      <c r="AT131">
        <v>1314</v>
      </c>
      <c r="AU131">
        <v>6</v>
      </c>
      <c r="AV131">
        <v>1632</v>
      </c>
      <c r="AW131">
        <v>8</v>
      </c>
      <c r="AX131">
        <v>1075</v>
      </c>
      <c r="AY131">
        <v>5</v>
      </c>
      <c r="AZ131">
        <v>2349</v>
      </c>
      <c r="BA131">
        <v>11</v>
      </c>
      <c r="BB131">
        <v>677</v>
      </c>
      <c r="BC131">
        <v>3</v>
      </c>
      <c r="BD131">
        <v>1234</v>
      </c>
      <c r="BE131">
        <v>6</v>
      </c>
      <c r="BF131">
        <v>1632</v>
      </c>
      <c r="BG131">
        <v>8</v>
      </c>
      <c r="BH131">
        <v>1115</v>
      </c>
      <c r="BI131">
        <v>5</v>
      </c>
      <c r="BJ131">
        <v>1075</v>
      </c>
      <c r="BK131">
        <v>5</v>
      </c>
      <c r="BL131">
        <v>1632</v>
      </c>
      <c r="BM131">
        <v>8</v>
      </c>
    </row>
    <row r="132" spans="1:65">
      <c r="A132" t="str">
        <v>ITEM7519</v>
      </c>
      <c r="B132" t="str">
        <v>Apple</v>
      </c>
      <c r="C132" t="str">
        <v>Golden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479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t="str">
        <v>ITEM2360</v>
      </c>
      <c r="B133" t="str">
        <v>Apple</v>
      </c>
      <c r="C133" t="str">
        <v>Golden</v>
      </c>
      <c r="D133">
        <v>0</v>
      </c>
      <c r="E133">
        <v>0</v>
      </c>
      <c r="F133">
        <v>244</v>
      </c>
      <c r="G133">
        <v>1</v>
      </c>
      <c r="H133">
        <v>488</v>
      </c>
      <c r="I133">
        <v>2</v>
      </c>
      <c r="J133">
        <v>244</v>
      </c>
      <c r="K133">
        <v>1</v>
      </c>
      <c r="L133">
        <v>0</v>
      </c>
      <c r="M133">
        <v>0</v>
      </c>
      <c r="N133">
        <v>488</v>
      </c>
      <c r="O133">
        <v>2</v>
      </c>
      <c r="P133">
        <v>244</v>
      </c>
      <c r="Q133">
        <v>1</v>
      </c>
      <c r="R133">
        <v>0</v>
      </c>
      <c r="S133">
        <v>0</v>
      </c>
      <c r="T133">
        <v>812</v>
      </c>
      <c r="U133">
        <v>3</v>
      </c>
      <c r="V133">
        <v>772</v>
      </c>
      <c r="W133">
        <v>3</v>
      </c>
      <c r="X133">
        <v>0</v>
      </c>
      <c r="Y133">
        <v>0</v>
      </c>
      <c r="Z133">
        <v>488</v>
      </c>
      <c r="AA133">
        <v>2</v>
      </c>
      <c r="AB133">
        <v>0</v>
      </c>
      <c r="AC133">
        <v>0</v>
      </c>
      <c r="AD133">
        <v>0</v>
      </c>
      <c r="AE133">
        <v>0</v>
      </c>
      <c r="AF133">
        <v>244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244</v>
      </c>
      <c r="AO133">
        <v>1</v>
      </c>
      <c r="AP133">
        <v>244</v>
      </c>
      <c r="AQ133">
        <v>1</v>
      </c>
      <c r="AR133">
        <v>732</v>
      </c>
      <c r="AS133">
        <v>3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732</v>
      </c>
      <c r="BC133">
        <v>3</v>
      </c>
      <c r="BD133">
        <v>732</v>
      </c>
      <c r="BE133">
        <v>3</v>
      </c>
      <c r="BF133">
        <v>732</v>
      </c>
      <c r="BG133">
        <v>3</v>
      </c>
      <c r="BH133">
        <v>732</v>
      </c>
      <c r="BI133">
        <v>3</v>
      </c>
      <c r="BJ133">
        <v>0</v>
      </c>
      <c r="BK133">
        <v>0</v>
      </c>
      <c r="BL133">
        <v>0</v>
      </c>
      <c r="BM133">
        <v>0</v>
      </c>
    </row>
    <row r="134" spans="1:65">
      <c r="A134" t="str">
        <v>ITEM8897</v>
      </c>
      <c r="B134" t="str">
        <v>Apple</v>
      </c>
      <c r="C134" t="str">
        <v>Red</v>
      </c>
      <c r="D134">
        <v>1693</v>
      </c>
      <c r="E134">
        <v>2</v>
      </c>
      <c r="F134">
        <v>7596</v>
      </c>
      <c r="G134">
        <v>9</v>
      </c>
      <c r="H134">
        <v>844</v>
      </c>
      <c r="I134">
        <v>1</v>
      </c>
      <c r="J134">
        <v>8436</v>
      </c>
      <c r="K134">
        <v>10</v>
      </c>
      <c r="L134">
        <v>2533</v>
      </c>
      <c r="M134">
        <v>3</v>
      </c>
      <c r="N134">
        <v>7819</v>
      </c>
      <c r="O134">
        <v>9</v>
      </c>
      <c r="P134">
        <v>7594</v>
      </c>
      <c r="Q134">
        <v>9</v>
      </c>
      <c r="R134">
        <v>5063</v>
      </c>
      <c r="S134">
        <v>6</v>
      </c>
      <c r="T134">
        <v>3375</v>
      </c>
      <c r="U134">
        <v>4</v>
      </c>
      <c r="V134">
        <v>3375</v>
      </c>
      <c r="W134">
        <v>4</v>
      </c>
      <c r="X134">
        <v>5907</v>
      </c>
      <c r="Y134">
        <v>7</v>
      </c>
      <c r="Z134">
        <v>7594</v>
      </c>
      <c r="AA134">
        <v>9</v>
      </c>
      <c r="AB134">
        <v>2531</v>
      </c>
      <c r="AC134">
        <v>3</v>
      </c>
      <c r="AD134">
        <v>8438</v>
      </c>
      <c r="AE134">
        <v>10</v>
      </c>
      <c r="AF134">
        <v>4219</v>
      </c>
      <c r="AG134">
        <v>5</v>
      </c>
      <c r="AH134">
        <v>4219</v>
      </c>
      <c r="AI134">
        <v>5</v>
      </c>
      <c r="AJ134">
        <v>4219</v>
      </c>
      <c r="AK134">
        <v>5</v>
      </c>
      <c r="AL134">
        <v>5907</v>
      </c>
      <c r="AM134">
        <v>7</v>
      </c>
      <c r="AN134">
        <v>3375</v>
      </c>
      <c r="AO134">
        <v>4</v>
      </c>
      <c r="AP134">
        <v>1672</v>
      </c>
      <c r="AQ134">
        <v>2</v>
      </c>
      <c r="AR134">
        <v>8362</v>
      </c>
      <c r="AS134">
        <v>10</v>
      </c>
      <c r="AT134">
        <v>3345</v>
      </c>
      <c r="AU134">
        <v>4</v>
      </c>
      <c r="AV134">
        <v>4172</v>
      </c>
      <c r="AW134">
        <v>5</v>
      </c>
      <c r="AX134">
        <v>7509</v>
      </c>
      <c r="AY134">
        <v>9</v>
      </c>
      <c r="AZ134">
        <v>8969</v>
      </c>
      <c r="BA134">
        <v>11</v>
      </c>
      <c r="BB134">
        <v>6569</v>
      </c>
      <c r="BC134">
        <v>9</v>
      </c>
      <c r="BD134">
        <v>5109</v>
      </c>
      <c r="BE134">
        <v>7</v>
      </c>
      <c r="BF134">
        <v>11678</v>
      </c>
      <c r="BG134">
        <v>16</v>
      </c>
      <c r="BH134">
        <v>5109</v>
      </c>
      <c r="BI134">
        <v>7</v>
      </c>
      <c r="BJ134">
        <v>5109</v>
      </c>
      <c r="BK134">
        <v>7</v>
      </c>
      <c r="BL134">
        <v>4172</v>
      </c>
      <c r="BM134">
        <v>5</v>
      </c>
    </row>
    <row r="135" spans="1:65">
      <c r="A135" t="str">
        <v>ITEM4672</v>
      </c>
      <c r="B135" t="str">
        <v>Apple</v>
      </c>
      <c r="C135" t="str">
        <v>Golden</v>
      </c>
      <c r="D135">
        <v>2368</v>
      </c>
      <c r="E135">
        <v>5</v>
      </c>
      <c r="F135">
        <v>3249</v>
      </c>
      <c r="G135">
        <v>7</v>
      </c>
      <c r="H135">
        <v>928</v>
      </c>
      <c r="I135">
        <v>2</v>
      </c>
      <c r="J135">
        <v>464</v>
      </c>
      <c r="K135">
        <v>1</v>
      </c>
      <c r="L135">
        <v>928</v>
      </c>
      <c r="M135">
        <v>2</v>
      </c>
      <c r="N135">
        <v>928</v>
      </c>
      <c r="O135">
        <v>2</v>
      </c>
      <c r="P135">
        <v>928</v>
      </c>
      <c r="Q135">
        <v>2</v>
      </c>
      <c r="R135">
        <v>1392</v>
      </c>
      <c r="S135">
        <v>3</v>
      </c>
      <c r="T135">
        <v>928</v>
      </c>
      <c r="U135">
        <v>2</v>
      </c>
      <c r="V135">
        <v>2321</v>
      </c>
      <c r="W135">
        <v>5</v>
      </c>
      <c r="X135">
        <v>464</v>
      </c>
      <c r="Y135">
        <v>1</v>
      </c>
      <c r="Z135">
        <v>464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3249</v>
      </c>
      <c r="AG135">
        <v>7</v>
      </c>
      <c r="AH135">
        <v>464</v>
      </c>
      <c r="AI135">
        <v>1</v>
      </c>
      <c r="AJ135">
        <v>928</v>
      </c>
      <c r="AK135">
        <v>2</v>
      </c>
      <c r="AL135">
        <v>1392</v>
      </c>
      <c r="AM135">
        <v>3</v>
      </c>
      <c r="AN135">
        <v>2785</v>
      </c>
      <c r="AO135">
        <v>6</v>
      </c>
      <c r="AP135">
        <v>1392</v>
      </c>
      <c r="AQ135">
        <v>3</v>
      </c>
      <c r="AR135">
        <v>464</v>
      </c>
      <c r="AS135">
        <v>1</v>
      </c>
      <c r="AT135">
        <v>1402</v>
      </c>
      <c r="AU135">
        <v>3</v>
      </c>
      <c r="AV135">
        <v>0</v>
      </c>
      <c r="AW135">
        <v>0</v>
      </c>
      <c r="AX135">
        <v>455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2083</v>
      </c>
      <c r="BI135">
        <v>5</v>
      </c>
      <c r="BJ135">
        <v>1667</v>
      </c>
      <c r="BK135">
        <v>4</v>
      </c>
      <c r="BL135">
        <v>0</v>
      </c>
      <c r="BM135">
        <v>0</v>
      </c>
    </row>
    <row r="136" spans="1:65">
      <c r="A136" t="str">
        <v>ITEM8933</v>
      </c>
      <c r="B136" t="str">
        <v>Apple</v>
      </c>
      <c r="C136" t="str">
        <v>Red</v>
      </c>
      <c r="D136">
        <v>891</v>
      </c>
      <c r="E136">
        <v>1</v>
      </c>
      <c r="F136">
        <v>1860</v>
      </c>
      <c r="G136">
        <v>2</v>
      </c>
      <c r="H136">
        <v>1783</v>
      </c>
      <c r="I136">
        <v>2</v>
      </c>
      <c r="J136">
        <v>1783</v>
      </c>
      <c r="K136">
        <v>2</v>
      </c>
      <c r="L136">
        <v>2674</v>
      </c>
      <c r="M136">
        <v>3</v>
      </c>
      <c r="N136">
        <v>912</v>
      </c>
      <c r="O136">
        <v>1</v>
      </c>
      <c r="P136">
        <v>891</v>
      </c>
      <c r="Q136">
        <v>1</v>
      </c>
      <c r="R136">
        <v>891</v>
      </c>
      <c r="S136">
        <v>1</v>
      </c>
      <c r="T136">
        <v>1783</v>
      </c>
      <c r="U136">
        <v>2</v>
      </c>
      <c r="V136">
        <v>1783</v>
      </c>
      <c r="W136">
        <v>2</v>
      </c>
      <c r="X136">
        <v>891</v>
      </c>
      <c r="Y136">
        <v>1</v>
      </c>
      <c r="Z136">
        <v>2537</v>
      </c>
      <c r="AA136">
        <v>3</v>
      </c>
      <c r="AB136">
        <v>846</v>
      </c>
      <c r="AC136">
        <v>1</v>
      </c>
      <c r="AD136">
        <v>1691</v>
      </c>
      <c r="AE136">
        <v>2</v>
      </c>
      <c r="AF136">
        <v>0</v>
      </c>
      <c r="AG136">
        <v>0</v>
      </c>
      <c r="AH136">
        <v>846</v>
      </c>
      <c r="AI136">
        <v>1</v>
      </c>
      <c r="AJ136">
        <v>1691</v>
      </c>
      <c r="AK136">
        <v>2</v>
      </c>
      <c r="AL136">
        <v>1691</v>
      </c>
      <c r="AM136">
        <v>2</v>
      </c>
      <c r="AN136">
        <v>846</v>
      </c>
      <c r="AO136">
        <v>1</v>
      </c>
      <c r="AP136">
        <v>1672</v>
      </c>
      <c r="AQ136">
        <v>2</v>
      </c>
      <c r="AR136">
        <v>0</v>
      </c>
      <c r="AS136">
        <v>0</v>
      </c>
      <c r="AT136">
        <v>836</v>
      </c>
      <c r="AU136">
        <v>1</v>
      </c>
      <c r="AV136">
        <v>901</v>
      </c>
      <c r="AW136">
        <v>1</v>
      </c>
      <c r="AX136">
        <v>1801</v>
      </c>
      <c r="AY136">
        <v>2</v>
      </c>
      <c r="AZ136">
        <v>901</v>
      </c>
      <c r="BA136">
        <v>1</v>
      </c>
      <c r="BB136">
        <v>1889</v>
      </c>
      <c r="BC136">
        <v>2</v>
      </c>
      <c r="BD136">
        <v>944</v>
      </c>
      <c r="BE136">
        <v>1</v>
      </c>
      <c r="BF136">
        <v>910</v>
      </c>
      <c r="BG136">
        <v>1</v>
      </c>
      <c r="BH136">
        <v>910</v>
      </c>
      <c r="BI136">
        <v>1</v>
      </c>
      <c r="BJ136">
        <v>910</v>
      </c>
      <c r="BK136">
        <v>1</v>
      </c>
      <c r="BL136">
        <v>901</v>
      </c>
      <c r="BM136">
        <v>1</v>
      </c>
    </row>
    <row r="137" spans="1:65">
      <c r="A137" t="str">
        <v>ITEM6354</v>
      </c>
      <c r="B137" t="str">
        <v>Apple</v>
      </c>
      <c r="C137" t="str">
        <v>Golden</v>
      </c>
      <c r="D137">
        <v>0</v>
      </c>
      <c r="E137">
        <v>0</v>
      </c>
      <c r="F137">
        <v>1798</v>
      </c>
      <c r="G137">
        <v>2</v>
      </c>
      <c r="H137">
        <v>2697</v>
      </c>
      <c r="I137">
        <v>3</v>
      </c>
      <c r="J137">
        <v>2697</v>
      </c>
      <c r="K137">
        <v>3</v>
      </c>
      <c r="L137">
        <v>1798</v>
      </c>
      <c r="M137">
        <v>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844</v>
      </c>
      <c r="U137">
        <v>1</v>
      </c>
      <c r="V137">
        <v>5907</v>
      </c>
      <c r="W137">
        <v>7</v>
      </c>
      <c r="X137">
        <v>3375</v>
      </c>
      <c r="Y137">
        <v>4</v>
      </c>
      <c r="Z137">
        <v>3375</v>
      </c>
      <c r="AA137">
        <v>4</v>
      </c>
      <c r="AB137">
        <v>2531</v>
      </c>
      <c r="AC137">
        <v>3</v>
      </c>
      <c r="AD137">
        <v>4219</v>
      </c>
      <c r="AE137">
        <v>5</v>
      </c>
      <c r="AF137">
        <v>1688</v>
      </c>
      <c r="AG137">
        <v>2</v>
      </c>
      <c r="AH137">
        <v>1688</v>
      </c>
      <c r="AI137">
        <v>2</v>
      </c>
      <c r="AJ137">
        <v>2531</v>
      </c>
      <c r="AK137">
        <v>3</v>
      </c>
      <c r="AL137">
        <v>1688</v>
      </c>
      <c r="AM137">
        <v>2</v>
      </c>
      <c r="AN137">
        <v>1672</v>
      </c>
      <c r="AO137">
        <v>2</v>
      </c>
      <c r="AP137">
        <v>836</v>
      </c>
      <c r="AQ137">
        <v>1</v>
      </c>
      <c r="AR137">
        <v>1680</v>
      </c>
      <c r="AS137">
        <v>2</v>
      </c>
      <c r="AT137">
        <v>853</v>
      </c>
      <c r="AU137">
        <v>1</v>
      </c>
      <c r="AV137">
        <v>10846</v>
      </c>
      <c r="AW137">
        <v>13</v>
      </c>
      <c r="AX137">
        <v>5840</v>
      </c>
      <c r="AY137">
        <v>7</v>
      </c>
      <c r="AZ137">
        <v>5840</v>
      </c>
      <c r="BA137">
        <v>7</v>
      </c>
      <c r="BB137">
        <v>4172</v>
      </c>
      <c r="BC137">
        <v>5</v>
      </c>
      <c r="BD137">
        <v>5840</v>
      </c>
      <c r="BE137">
        <v>7</v>
      </c>
      <c r="BF137">
        <v>4882</v>
      </c>
      <c r="BG137">
        <v>6</v>
      </c>
      <c r="BH137">
        <v>8864</v>
      </c>
      <c r="BI137">
        <v>11</v>
      </c>
      <c r="BJ137">
        <v>5641</v>
      </c>
      <c r="BK137">
        <v>7</v>
      </c>
      <c r="BL137">
        <v>10846</v>
      </c>
      <c r="BM137">
        <v>13</v>
      </c>
    </row>
    <row r="138" spans="1:65">
      <c r="A138" t="str">
        <v>ITEM2248</v>
      </c>
      <c r="B138" t="str">
        <v>Apple</v>
      </c>
      <c r="C138" t="str">
        <v>Red</v>
      </c>
      <c r="D138">
        <v>17132</v>
      </c>
      <c r="E138">
        <v>41</v>
      </c>
      <c r="F138">
        <v>23400</v>
      </c>
      <c r="G138">
        <v>56</v>
      </c>
      <c r="H138">
        <v>30086</v>
      </c>
      <c r="I138">
        <v>72</v>
      </c>
      <c r="J138">
        <v>17132</v>
      </c>
      <c r="K138">
        <v>41</v>
      </c>
      <c r="L138">
        <v>18804</v>
      </c>
      <c r="M138">
        <v>45</v>
      </c>
      <c r="N138">
        <v>16714</v>
      </c>
      <c r="O138">
        <v>40</v>
      </c>
      <c r="P138">
        <v>12536</v>
      </c>
      <c r="Q138">
        <v>30</v>
      </c>
      <c r="R138">
        <v>20475</v>
      </c>
      <c r="S138">
        <v>49</v>
      </c>
      <c r="T138">
        <v>21729</v>
      </c>
      <c r="U138">
        <v>52</v>
      </c>
      <c r="V138">
        <v>24236</v>
      </c>
      <c r="W138">
        <v>58</v>
      </c>
      <c r="X138">
        <v>21311</v>
      </c>
      <c r="Y138">
        <v>51</v>
      </c>
      <c r="Z138">
        <v>19222</v>
      </c>
      <c r="AA138">
        <v>46</v>
      </c>
      <c r="AB138">
        <v>15880</v>
      </c>
      <c r="AC138">
        <v>38</v>
      </c>
      <c r="AD138">
        <v>11282</v>
      </c>
      <c r="AE138">
        <v>27</v>
      </c>
      <c r="AF138">
        <v>18804</v>
      </c>
      <c r="AG138">
        <v>45</v>
      </c>
      <c r="AH138">
        <v>13372</v>
      </c>
      <c r="AI138">
        <v>32</v>
      </c>
      <c r="AJ138">
        <v>11282</v>
      </c>
      <c r="AK138">
        <v>27</v>
      </c>
      <c r="AL138">
        <v>13789</v>
      </c>
      <c r="AM138">
        <v>33</v>
      </c>
      <c r="AN138">
        <v>13372</v>
      </c>
      <c r="AO138">
        <v>32</v>
      </c>
      <c r="AP138">
        <v>11700</v>
      </c>
      <c r="AQ138">
        <v>28</v>
      </c>
      <c r="AR138">
        <v>15461</v>
      </c>
      <c r="AS138">
        <v>37</v>
      </c>
      <c r="AT138">
        <v>15879</v>
      </c>
      <c r="AU138">
        <v>38</v>
      </c>
      <c r="AV138">
        <v>14625</v>
      </c>
      <c r="AW138">
        <v>35</v>
      </c>
      <c r="AX138">
        <v>16297</v>
      </c>
      <c r="AY138">
        <v>39</v>
      </c>
      <c r="AZ138">
        <v>16714</v>
      </c>
      <c r="BA138">
        <v>40</v>
      </c>
      <c r="BB138">
        <v>17132</v>
      </c>
      <c r="BC138">
        <v>41</v>
      </c>
      <c r="BD138">
        <v>10447</v>
      </c>
      <c r="BE138">
        <v>25</v>
      </c>
      <c r="BF138">
        <v>8775</v>
      </c>
      <c r="BG138">
        <v>21</v>
      </c>
      <c r="BH138">
        <v>9193</v>
      </c>
      <c r="BI138">
        <v>22</v>
      </c>
      <c r="BJ138">
        <v>11282</v>
      </c>
      <c r="BK138">
        <v>27</v>
      </c>
      <c r="BL138">
        <v>14625</v>
      </c>
      <c r="BM138">
        <v>35</v>
      </c>
    </row>
    <row r="139" spans="1:65">
      <c r="A139" t="str">
        <v>ITEM6480</v>
      </c>
      <c r="B139" t="str">
        <v>Apple</v>
      </c>
      <c r="C139" t="str">
        <v>Red</v>
      </c>
      <c r="D139">
        <v>0</v>
      </c>
      <c r="E139">
        <v>0</v>
      </c>
      <c r="F139">
        <v>244</v>
      </c>
      <c r="G139">
        <v>1</v>
      </c>
      <c r="H139">
        <v>488</v>
      </c>
      <c r="I139">
        <v>2</v>
      </c>
      <c r="J139">
        <v>244</v>
      </c>
      <c r="K139">
        <v>1</v>
      </c>
      <c r="L139">
        <v>0</v>
      </c>
      <c r="M139">
        <v>0</v>
      </c>
      <c r="N139">
        <v>488</v>
      </c>
      <c r="O139">
        <v>2</v>
      </c>
      <c r="P139">
        <v>244</v>
      </c>
      <c r="Q139">
        <v>1</v>
      </c>
      <c r="R139">
        <v>0</v>
      </c>
      <c r="S139">
        <v>0</v>
      </c>
      <c r="T139">
        <v>812</v>
      </c>
      <c r="U139">
        <v>3</v>
      </c>
      <c r="V139">
        <v>772</v>
      </c>
      <c r="W139">
        <v>3</v>
      </c>
      <c r="X139">
        <v>0</v>
      </c>
      <c r="Y139">
        <v>0</v>
      </c>
      <c r="Z139">
        <v>488</v>
      </c>
      <c r="AA139">
        <v>2</v>
      </c>
      <c r="AB139">
        <v>0</v>
      </c>
      <c r="AC139">
        <v>0</v>
      </c>
      <c r="AD139">
        <v>0</v>
      </c>
      <c r="AE139">
        <v>0</v>
      </c>
      <c r="AF139">
        <v>244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244</v>
      </c>
      <c r="AO139">
        <v>1</v>
      </c>
      <c r="AP139">
        <v>244</v>
      </c>
      <c r="AQ139">
        <v>1</v>
      </c>
      <c r="AR139">
        <v>732</v>
      </c>
      <c r="AS139">
        <v>3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732</v>
      </c>
      <c r="BC139">
        <v>3</v>
      </c>
      <c r="BD139">
        <v>732</v>
      </c>
      <c r="BE139">
        <v>3</v>
      </c>
      <c r="BF139">
        <v>732</v>
      </c>
      <c r="BG139">
        <v>3</v>
      </c>
      <c r="BH139">
        <v>732</v>
      </c>
      <c r="BI139">
        <v>3</v>
      </c>
      <c r="BJ139">
        <v>0</v>
      </c>
      <c r="BK139">
        <v>0</v>
      </c>
      <c r="BL139">
        <v>0</v>
      </c>
      <c r="BM139">
        <v>0</v>
      </c>
    </row>
    <row r="144" spans="1:65">
      <c r="A144" t="str" cm="1">
        <f t="array" ref="A144:A242">_xlfn.UNIQUE(Table1[Product ID])</f>
        <v>ITEM8265</v>
      </c>
      <c r="B144">
        <f>COUNT(_xlfn.ANCHORARRAY(A144))</f>
        <v>0</v>
      </c>
      <c r="C144">
        <f>144-242</f>
        <v>-98</v>
      </c>
    </row>
    <row r="145" spans="1:2">
      <c r="A145" t="str">
        <v>ITEM1785</v>
      </c>
      <c r="B145">
        <f t="shared" ref="B145:B146" si="0">COUNT(_xlfn.ANCHORARRAY(A145))</f>
        <v>0</v>
      </c>
    </row>
    <row r="146" spans="1:2">
      <c r="A146" t="str">
        <v>ITEM3032</v>
      </c>
      <c r="B146">
        <f t="shared" si="0"/>
        <v>0</v>
      </c>
    </row>
    <row r="147" spans="1:2">
      <c r="A147" t="str">
        <v>ITEM3313</v>
      </c>
    </row>
    <row r="148" spans="1:2">
      <c r="A148" t="str">
        <v>ITEM2978</v>
      </c>
    </row>
    <row r="149" spans="1:2">
      <c r="A149" t="str">
        <v>ITEM2513</v>
      </c>
    </row>
    <row r="150" spans="1:2">
      <c r="A150" t="str">
        <v>ITEM3731</v>
      </c>
    </row>
    <row r="151" spans="1:2">
      <c r="A151" t="str">
        <v>ITEM9640</v>
      </c>
    </row>
    <row r="152" spans="1:2">
      <c r="A152" t="str">
        <v>ITEM7902</v>
      </c>
    </row>
    <row r="153" spans="1:2">
      <c r="A153" t="str">
        <v>ITEM9717</v>
      </c>
    </row>
    <row r="154" spans="1:2">
      <c r="A154" t="str">
        <v>ITEM1791</v>
      </c>
    </row>
    <row r="155" spans="1:2">
      <c r="A155" t="str">
        <v>ITEM4188</v>
      </c>
    </row>
    <row r="156" spans="1:2">
      <c r="A156" t="str">
        <v>ITEM7516</v>
      </c>
    </row>
    <row r="157" spans="1:2">
      <c r="A157" t="str">
        <v>ITEM9671</v>
      </c>
    </row>
    <row r="158" spans="1:2">
      <c r="A158" t="str">
        <v>ITEM7519</v>
      </c>
    </row>
    <row r="159" spans="1:2">
      <c r="A159" t="str">
        <v>ITEM2360</v>
      </c>
    </row>
    <row r="160" spans="1:2">
      <c r="A160" t="str">
        <v>ITEM8897</v>
      </c>
    </row>
    <row r="161" spans="1:3">
      <c r="A161" t="str">
        <v>ITEM4672</v>
      </c>
    </row>
    <row r="162" spans="1:3">
      <c r="A162" t="str">
        <v>ITEM8933</v>
      </c>
    </row>
    <row r="163" spans="1:3">
      <c r="A163" t="str">
        <v>ITEM6354</v>
      </c>
    </row>
    <row r="164" spans="1:3">
      <c r="A164" t="str">
        <v>ITEM2248</v>
      </c>
    </row>
    <row r="165" spans="1:3">
      <c r="A165" t="str">
        <v>ITEM6480</v>
      </c>
    </row>
    <row r="166" spans="1:3">
      <c r="A166" t="str">
        <v>ITEM8226</v>
      </c>
    </row>
    <row r="167" spans="1:3">
      <c r="A167" t="str">
        <v>ITEM5047</v>
      </c>
    </row>
    <row r="168" spans="1:3">
      <c r="A168" t="str">
        <v>ITEM8923</v>
      </c>
    </row>
    <row r="169" spans="1:3">
      <c r="A169" t="str">
        <v>ITEM5498</v>
      </c>
    </row>
    <row r="170" spans="1:3">
      <c r="A170" t="str">
        <v>ITEM1945</v>
      </c>
    </row>
    <row r="171" spans="1:3">
      <c r="A171" t="str">
        <v>ITEM5204</v>
      </c>
    </row>
    <row r="172" spans="1:3">
      <c r="A172" t="str">
        <v>ITEM3632</v>
      </c>
    </row>
    <row r="173" spans="1:3">
      <c r="A173" t="str">
        <v>ITEM8061</v>
      </c>
    </row>
    <row r="174" spans="1:3">
      <c r="A174" t="str">
        <v>ITEM4894</v>
      </c>
      <c r="C174" s="1"/>
    </row>
    <row r="175" spans="1:3">
      <c r="A175" t="str">
        <v>ITEM6307</v>
      </c>
    </row>
    <row r="176" spans="1:3">
      <c r="A176" t="str">
        <v>ITEM5747</v>
      </c>
    </row>
    <row r="177" spans="1:1">
      <c r="A177" t="str">
        <v>ITEM8277</v>
      </c>
    </row>
    <row r="178" spans="1:1">
      <c r="A178" t="str">
        <v>ITEM4685</v>
      </c>
    </row>
    <row r="179" spans="1:1">
      <c r="A179" t="str">
        <v>ITEM8963</v>
      </c>
    </row>
    <row r="180" spans="1:1">
      <c r="A180" t="str">
        <v>ITEM8401</v>
      </c>
    </row>
    <row r="181" spans="1:1">
      <c r="A181" t="str">
        <v>ITEM6857</v>
      </c>
    </row>
    <row r="182" spans="1:1">
      <c r="A182" t="str">
        <v>ITEM9924</v>
      </c>
    </row>
    <row r="183" spans="1:1">
      <c r="A183" t="str">
        <v>ITEM2260</v>
      </c>
    </row>
    <row r="184" spans="1:1">
      <c r="A184" t="str">
        <v>ITEM9882</v>
      </c>
    </row>
    <row r="185" spans="1:1">
      <c r="A185" t="str">
        <v>ITEM7622</v>
      </c>
    </row>
    <row r="186" spans="1:1">
      <c r="A186" t="str">
        <v>ITEM3306</v>
      </c>
    </row>
    <row r="187" spans="1:1">
      <c r="A187" t="str">
        <v>ITEM5049</v>
      </c>
    </row>
    <row r="188" spans="1:1">
      <c r="A188" t="str">
        <v>ITEM2852</v>
      </c>
    </row>
    <row r="189" spans="1:1">
      <c r="A189" t="str">
        <v>ITEM4931</v>
      </c>
    </row>
    <row r="190" spans="1:1">
      <c r="A190" t="str">
        <v>ITEM3405</v>
      </c>
    </row>
    <row r="191" spans="1:1">
      <c r="A191" t="str">
        <v>ITEM6460</v>
      </c>
    </row>
    <row r="192" spans="1:1">
      <c r="A192" t="str">
        <v>ITEM8733</v>
      </c>
    </row>
    <row r="193" spans="1:1">
      <c r="A193" t="str">
        <v>ITEM2083</v>
      </c>
    </row>
    <row r="194" spans="1:1">
      <c r="A194" t="str">
        <v>ITEM9903</v>
      </c>
    </row>
    <row r="195" spans="1:1">
      <c r="A195" t="str">
        <v>ITEM2624</v>
      </c>
    </row>
    <row r="196" spans="1:1">
      <c r="A196" t="str">
        <v>ITEM3062</v>
      </c>
    </row>
    <row r="197" spans="1:1">
      <c r="A197" t="str">
        <v>ITEM8095</v>
      </c>
    </row>
    <row r="198" spans="1:1">
      <c r="A198" t="str">
        <v>ITEM5418</v>
      </c>
    </row>
    <row r="199" spans="1:1">
      <c r="A199" t="str">
        <v>ITEM7423</v>
      </c>
    </row>
    <row r="200" spans="1:1">
      <c r="A200" t="str">
        <v>ITEM8108</v>
      </c>
    </row>
    <row r="201" spans="1:1">
      <c r="A201" t="str">
        <v>ITEM3659</v>
      </c>
    </row>
    <row r="202" spans="1:1">
      <c r="A202" t="str">
        <v>ITEM9485</v>
      </c>
    </row>
    <row r="203" spans="1:1">
      <c r="A203" t="str">
        <v>ITEM9891</v>
      </c>
    </row>
    <row r="204" spans="1:1">
      <c r="A204" t="str">
        <v>ITEM1375</v>
      </c>
    </row>
    <row r="205" spans="1:1">
      <c r="A205" t="str">
        <v>ITEM4459</v>
      </c>
    </row>
    <row r="206" spans="1:1">
      <c r="A206" t="str">
        <v>ITEM9894</v>
      </c>
    </row>
    <row r="207" spans="1:1">
      <c r="A207" t="str">
        <v>ITEM6251</v>
      </c>
    </row>
    <row r="208" spans="1:1">
      <c r="A208" t="str">
        <v>ITEM4609</v>
      </c>
    </row>
    <row r="209" spans="1:1">
      <c r="A209" t="str">
        <v>ITEM8090</v>
      </c>
    </row>
    <row r="210" spans="1:1">
      <c r="A210" t="str">
        <v>ITEM6199</v>
      </c>
    </row>
    <row r="211" spans="1:1">
      <c r="A211" t="str">
        <v>ITEM4838</v>
      </c>
    </row>
    <row r="212" spans="1:1">
      <c r="A212" t="str">
        <v>ITEM5665</v>
      </c>
    </row>
    <row r="213" spans="1:1">
      <c r="A213" t="str">
        <v>ITEM9480</v>
      </c>
    </row>
    <row r="214" spans="1:1">
      <c r="A214" t="str">
        <v>ITEM8186</v>
      </c>
    </row>
    <row r="215" spans="1:1">
      <c r="A215" t="str">
        <v>ITEM8920</v>
      </c>
    </row>
    <row r="216" spans="1:1">
      <c r="A216" t="str">
        <v>ITEM1283</v>
      </c>
    </row>
    <row r="217" spans="1:1">
      <c r="A217" t="str">
        <v>ITEM6204</v>
      </c>
    </row>
    <row r="218" spans="1:1">
      <c r="A218" t="str">
        <v>ITEM8789</v>
      </c>
    </row>
    <row r="219" spans="1:1">
      <c r="A219" t="str">
        <v>ITEM7663</v>
      </c>
    </row>
    <row r="220" spans="1:1">
      <c r="A220" t="str">
        <v>ITEM2329</v>
      </c>
    </row>
    <row r="221" spans="1:1">
      <c r="A221" t="str">
        <v>ITEM5159</v>
      </c>
    </row>
    <row r="222" spans="1:1">
      <c r="A222" t="str">
        <v>ITEM5211</v>
      </c>
    </row>
    <row r="223" spans="1:1">
      <c r="A223" t="str">
        <v>ITEM1965</v>
      </c>
    </row>
    <row r="224" spans="1:1">
      <c r="A224" t="str">
        <v>ITEM5846</v>
      </c>
    </row>
    <row r="225" spans="1:1">
      <c r="A225" t="str">
        <v>ITEM3567</v>
      </c>
    </row>
    <row r="226" spans="1:1">
      <c r="A226" t="str">
        <v>ITEM7636</v>
      </c>
    </row>
    <row r="227" spans="1:1">
      <c r="A227" t="str">
        <v>ITEM6544</v>
      </c>
    </row>
    <row r="228" spans="1:1">
      <c r="A228" t="str">
        <v>ITEM1731</v>
      </c>
    </row>
    <row r="229" spans="1:1">
      <c r="A229" t="str">
        <v>ITEM1406</v>
      </c>
    </row>
    <row r="230" spans="1:1">
      <c r="A230" t="str">
        <v>ITEM5806</v>
      </c>
    </row>
    <row r="231" spans="1:1">
      <c r="A231" t="str">
        <v>ITEM1064</v>
      </c>
    </row>
    <row r="232" spans="1:1">
      <c r="A232" t="str">
        <v>ITEM9090</v>
      </c>
    </row>
    <row r="233" spans="1:1">
      <c r="A233" t="str">
        <v>ITEM9564</v>
      </c>
    </row>
    <row r="234" spans="1:1">
      <c r="A234" t="str">
        <v>ITEM1813</v>
      </c>
    </row>
    <row r="235" spans="1:1">
      <c r="A235" t="str">
        <v>ITEM9161</v>
      </c>
    </row>
    <row r="236" spans="1:1">
      <c r="A236" t="str">
        <v>ITEM3301</v>
      </c>
    </row>
    <row r="237" spans="1:1">
      <c r="A237" t="str">
        <v>ITEM5899</v>
      </c>
    </row>
    <row r="238" spans="1:1">
      <c r="A238" t="str">
        <v>ITEM8886</v>
      </c>
    </row>
    <row r="239" spans="1:1">
      <c r="A239" t="str">
        <v>ITEM7861</v>
      </c>
    </row>
    <row r="240" spans="1:1">
      <c r="A240" t="str">
        <v>ITEM3252</v>
      </c>
    </row>
    <row r="241" spans="1:34">
      <c r="A241" t="str">
        <v>ITEM8353</v>
      </c>
    </row>
    <row r="242" spans="1:34">
      <c r="A242" t="str">
        <v>ITEM7691</v>
      </c>
    </row>
    <row r="251" spans="1:34" ht="14.4">
      <c r="A251" s="17" t="s">
        <v>106</v>
      </c>
      <c r="B251" s="18" t="s">
        <v>140</v>
      </c>
      <c r="C251" s="18" t="s">
        <v>141</v>
      </c>
      <c r="D251" s="19" t="s">
        <v>321</v>
      </c>
      <c r="E251" s="19" t="s">
        <v>322</v>
      </c>
      <c r="F251" s="19" t="s">
        <v>323</v>
      </c>
      <c r="G251" s="19" t="s">
        <v>324</v>
      </c>
      <c r="H251" s="19" t="s">
        <v>325</v>
      </c>
      <c r="I251" s="19" t="s">
        <v>326</v>
      </c>
      <c r="J251" s="19" t="s">
        <v>327</v>
      </c>
      <c r="K251" s="19" t="s">
        <v>328</v>
      </c>
      <c r="L251" s="19" t="s">
        <v>329</v>
      </c>
      <c r="M251" s="19" t="s">
        <v>330</v>
      </c>
      <c r="N251" s="19" t="s">
        <v>331</v>
      </c>
      <c r="O251" s="19" t="s">
        <v>332</v>
      </c>
      <c r="P251" s="19" t="s">
        <v>333</v>
      </c>
      <c r="Q251" s="19" t="s">
        <v>334</v>
      </c>
      <c r="R251" s="19" t="s">
        <v>335</v>
      </c>
      <c r="S251" s="19" t="s">
        <v>336</v>
      </c>
      <c r="T251" s="19" t="s">
        <v>337</v>
      </c>
      <c r="U251" s="19" t="s">
        <v>338</v>
      </c>
      <c r="V251" s="19" t="s">
        <v>339</v>
      </c>
      <c r="W251" s="19" t="s">
        <v>340</v>
      </c>
      <c r="X251" s="19" t="s">
        <v>341</v>
      </c>
      <c r="Y251" s="19" t="s">
        <v>342</v>
      </c>
      <c r="Z251" s="19" t="s">
        <v>343</v>
      </c>
      <c r="AA251" s="19" t="s">
        <v>344</v>
      </c>
      <c r="AB251" s="19" t="s">
        <v>345</v>
      </c>
      <c r="AC251" s="19" t="s">
        <v>346</v>
      </c>
      <c r="AD251" s="19" t="s">
        <v>347</v>
      </c>
      <c r="AE251" s="19" t="s">
        <v>348</v>
      </c>
      <c r="AF251" s="19" t="s">
        <v>349</v>
      </c>
      <c r="AG251" s="19" t="s">
        <v>350</v>
      </c>
      <c r="AH251" s="19" t="s">
        <v>351</v>
      </c>
    </row>
    <row r="252" spans="1:34">
      <c r="A252" t="s">
        <v>2</v>
      </c>
      <c r="B252" t="s">
        <v>101</v>
      </c>
      <c r="C252" t="s">
        <v>152</v>
      </c>
      <c r="D252">
        <f t="array" ref="D252:D351">IFERROR(Table1[GMV1]/Table1[Units1],0)</f>
        <v>2058</v>
      </c>
      <c r="E252">
        <f t="array" ref="E252:E351">IFERROR(Table1[GMV2]/Table1[Units2],0)</f>
        <v>1799</v>
      </c>
      <c r="F252">
        <f t="array" ref="F252:F351">IFERROR(Table1[GMV3]/Table1[Units3],0)</f>
        <v>1799</v>
      </c>
      <c r="G252">
        <f t="array" ref="G252:G351">IFERROR(Table1[GMV4]/Table1[Units4],0)</f>
        <v>1799</v>
      </c>
      <c r="H252">
        <f t="array" ref="H252:H351">IFERROR(Table1[GMV5]/Table1[Units5],0)</f>
        <v>1721</v>
      </c>
      <c r="I252">
        <f t="array" ref="I252:I351">IFERROR(Table1[GMV6]/Table1[Units6],0)</f>
        <v>1716.2</v>
      </c>
      <c r="J252">
        <f t="array" ref="J252:J351">IFERROR(Table1[GMV7]/Table1[Units7],0)</f>
        <v>1709</v>
      </c>
      <c r="K252">
        <f t="array" ref="K252:K351">IFERROR(Table1[GMV8]/Table1[Units8],0)</f>
        <v>1709</v>
      </c>
      <c r="L252">
        <f t="array" ref="L252:L351">IFERROR(Table1[GMV9]/Table1[Units9],0)</f>
        <v>1709</v>
      </c>
      <c r="M252">
        <f t="array" ref="M252:M351">IFERROR(Table1[GMV10]/Table1[Units10],0)</f>
        <v>1709</v>
      </c>
      <c r="N252">
        <f t="array" ref="N252:N351">IFERROR(Table1[GMV11]/Table1[Units11],0)</f>
        <v>1709</v>
      </c>
      <c r="O252">
        <f t="array" ref="O252:O351">IFERROR(Table1[GMV12]/Table1[Units12],0)</f>
        <v>1709</v>
      </c>
      <c r="P252">
        <f t="array" ref="P252:P351">IFERROR(Table1[GMV13]/Table1[Units13],0)</f>
        <v>1709</v>
      </c>
      <c r="Q252">
        <f t="array" ref="Q252:Q351">IFERROR(Table1[GMV14]/Table1[Units14],0)</f>
        <v>1709</v>
      </c>
      <c r="R252">
        <f t="array" ref="R252:R351">IFERROR(Table1[GMV15]/Table1[Units15],0)</f>
        <v>1709</v>
      </c>
      <c r="S252">
        <f t="array" ref="S252:S351">IFERROR(Table1[GMV16]/Table1[Units16],0)</f>
        <v>1709</v>
      </c>
      <c r="T252">
        <f t="array" ref="T252:T351">IFERROR(Table1[GMV17]/Table1[Units17],0)</f>
        <v>1709</v>
      </c>
      <c r="U252">
        <f t="array" ref="U252:U351">IFERROR(Table1[GMV18]/Table1[Units18],0)</f>
        <v>1710.6666666666667</v>
      </c>
      <c r="V252">
        <f t="array" ref="V252:V351">IFERROR(Table1[GMV19]/Table1[Units19],0)</f>
        <v>1711.5</v>
      </c>
      <c r="W252">
        <f t="array" ref="W252:W351">IFERROR(Table1[GMV20]/Table1[Units20],0)</f>
        <v>1709.909090909091</v>
      </c>
      <c r="X252">
        <f t="array" ref="X252:X351">IFERROR(Table1[GMV21]/Table1[Units21],0)</f>
        <v>1699</v>
      </c>
      <c r="Y252">
        <f t="array" ref="Y252:Y351">IFERROR(Table1[GMV22]/Table1[Units22],0)</f>
        <v>1835.6666666666667</v>
      </c>
      <c r="Z252">
        <f t="array" ref="Z252:Z351">IFERROR(Table1[GMV23]/Table1[Units23],0)</f>
        <v>1681</v>
      </c>
      <c r="AA252">
        <f t="array" ref="AA252:AA351">IFERROR(Table1[GMV24]/Table1[Units24],0)</f>
        <v>1700</v>
      </c>
      <c r="AB252">
        <f t="array" ref="AB252:AB351">IFERROR(Table1[GMV25]/Table1[Units25],0)</f>
        <v>1676.5</v>
      </c>
      <c r="AC252">
        <f t="array" ref="AC252:AC351">IFERROR(Table1[GMV26]/Table1[Units26],0)</f>
        <v>1774.7142857142858</v>
      </c>
      <c r="AD252">
        <f t="array" ref="AD252:AD351">IFERROR(Table1[GMV27]/Table1[Units27],0)</f>
        <v>1099</v>
      </c>
      <c r="AE252">
        <f t="array" ref="AE252:AE351">IFERROR(Table1[GMV28]/Table1[Units28],0)</f>
        <v>1725.0869565217392</v>
      </c>
      <c r="AF252">
        <f t="array" ref="AF252:AF351">IFERROR(Table1[GMV29]/Table1[Units29],0)</f>
        <v>1699</v>
      </c>
      <c r="AG252">
        <f t="array" ref="AG252:AG351">IFERROR(Table1[GMV30]/Table1[Units30],0)</f>
        <v>1700.1111111111111</v>
      </c>
      <c r="AH252">
        <f t="array" ref="AH252:AH351">IFERROR(Table1[GMV31]/Table1[Units31],0)</f>
        <v>1681</v>
      </c>
    </row>
    <row r="253" spans="1:34">
      <c r="A253" t="s">
        <v>8</v>
      </c>
      <c r="B253" t="s">
        <v>101</v>
      </c>
      <c r="C253" t="s">
        <v>147</v>
      </c>
      <c r="D253">
        <v>0</v>
      </c>
      <c r="E253">
        <v>283.75</v>
      </c>
      <c r="F253">
        <v>283.66666666666669</v>
      </c>
      <c r="G253">
        <v>283.8</v>
      </c>
      <c r="H253">
        <v>283.83333333333331</v>
      </c>
      <c r="I253">
        <v>253.5</v>
      </c>
      <c r="J253">
        <v>283.85714285714283</v>
      </c>
      <c r="K253">
        <v>283.77777777777777</v>
      </c>
      <c r="L253">
        <v>284</v>
      </c>
      <c r="M253">
        <v>283.85714285714283</v>
      </c>
      <c r="N253">
        <v>283.77777777777777</v>
      </c>
      <c r="O253">
        <v>283.81818181818181</v>
      </c>
      <c r="P253">
        <v>304.8</v>
      </c>
      <c r="Q253">
        <v>283.81818181818181</v>
      </c>
      <c r="R253">
        <v>283.85714285714283</v>
      </c>
      <c r="S253">
        <v>283.8</v>
      </c>
      <c r="T253">
        <v>283.77777777777777</v>
      </c>
      <c r="U253">
        <v>283.8</v>
      </c>
      <c r="V253">
        <v>283.75</v>
      </c>
      <c r="W253">
        <v>283.75</v>
      </c>
      <c r="X253">
        <v>283.85714285714283</v>
      </c>
      <c r="Y253">
        <v>283.8125</v>
      </c>
      <c r="Z253">
        <v>283.8</v>
      </c>
      <c r="AA253">
        <v>283.76923076923077</v>
      </c>
      <c r="AB253">
        <v>283.76923076923077</v>
      </c>
      <c r="AC253">
        <v>283.83333333333331</v>
      </c>
      <c r="AD253">
        <v>283.75</v>
      </c>
      <c r="AE253">
        <v>283.75</v>
      </c>
      <c r="AF253">
        <v>284</v>
      </c>
      <c r="AG253">
        <v>283.75</v>
      </c>
      <c r="AH253">
        <v>283.8</v>
      </c>
    </row>
    <row r="254" spans="1:34">
      <c r="A254" t="s">
        <v>12</v>
      </c>
      <c r="B254" t="s">
        <v>101</v>
      </c>
      <c r="C254" t="s">
        <v>148</v>
      </c>
      <c r="D254">
        <v>498.4848484848485</v>
      </c>
      <c r="E254">
        <v>492.78125</v>
      </c>
      <c r="F254">
        <v>492.61538461538464</v>
      </c>
      <c r="G254">
        <v>492.61224489795916</v>
      </c>
      <c r="H254">
        <v>494.06976744186045</v>
      </c>
      <c r="I254">
        <v>495.17777777777781</v>
      </c>
      <c r="J254">
        <v>492.60975609756099</v>
      </c>
      <c r="K254">
        <v>492.61111111111109</v>
      </c>
      <c r="L254">
        <v>492.60975609756099</v>
      </c>
      <c r="M254">
        <v>492.61224489795916</v>
      </c>
      <c r="N254">
        <v>492.62</v>
      </c>
      <c r="O254">
        <v>492.60714285714283</v>
      </c>
      <c r="P254">
        <v>492.62857142857143</v>
      </c>
      <c r="Q254">
        <v>492.6</v>
      </c>
      <c r="R254">
        <v>492.61111111111109</v>
      </c>
      <c r="S254">
        <v>492.61290322580646</v>
      </c>
      <c r="T254">
        <v>492.62</v>
      </c>
      <c r="U254">
        <v>492.60869565217394</v>
      </c>
      <c r="V254">
        <v>492.60416666666669</v>
      </c>
      <c r="W254">
        <v>492.61702127659572</v>
      </c>
      <c r="X254">
        <v>492.61818181818182</v>
      </c>
      <c r="Y254">
        <v>492.83333333333331</v>
      </c>
      <c r="Z254">
        <v>483.12087912087912</v>
      </c>
      <c r="AA254">
        <v>483.125</v>
      </c>
      <c r="AB254">
        <v>483.12307692307695</v>
      </c>
      <c r="AC254">
        <v>483.12698412698415</v>
      </c>
      <c r="AD254">
        <v>483.125</v>
      </c>
      <c r="AE254">
        <v>493.85</v>
      </c>
      <c r="AF254">
        <v>492.60714285714283</v>
      </c>
      <c r="AG254">
        <v>492.60465116279067</v>
      </c>
      <c r="AH254">
        <v>483.12087912087912</v>
      </c>
    </row>
    <row r="255" spans="1:34">
      <c r="A255" t="s">
        <v>41</v>
      </c>
      <c r="B255" t="s">
        <v>101</v>
      </c>
      <c r="C255" t="s">
        <v>147</v>
      </c>
      <c r="D255">
        <v>845.69230769230774</v>
      </c>
      <c r="E255">
        <v>857.58333333333337</v>
      </c>
      <c r="F255">
        <v>855.64285714285711</v>
      </c>
      <c r="G255">
        <v>858.81818181818187</v>
      </c>
      <c r="H255">
        <v>844.2</v>
      </c>
      <c r="I255">
        <v>825.66666666666663</v>
      </c>
      <c r="J255">
        <v>858.5333333333333</v>
      </c>
      <c r="K255">
        <v>860.76923076923072</v>
      </c>
      <c r="L255">
        <v>849.88888888888891</v>
      </c>
      <c r="M255">
        <v>864.5</v>
      </c>
      <c r="N255">
        <v>858.5333333333333</v>
      </c>
      <c r="O255">
        <v>843.81818181818187</v>
      </c>
      <c r="P255">
        <v>847.71428571428567</v>
      </c>
      <c r="Q255">
        <v>854.125</v>
      </c>
      <c r="R255">
        <v>848.41666666666663</v>
      </c>
      <c r="S255">
        <v>843.8</v>
      </c>
      <c r="T255">
        <v>843.85714285714289</v>
      </c>
      <c r="U255">
        <v>843.83333333333337</v>
      </c>
      <c r="V255">
        <v>839.42857142857144</v>
      </c>
      <c r="W255">
        <v>836.14285714285711</v>
      </c>
      <c r="X255">
        <v>836.22222222222217</v>
      </c>
      <c r="Y255">
        <v>836.25</v>
      </c>
      <c r="Z255">
        <v>834.28571428571433</v>
      </c>
      <c r="AA255">
        <v>834.25</v>
      </c>
      <c r="AB255">
        <v>834.33333333333337</v>
      </c>
      <c r="AC255">
        <v>834.30769230769226</v>
      </c>
      <c r="AD255">
        <v>834.28571428571433</v>
      </c>
      <c r="AE255">
        <v>846.125</v>
      </c>
      <c r="AF255">
        <v>843.76923076923072</v>
      </c>
      <c r="AG255">
        <v>843.85714285714289</v>
      </c>
      <c r="AH255">
        <v>834.28571428571433</v>
      </c>
    </row>
    <row r="256" spans="1:34">
      <c r="A256" t="s">
        <v>78</v>
      </c>
      <c r="B256" t="s">
        <v>101</v>
      </c>
      <c r="C256" t="s">
        <v>152</v>
      </c>
      <c r="D256">
        <v>227</v>
      </c>
      <c r="E256">
        <v>0</v>
      </c>
      <c r="F256">
        <v>179.5</v>
      </c>
      <c r="G256">
        <v>0</v>
      </c>
      <c r="H256">
        <v>0</v>
      </c>
      <c r="I256">
        <v>181</v>
      </c>
      <c r="J256">
        <v>0</v>
      </c>
      <c r="K256">
        <v>179</v>
      </c>
      <c r="L256">
        <v>179</v>
      </c>
      <c r="M256">
        <v>179</v>
      </c>
      <c r="N256">
        <v>0</v>
      </c>
      <c r="O256">
        <v>179</v>
      </c>
      <c r="P256">
        <v>179</v>
      </c>
      <c r="Q256">
        <v>0</v>
      </c>
      <c r="R256">
        <v>0</v>
      </c>
      <c r="S256">
        <v>179</v>
      </c>
      <c r="T256">
        <v>0</v>
      </c>
      <c r="U256">
        <v>179.33333333333334</v>
      </c>
      <c r="V256">
        <v>179</v>
      </c>
      <c r="W256">
        <v>172</v>
      </c>
      <c r="X256">
        <v>0</v>
      </c>
      <c r="Y256">
        <v>172</v>
      </c>
      <c r="Z256">
        <v>170</v>
      </c>
      <c r="AA256">
        <v>170</v>
      </c>
      <c r="AB256">
        <v>170</v>
      </c>
      <c r="AC256">
        <v>0</v>
      </c>
      <c r="AD256">
        <v>0</v>
      </c>
      <c r="AE256">
        <v>201</v>
      </c>
      <c r="AF256">
        <v>0</v>
      </c>
      <c r="AG256">
        <v>170</v>
      </c>
      <c r="AH256">
        <v>170</v>
      </c>
    </row>
    <row r="257" spans="1:34">
      <c r="A257" t="s">
        <v>21</v>
      </c>
      <c r="B257" t="s">
        <v>101</v>
      </c>
      <c r="C257" t="s">
        <v>152</v>
      </c>
      <c r="D257">
        <v>845.66666666666663</v>
      </c>
      <c r="E257">
        <v>871.33333333333337</v>
      </c>
      <c r="F257">
        <v>850.75</v>
      </c>
      <c r="G257">
        <v>854.8</v>
      </c>
      <c r="H257">
        <v>853.22222222222217</v>
      </c>
      <c r="I257">
        <v>849.47058823529414</v>
      </c>
      <c r="J257">
        <v>843.83333333333337</v>
      </c>
      <c r="K257">
        <v>846.68421052631584</v>
      </c>
      <c r="L257">
        <v>853</v>
      </c>
      <c r="M257">
        <v>843.76923076923072</v>
      </c>
      <c r="N257">
        <v>847.05882352941171</v>
      </c>
      <c r="O257">
        <v>854.86666666666667</v>
      </c>
      <c r="P257">
        <v>849.91666666666663</v>
      </c>
      <c r="Q257">
        <v>855.42105263157896</v>
      </c>
      <c r="R257">
        <v>858.81818181818187</v>
      </c>
      <c r="S257">
        <v>857.58333333333337</v>
      </c>
      <c r="T257">
        <v>854.8</v>
      </c>
      <c r="U257">
        <v>868.33333333333337</v>
      </c>
      <c r="V257">
        <v>847.16666666666663</v>
      </c>
      <c r="W257">
        <v>845.84615384615381</v>
      </c>
      <c r="X257">
        <v>840.4</v>
      </c>
      <c r="Y257">
        <v>850.69230769230774</v>
      </c>
      <c r="Z257">
        <v>841.44444444444446</v>
      </c>
      <c r="AA257">
        <v>846.09090909090912</v>
      </c>
      <c r="AB257">
        <v>823</v>
      </c>
      <c r="AC257">
        <v>682</v>
      </c>
      <c r="AD257">
        <v>691.9473684210526</v>
      </c>
      <c r="AE257">
        <v>691.92857142857144</v>
      </c>
      <c r="AF257">
        <v>691.9473684210526</v>
      </c>
      <c r="AG257">
        <v>691.9375</v>
      </c>
      <c r="AH257">
        <v>841.44444444444446</v>
      </c>
    </row>
    <row r="258" spans="1:34">
      <c r="A258" t="s">
        <v>69</v>
      </c>
      <c r="B258" t="s">
        <v>101</v>
      </c>
      <c r="C258" t="s">
        <v>147</v>
      </c>
      <c r="D258">
        <v>616</v>
      </c>
      <c r="E258">
        <v>616</v>
      </c>
      <c r="F258">
        <v>635.75</v>
      </c>
      <c r="G258">
        <v>616</v>
      </c>
      <c r="H258">
        <v>524.625</v>
      </c>
      <c r="I258">
        <v>612</v>
      </c>
      <c r="J258">
        <v>511.60869565217394</v>
      </c>
      <c r="K258">
        <v>511.58823529411762</v>
      </c>
      <c r="L258">
        <v>511.58823529411762</v>
      </c>
      <c r="M258">
        <v>511.61111111111109</v>
      </c>
      <c r="N258">
        <v>511.57894736842104</v>
      </c>
      <c r="O258">
        <v>507.93103448275861</v>
      </c>
      <c r="P258">
        <v>512.92857142857144</v>
      </c>
      <c r="Q258">
        <v>504</v>
      </c>
      <c r="R258">
        <v>504</v>
      </c>
      <c r="S258">
        <v>415.58064516129031</v>
      </c>
      <c r="T258">
        <v>359.74193548387098</v>
      </c>
      <c r="U258">
        <v>359.71428571428572</v>
      </c>
      <c r="V258">
        <v>359.72972972972974</v>
      </c>
      <c r="W258">
        <v>359.73333333333335</v>
      </c>
      <c r="X258">
        <v>359.72727272727275</v>
      </c>
      <c r="Y258">
        <v>359.72222222222223</v>
      </c>
      <c r="Z258">
        <v>359.72</v>
      </c>
      <c r="AA258">
        <v>359.73809523809524</v>
      </c>
      <c r="AB258">
        <v>359.73170731707319</v>
      </c>
      <c r="AC258">
        <v>359.72727272727275</v>
      </c>
      <c r="AD258">
        <v>359.72727272727275</v>
      </c>
      <c r="AE258">
        <v>359.73170731707319</v>
      </c>
      <c r="AF258">
        <v>359.73170731707319</v>
      </c>
      <c r="AG258">
        <v>359.72500000000002</v>
      </c>
      <c r="AH258">
        <v>359.72</v>
      </c>
    </row>
    <row r="259" spans="1:34">
      <c r="A259" t="s">
        <v>32</v>
      </c>
      <c r="B259" t="s">
        <v>101</v>
      </c>
      <c r="C259" t="s">
        <v>147</v>
      </c>
      <c r="D259">
        <v>845.69230769230774</v>
      </c>
      <c r="E259">
        <v>857.58333333333337</v>
      </c>
      <c r="F259">
        <v>855.64285714285711</v>
      </c>
      <c r="G259">
        <v>858.81818181818187</v>
      </c>
      <c r="H259">
        <v>844.2</v>
      </c>
      <c r="I259">
        <v>825.66666666666663</v>
      </c>
      <c r="J259">
        <v>858.5333333333333</v>
      </c>
      <c r="K259">
        <v>860.76923076923072</v>
      </c>
      <c r="L259">
        <v>849.88888888888891</v>
      </c>
      <c r="M259">
        <v>864.5</v>
      </c>
      <c r="N259">
        <v>858.5333333333333</v>
      </c>
      <c r="O259">
        <v>843.81818181818187</v>
      </c>
      <c r="P259">
        <v>847.71428571428567</v>
      </c>
      <c r="Q259">
        <v>854.125</v>
      </c>
      <c r="R259">
        <v>848.41666666666663</v>
      </c>
      <c r="S259">
        <v>843.8</v>
      </c>
      <c r="T259">
        <v>843.85714285714289</v>
      </c>
      <c r="U259">
        <v>843.83333333333337</v>
      </c>
      <c r="V259">
        <v>839.42857142857144</v>
      </c>
      <c r="W259">
        <v>836.14285714285711</v>
      </c>
      <c r="X259">
        <v>836.22222222222217</v>
      </c>
      <c r="Y259">
        <v>836.25</v>
      </c>
      <c r="Z259">
        <v>834.28571428571433</v>
      </c>
      <c r="AA259">
        <v>834.25</v>
      </c>
      <c r="AB259">
        <v>834.33333333333337</v>
      </c>
      <c r="AC259">
        <v>834.30769230769226</v>
      </c>
      <c r="AD259">
        <v>834.28571428571433</v>
      </c>
      <c r="AE259">
        <v>846.125</v>
      </c>
      <c r="AF259">
        <v>843.76923076923072</v>
      </c>
      <c r="AG259">
        <v>843.85714285714289</v>
      </c>
      <c r="AH259">
        <v>834.28571428571433</v>
      </c>
    </row>
    <row r="260" spans="1:34">
      <c r="A260" t="s">
        <v>42</v>
      </c>
      <c r="B260" t="s">
        <v>101</v>
      </c>
      <c r="C260" t="s">
        <v>152</v>
      </c>
      <c r="D260">
        <v>699</v>
      </c>
      <c r="E260">
        <v>699</v>
      </c>
      <c r="F260">
        <v>699</v>
      </c>
      <c r="G260">
        <v>699</v>
      </c>
      <c r="H260">
        <v>699</v>
      </c>
      <c r="I260">
        <v>699</v>
      </c>
      <c r="J260">
        <v>699</v>
      </c>
      <c r="K260">
        <v>699</v>
      </c>
      <c r="L260">
        <v>699</v>
      </c>
      <c r="M260">
        <v>699</v>
      </c>
      <c r="N260">
        <v>699</v>
      </c>
      <c r="O260">
        <v>699</v>
      </c>
      <c r="P260">
        <v>674</v>
      </c>
      <c r="Q260">
        <v>649</v>
      </c>
      <c r="R260">
        <v>649</v>
      </c>
      <c r="S260">
        <v>660.66666666666663</v>
      </c>
      <c r="T260">
        <v>649</v>
      </c>
      <c r="U260">
        <v>649</v>
      </c>
      <c r="V260">
        <v>649</v>
      </c>
      <c r="W260">
        <v>649</v>
      </c>
      <c r="X260">
        <v>649</v>
      </c>
      <c r="Y260">
        <v>649</v>
      </c>
      <c r="Z260">
        <v>649</v>
      </c>
      <c r="AA260">
        <v>649</v>
      </c>
      <c r="AB260">
        <v>649</v>
      </c>
      <c r="AC260">
        <v>649</v>
      </c>
      <c r="AD260">
        <v>649</v>
      </c>
      <c r="AE260">
        <v>625</v>
      </c>
      <c r="AF260">
        <v>625</v>
      </c>
      <c r="AG260">
        <v>625</v>
      </c>
      <c r="AH260">
        <v>649</v>
      </c>
    </row>
    <row r="261" spans="1:34">
      <c r="A261" t="s">
        <v>31</v>
      </c>
      <c r="B261" t="s">
        <v>101</v>
      </c>
      <c r="C261" t="s">
        <v>148</v>
      </c>
      <c r="D261">
        <v>679</v>
      </c>
      <c r="E261">
        <v>679</v>
      </c>
      <c r="F261">
        <v>679</v>
      </c>
      <c r="G261">
        <v>679</v>
      </c>
      <c r="H261">
        <v>679</v>
      </c>
      <c r="I261">
        <v>679</v>
      </c>
      <c r="J261">
        <v>679</v>
      </c>
      <c r="K261">
        <v>679</v>
      </c>
      <c r="L261">
        <v>679</v>
      </c>
      <c r="M261">
        <v>679</v>
      </c>
      <c r="N261">
        <v>679</v>
      </c>
      <c r="O261">
        <v>679</v>
      </c>
      <c r="P261">
        <v>669</v>
      </c>
      <c r="Q261">
        <v>649</v>
      </c>
      <c r="R261">
        <v>649</v>
      </c>
      <c r="S261">
        <v>649</v>
      </c>
      <c r="T261">
        <v>649</v>
      </c>
      <c r="U261">
        <v>649</v>
      </c>
      <c r="V261">
        <v>649</v>
      </c>
      <c r="W261">
        <v>649</v>
      </c>
      <c r="X261">
        <v>649</v>
      </c>
      <c r="Y261">
        <v>649</v>
      </c>
      <c r="Z261">
        <v>649</v>
      </c>
      <c r="AA261">
        <v>649</v>
      </c>
      <c r="AB261">
        <v>649</v>
      </c>
      <c r="AC261">
        <v>649</v>
      </c>
      <c r="AD261">
        <v>649</v>
      </c>
      <c r="AE261">
        <v>599</v>
      </c>
      <c r="AF261">
        <v>599</v>
      </c>
      <c r="AG261">
        <v>599</v>
      </c>
      <c r="AH261">
        <v>649</v>
      </c>
    </row>
    <row r="262" spans="1:34">
      <c r="A262" t="s">
        <v>87</v>
      </c>
      <c r="B262" t="s">
        <v>101</v>
      </c>
      <c r="C262" t="s">
        <v>148</v>
      </c>
      <c r="D262">
        <v>417.85365853658539</v>
      </c>
      <c r="E262">
        <v>417.85714285714283</v>
      </c>
      <c r="F262">
        <v>417.86111111111109</v>
      </c>
      <c r="G262">
        <v>417.85365853658539</v>
      </c>
      <c r="H262">
        <v>417.86666666666667</v>
      </c>
      <c r="I262">
        <v>417.85</v>
      </c>
      <c r="J262">
        <v>417.86666666666667</v>
      </c>
      <c r="K262">
        <v>417.85714285714283</v>
      </c>
      <c r="L262">
        <v>417.86538461538464</v>
      </c>
      <c r="M262">
        <v>417.86206896551727</v>
      </c>
      <c r="N262">
        <v>417.86274509803923</v>
      </c>
      <c r="O262">
        <v>417.86956521739131</v>
      </c>
      <c r="P262">
        <v>417.89473684210526</v>
      </c>
      <c r="Q262">
        <v>417.85185185185185</v>
      </c>
      <c r="R262">
        <v>417.86666666666667</v>
      </c>
      <c r="S262">
        <v>417.875</v>
      </c>
      <c r="T262">
        <v>417.85185185185185</v>
      </c>
      <c r="U262">
        <v>417.84848484848487</v>
      </c>
      <c r="V262">
        <v>417.875</v>
      </c>
      <c r="W262">
        <v>417.85714285714283</v>
      </c>
      <c r="X262">
        <v>417.86486486486484</v>
      </c>
      <c r="Y262">
        <v>417.86842105263156</v>
      </c>
      <c r="Z262">
        <v>417.85714285714283</v>
      </c>
      <c r="AA262">
        <v>417.87179487179486</v>
      </c>
      <c r="AB262">
        <v>417.85</v>
      </c>
      <c r="AC262">
        <v>417.85365853658539</v>
      </c>
      <c r="AD262">
        <v>417.88</v>
      </c>
      <c r="AE262">
        <v>417.85714285714283</v>
      </c>
      <c r="AF262">
        <v>417.86363636363637</v>
      </c>
      <c r="AG262">
        <v>417.85185185185185</v>
      </c>
      <c r="AH262">
        <v>417.85714285714283</v>
      </c>
    </row>
    <row r="263" spans="1:34">
      <c r="A263" t="s">
        <v>98</v>
      </c>
      <c r="B263" t="s">
        <v>101</v>
      </c>
      <c r="C263" t="s">
        <v>152</v>
      </c>
      <c r="D263">
        <v>135</v>
      </c>
      <c r="E263">
        <v>135</v>
      </c>
      <c r="F263">
        <v>135</v>
      </c>
      <c r="G263">
        <v>135</v>
      </c>
      <c r="H263">
        <v>135</v>
      </c>
      <c r="I263">
        <v>135.09929078014184</v>
      </c>
      <c r="J263">
        <v>135</v>
      </c>
      <c r="K263">
        <v>135</v>
      </c>
      <c r="L263">
        <v>135</v>
      </c>
      <c r="M263">
        <v>135</v>
      </c>
      <c r="N263">
        <v>135</v>
      </c>
      <c r="O263">
        <v>135</v>
      </c>
      <c r="P263">
        <v>135</v>
      </c>
      <c r="Q263">
        <v>135</v>
      </c>
      <c r="R263">
        <v>135</v>
      </c>
      <c r="S263">
        <v>137.43055555555554</v>
      </c>
      <c r="T263">
        <v>135</v>
      </c>
      <c r="U263">
        <v>135</v>
      </c>
      <c r="V263">
        <v>135</v>
      </c>
      <c r="W263">
        <v>135</v>
      </c>
      <c r="X263">
        <v>135.07909604519773</v>
      </c>
      <c r="Y263">
        <v>135</v>
      </c>
      <c r="Z263">
        <v>135</v>
      </c>
      <c r="AA263">
        <v>135</v>
      </c>
      <c r="AB263">
        <v>135</v>
      </c>
      <c r="AC263">
        <v>135</v>
      </c>
      <c r="AD263">
        <v>135.39344262295083</v>
      </c>
      <c r="AE263">
        <v>129.09905660377359</v>
      </c>
      <c r="AF263">
        <v>129.0042735042735</v>
      </c>
      <c r="AG263">
        <v>129.00460829493088</v>
      </c>
      <c r="AH263">
        <v>135</v>
      </c>
    </row>
    <row r="264" spans="1:34">
      <c r="A264" t="s">
        <v>60</v>
      </c>
      <c r="B264" t="s">
        <v>101</v>
      </c>
      <c r="C264" t="s">
        <v>152</v>
      </c>
      <c r="D264">
        <v>292.33333333333331</v>
      </c>
      <c r="E264">
        <v>255.66666666666666</v>
      </c>
      <c r="F264">
        <v>299</v>
      </c>
      <c r="G264">
        <v>279</v>
      </c>
      <c r="H264">
        <v>292.33333333333331</v>
      </c>
      <c r="I264">
        <v>319</v>
      </c>
      <c r="J264">
        <v>289</v>
      </c>
      <c r="K264">
        <v>299</v>
      </c>
      <c r="L264">
        <v>279</v>
      </c>
      <c r="M264">
        <v>279</v>
      </c>
      <c r="N264">
        <v>279</v>
      </c>
      <c r="O264">
        <v>279</v>
      </c>
      <c r="P264">
        <v>296.14285714285717</v>
      </c>
      <c r="Q264">
        <v>279</v>
      </c>
      <c r="R264">
        <v>285.66666666666669</v>
      </c>
      <c r="S264">
        <v>279</v>
      </c>
      <c r="T264">
        <v>279</v>
      </c>
      <c r="U264">
        <v>279</v>
      </c>
      <c r="V264">
        <v>279</v>
      </c>
      <c r="W264">
        <v>279</v>
      </c>
      <c r="X264">
        <v>208.5</v>
      </c>
      <c r="Y264">
        <v>185</v>
      </c>
      <c r="Z264">
        <v>191</v>
      </c>
      <c r="AA264">
        <v>201</v>
      </c>
      <c r="AB264">
        <v>204.33333333333334</v>
      </c>
      <c r="AC264">
        <v>195</v>
      </c>
      <c r="AD264">
        <v>185</v>
      </c>
      <c r="AE264">
        <v>185</v>
      </c>
      <c r="AF264">
        <v>196.42857142857142</v>
      </c>
      <c r="AG264">
        <v>198.33333333333334</v>
      </c>
      <c r="AH264">
        <v>191</v>
      </c>
    </row>
    <row r="265" spans="1:34">
      <c r="A265" t="s">
        <v>51</v>
      </c>
      <c r="B265" t="s">
        <v>101</v>
      </c>
      <c r="C265" t="s">
        <v>148</v>
      </c>
      <c r="D265">
        <v>162.33333333333334</v>
      </c>
      <c r="E265">
        <v>166.14285714285714</v>
      </c>
      <c r="F265">
        <v>154.71428571428572</v>
      </c>
      <c r="G265">
        <v>162.33333333333334</v>
      </c>
      <c r="H265">
        <v>179</v>
      </c>
      <c r="I265">
        <v>149</v>
      </c>
      <c r="J265">
        <v>164</v>
      </c>
      <c r="K265">
        <v>157</v>
      </c>
      <c r="L265">
        <v>173</v>
      </c>
      <c r="M265">
        <v>159</v>
      </c>
      <c r="N265">
        <v>149</v>
      </c>
      <c r="O265">
        <v>169</v>
      </c>
      <c r="P265">
        <v>149</v>
      </c>
      <c r="Q265">
        <v>162.33333333333334</v>
      </c>
      <c r="R265">
        <v>149</v>
      </c>
      <c r="S265">
        <v>181</v>
      </c>
      <c r="T265">
        <v>173</v>
      </c>
      <c r="U265">
        <v>189</v>
      </c>
      <c r="V265">
        <v>157</v>
      </c>
      <c r="W265">
        <v>169</v>
      </c>
      <c r="X265">
        <v>215</v>
      </c>
      <c r="Y265">
        <v>219</v>
      </c>
      <c r="Z265">
        <v>204</v>
      </c>
      <c r="AA265">
        <v>215</v>
      </c>
      <c r="AB265">
        <v>213.54545454545453</v>
      </c>
      <c r="AC265">
        <v>225.66666666666666</v>
      </c>
      <c r="AD265">
        <v>205.66666666666666</v>
      </c>
      <c r="AE265">
        <v>204</v>
      </c>
      <c r="AF265">
        <v>223</v>
      </c>
      <c r="AG265">
        <v>215</v>
      </c>
      <c r="AH265">
        <v>204</v>
      </c>
    </row>
    <row r="266" spans="1:34">
      <c r="A266" t="s">
        <v>13</v>
      </c>
      <c r="B266" t="s">
        <v>101</v>
      </c>
      <c r="C266" t="s">
        <v>147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479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>
      <c r="A267" t="s">
        <v>48</v>
      </c>
      <c r="B267" t="s">
        <v>101</v>
      </c>
      <c r="C267" t="s">
        <v>147</v>
      </c>
      <c r="D267">
        <v>0</v>
      </c>
      <c r="E267">
        <v>244</v>
      </c>
      <c r="F267">
        <v>244</v>
      </c>
      <c r="G267">
        <v>244</v>
      </c>
      <c r="H267">
        <v>0</v>
      </c>
      <c r="I267">
        <v>244</v>
      </c>
      <c r="J267">
        <v>244</v>
      </c>
      <c r="K267">
        <v>0</v>
      </c>
      <c r="L267">
        <v>270.66666666666669</v>
      </c>
      <c r="M267">
        <v>257.33333333333331</v>
      </c>
      <c r="N267">
        <v>0</v>
      </c>
      <c r="O267">
        <v>244</v>
      </c>
      <c r="P267">
        <v>0</v>
      </c>
      <c r="Q267">
        <v>0</v>
      </c>
      <c r="R267">
        <v>244</v>
      </c>
      <c r="S267">
        <v>0</v>
      </c>
      <c r="T267">
        <v>0</v>
      </c>
      <c r="U267">
        <v>0</v>
      </c>
      <c r="V267">
        <v>244</v>
      </c>
      <c r="W267">
        <v>244</v>
      </c>
      <c r="X267">
        <v>244</v>
      </c>
      <c r="Y267">
        <v>0</v>
      </c>
      <c r="Z267">
        <v>0</v>
      </c>
      <c r="AA267">
        <v>0</v>
      </c>
      <c r="AB267">
        <v>0</v>
      </c>
      <c r="AC267">
        <v>244</v>
      </c>
      <c r="AD267">
        <v>244</v>
      </c>
      <c r="AE267">
        <v>244</v>
      </c>
      <c r="AF267">
        <v>244</v>
      </c>
      <c r="AG267">
        <v>0</v>
      </c>
      <c r="AH267">
        <v>0</v>
      </c>
    </row>
    <row r="268" spans="1:34">
      <c r="A268" t="s">
        <v>3</v>
      </c>
      <c r="B268" t="s">
        <v>101</v>
      </c>
      <c r="C268" t="s">
        <v>148</v>
      </c>
      <c r="D268">
        <v>846.5</v>
      </c>
      <c r="E268">
        <v>844</v>
      </c>
      <c r="F268">
        <v>844</v>
      </c>
      <c r="G268">
        <v>843.6</v>
      </c>
      <c r="H268">
        <v>844.33333333333337</v>
      </c>
      <c r="I268">
        <v>868.77777777777783</v>
      </c>
      <c r="J268">
        <v>843.77777777777783</v>
      </c>
      <c r="K268">
        <v>843.83333333333337</v>
      </c>
      <c r="L268">
        <v>843.75</v>
      </c>
      <c r="M268">
        <v>843.75</v>
      </c>
      <c r="N268">
        <v>843.85714285714289</v>
      </c>
      <c r="O268">
        <v>843.77777777777783</v>
      </c>
      <c r="P268">
        <v>843.66666666666663</v>
      </c>
      <c r="Q268">
        <v>843.8</v>
      </c>
      <c r="R268">
        <v>843.8</v>
      </c>
      <c r="S268">
        <v>843.8</v>
      </c>
      <c r="T268">
        <v>843.8</v>
      </c>
      <c r="U268">
        <v>843.85714285714289</v>
      </c>
      <c r="V268">
        <v>843.75</v>
      </c>
      <c r="W268">
        <v>836</v>
      </c>
      <c r="X268">
        <v>836.2</v>
      </c>
      <c r="Y268">
        <v>836.25</v>
      </c>
      <c r="Z268">
        <v>834.4</v>
      </c>
      <c r="AA268">
        <v>834.33333333333337</v>
      </c>
      <c r="AB268">
        <v>815.36363636363637</v>
      </c>
      <c r="AC268">
        <v>729.88888888888891</v>
      </c>
      <c r="AD268">
        <v>729.85714285714289</v>
      </c>
      <c r="AE268">
        <v>729.875</v>
      </c>
      <c r="AF268">
        <v>729.85714285714289</v>
      </c>
      <c r="AG268">
        <v>729.85714285714289</v>
      </c>
      <c r="AH268">
        <v>834.4</v>
      </c>
    </row>
    <row r="269" spans="1:34">
      <c r="A269" t="s">
        <v>61</v>
      </c>
      <c r="B269" t="s">
        <v>101</v>
      </c>
      <c r="C269" t="s">
        <v>147</v>
      </c>
      <c r="D269">
        <v>473.6</v>
      </c>
      <c r="E269">
        <v>464.14285714285717</v>
      </c>
      <c r="F269">
        <v>464</v>
      </c>
      <c r="G269">
        <v>464</v>
      </c>
      <c r="H269">
        <v>464</v>
      </c>
      <c r="I269">
        <v>464</v>
      </c>
      <c r="J269">
        <v>464</v>
      </c>
      <c r="K269">
        <v>464</v>
      </c>
      <c r="L269">
        <v>464</v>
      </c>
      <c r="M269">
        <v>464.2</v>
      </c>
      <c r="N269">
        <v>464</v>
      </c>
      <c r="O269">
        <v>464</v>
      </c>
      <c r="P269">
        <v>0</v>
      </c>
      <c r="Q269">
        <v>0</v>
      </c>
      <c r="R269">
        <v>464.14285714285717</v>
      </c>
      <c r="S269">
        <v>464</v>
      </c>
      <c r="T269">
        <v>464</v>
      </c>
      <c r="U269">
        <v>464</v>
      </c>
      <c r="V269">
        <v>464.16666666666669</v>
      </c>
      <c r="W269">
        <v>464</v>
      </c>
      <c r="X269">
        <v>464</v>
      </c>
      <c r="Y269">
        <v>467.33333333333331</v>
      </c>
      <c r="Z269">
        <v>0</v>
      </c>
      <c r="AA269">
        <v>455</v>
      </c>
      <c r="AB269">
        <v>0</v>
      </c>
      <c r="AC269">
        <v>0</v>
      </c>
      <c r="AD269">
        <v>0</v>
      </c>
      <c r="AE269">
        <v>0</v>
      </c>
      <c r="AF269">
        <v>416.6</v>
      </c>
      <c r="AG269">
        <v>416.75</v>
      </c>
      <c r="AH269">
        <v>0</v>
      </c>
    </row>
    <row r="270" spans="1:34">
      <c r="A270" t="s">
        <v>88</v>
      </c>
      <c r="B270" t="s">
        <v>101</v>
      </c>
      <c r="C270" t="s">
        <v>148</v>
      </c>
      <c r="D270">
        <v>891</v>
      </c>
      <c r="E270">
        <v>930</v>
      </c>
      <c r="F270">
        <v>891.5</v>
      </c>
      <c r="G270">
        <v>891.5</v>
      </c>
      <c r="H270">
        <v>891.33333333333337</v>
      </c>
      <c r="I270">
        <v>912</v>
      </c>
      <c r="J270">
        <v>891</v>
      </c>
      <c r="K270">
        <v>891</v>
      </c>
      <c r="L270">
        <v>891.5</v>
      </c>
      <c r="M270">
        <v>891.5</v>
      </c>
      <c r="N270">
        <v>891</v>
      </c>
      <c r="O270">
        <v>845.66666666666663</v>
      </c>
      <c r="P270">
        <v>846</v>
      </c>
      <c r="Q270">
        <v>845.5</v>
      </c>
      <c r="R270">
        <v>0</v>
      </c>
      <c r="S270">
        <v>846</v>
      </c>
      <c r="T270">
        <v>845.5</v>
      </c>
      <c r="U270">
        <v>845.5</v>
      </c>
      <c r="V270">
        <v>846</v>
      </c>
      <c r="W270">
        <v>836</v>
      </c>
      <c r="X270">
        <v>0</v>
      </c>
      <c r="Y270">
        <v>836</v>
      </c>
      <c r="Z270">
        <v>901</v>
      </c>
      <c r="AA270">
        <v>900.5</v>
      </c>
      <c r="AB270">
        <v>901</v>
      </c>
      <c r="AC270">
        <v>944.5</v>
      </c>
      <c r="AD270">
        <v>944</v>
      </c>
      <c r="AE270">
        <v>910</v>
      </c>
      <c r="AF270">
        <v>910</v>
      </c>
      <c r="AG270">
        <v>910</v>
      </c>
      <c r="AH270">
        <v>901</v>
      </c>
    </row>
    <row r="271" spans="1:34">
      <c r="A271" t="s">
        <v>22</v>
      </c>
      <c r="B271" t="s">
        <v>101</v>
      </c>
      <c r="C271" t="s">
        <v>147</v>
      </c>
      <c r="D271">
        <v>0</v>
      </c>
      <c r="E271">
        <v>899</v>
      </c>
      <c r="F271">
        <v>899</v>
      </c>
      <c r="G271">
        <v>899</v>
      </c>
      <c r="H271">
        <v>899</v>
      </c>
      <c r="I271">
        <v>0</v>
      </c>
      <c r="J271">
        <v>0</v>
      </c>
      <c r="K271">
        <v>0</v>
      </c>
      <c r="L271">
        <v>844</v>
      </c>
      <c r="M271">
        <v>843.85714285714289</v>
      </c>
      <c r="N271">
        <v>843.75</v>
      </c>
      <c r="O271">
        <v>843.75</v>
      </c>
      <c r="P271">
        <v>843.66666666666663</v>
      </c>
      <c r="Q271">
        <v>843.8</v>
      </c>
      <c r="R271">
        <v>844</v>
      </c>
      <c r="S271">
        <v>844</v>
      </c>
      <c r="T271">
        <v>843.66666666666663</v>
      </c>
      <c r="U271">
        <v>844</v>
      </c>
      <c r="V271">
        <v>836</v>
      </c>
      <c r="W271">
        <v>836</v>
      </c>
      <c r="X271">
        <v>840</v>
      </c>
      <c r="Y271">
        <v>853</v>
      </c>
      <c r="Z271">
        <v>834.30769230769226</v>
      </c>
      <c r="AA271">
        <v>834.28571428571433</v>
      </c>
      <c r="AB271">
        <v>834.28571428571433</v>
      </c>
      <c r="AC271">
        <v>834.4</v>
      </c>
      <c r="AD271">
        <v>834.28571428571433</v>
      </c>
      <c r="AE271">
        <v>813.66666666666663</v>
      </c>
      <c r="AF271">
        <v>805.81818181818187</v>
      </c>
      <c r="AG271">
        <v>805.85714285714289</v>
      </c>
      <c r="AH271">
        <v>834.30769230769226</v>
      </c>
    </row>
    <row r="272" spans="1:34">
      <c r="A272" t="s">
        <v>52</v>
      </c>
      <c r="B272" t="s">
        <v>101</v>
      </c>
      <c r="C272" t="s">
        <v>148</v>
      </c>
      <c r="D272">
        <v>417.85365853658539</v>
      </c>
      <c r="E272">
        <v>417.85714285714283</v>
      </c>
      <c r="F272">
        <v>417.86111111111109</v>
      </c>
      <c r="G272">
        <v>417.85365853658539</v>
      </c>
      <c r="H272">
        <v>417.86666666666667</v>
      </c>
      <c r="I272">
        <v>417.85</v>
      </c>
      <c r="J272">
        <v>417.86666666666667</v>
      </c>
      <c r="K272">
        <v>417.85714285714283</v>
      </c>
      <c r="L272">
        <v>417.86538461538464</v>
      </c>
      <c r="M272">
        <v>417.86206896551727</v>
      </c>
      <c r="N272">
        <v>417.86274509803923</v>
      </c>
      <c r="O272">
        <v>417.86956521739131</v>
      </c>
      <c r="P272">
        <v>417.89473684210526</v>
      </c>
      <c r="Q272">
        <v>417.85185185185185</v>
      </c>
      <c r="R272">
        <v>417.86666666666667</v>
      </c>
      <c r="S272">
        <v>417.875</v>
      </c>
      <c r="T272">
        <v>417.85185185185185</v>
      </c>
      <c r="U272">
        <v>417.84848484848487</v>
      </c>
      <c r="V272">
        <v>417.875</v>
      </c>
      <c r="W272">
        <v>417.85714285714283</v>
      </c>
      <c r="X272">
        <v>417.86486486486484</v>
      </c>
      <c r="Y272">
        <v>417.86842105263156</v>
      </c>
      <c r="Z272">
        <v>417.85714285714283</v>
      </c>
      <c r="AA272">
        <v>417.87179487179486</v>
      </c>
      <c r="AB272">
        <v>417.85</v>
      </c>
      <c r="AC272">
        <v>417.85365853658539</v>
      </c>
      <c r="AD272">
        <v>417.88</v>
      </c>
      <c r="AE272">
        <v>417.85714285714283</v>
      </c>
      <c r="AF272">
        <v>417.86363636363637</v>
      </c>
      <c r="AG272">
        <v>417.85185185185185</v>
      </c>
      <c r="AH272">
        <v>417.85714285714283</v>
      </c>
    </row>
    <row r="273" spans="1:34">
      <c r="A273" t="s">
        <v>97</v>
      </c>
      <c r="B273" t="s">
        <v>101</v>
      </c>
      <c r="C273" t="s">
        <v>148</v>
      </c>
      <c r="D273">
        <v>0</v>
      </c>
      <c r="E273">
        <v>244</v>
      </c>
      <c r="F273">
        <v>244</v>
      </c>
      <c r="G273">
        <v>244</v>
      </c>
      <c r="H273">
        <v>0</v>
      </c>
      <c r="I273">
        <v>244</v>
      </c>
      <c r="J273">
        <v>244</v>
      </c>
      <c r="K273">
        <v>0</v>
      </c>
      <c r="L273">
        <v>270.66666666666669</v>
      </c>
      <c r="M273">
        <v>257.33333333333331</v>
      </c>
      <c r="N273">
        <v>0</v>
      </c>
      <c r="O273">
        <v>244</v>
      </c>
      <c r="P273">
        <v>0</v>
      </c>
      <c r="Q273">
        <v>0</v>
      </c>
      <c r="R273">
        <v>244</v>
      </c>
      <c r="S273">
        <v>0</v>
      </c>
      <c r="T273">
        <v>0</v>
      </c>
      <c r="U273">
        <v>0</v>
      </c>
      <c r="V273">
        <v>244</v>
      </c>
      <c r="W273">
        <v>244</v>
      </c>
      <c r="X273">
        <v>244</v>
      </c>
      <c r="Y273">
        <v>0</v>
      </c>
      <c r="Z273">
        <v>0</v>
      </c>
      <c r="AA273">
        <v>0</v>
      </c>
      <c r="AB273">
        <v>0</v>
      </c>
      <c r="AC273">
        <v>244</v>
      </c>
      <c r="AD273">
        <v>244</v>
      </c>
      <c r="AE273">
        <v>244</v>
      </c>
      <c r="AF273">
        <v>244</v>
      </c>
      <c r="AG273">
        <v>0</v>
      </c>
      <c r="AH273">
        <v>0</v>
      </c>
    </row>
    <row r="274" spans="1:34">
      <c r="A274" t="s">
        <v>10</v>
      </c>
      <c r="B274" t="s">
        <v>105</v>
      </c>
      <c r="C274" t="s">
        <v>153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329</v>
      </c>
      <c r="Q274">
        <v>329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>
      <c r="A275" t="s">
        <v>36</v>
      </c>
      <c r="B275" t="s">
        <v>104</v>
      </c>
      <c r="C275" t="s">
        <v>143</v>
      </c>
      <c r="D275">
        <v>0</v>
      </c>
      <c r="E275">
        <v>284</v>
      </c>
      <c r="F275">
        <v>284</v>
      </c>
      <c r="G275">
        <v>0</v>
      </c>
      <c r="H275">
        <v>284</v>
      </c>
      <c r="I275">
        <v>284</v>
      </c>
      <c r="J275">
        <v>284</v>
      </c>
      <c r="K275">
        <v>0</v>
      </c>
      <c r="L275">
        <v>0</v>
      </c>
      <c r="M275">
        <v>284</v>
      </c>
      <c r="N275">
        <v>0</v>
      </c>
      <c r="O275">
        <v>284</v>
      </c>
      <c r="P275">
        <v>0</v>
      </c>
      <c r="Q275">
        <v>0</v>
      </c>
      <c r="R275">
        <v>286.5</v>
      </c>
      <c r="S275">
        <v>177</v>
      </c>
      <c r="T275">
        <v>233</v>
      </c>
      <c r="U275">
        <v>0</v>
      </c>
      <c r="V275">
        <v>285.66666666666669</v>
      </c>
      <c r="W275">
        <v>284</v>
      </c>
      <c r="X275">
        <v>233</v>
      </c>
      <c r="Y275">
        <v>289</v>
      </c>
      <c r="Z275">
        <v>233.08333333333334</v>
      </c>
      <c r="AA275">
        <v>222</v>
      </c>
      <c r="AB275">
        <v>209.14285714285714</v>
      </c>
      <c r="AC275">
        <v>276</v>
      </c>
      <c r="AD275">
        <v>274.5</v>
      </c>
      <c r="AE275">
        <v>266.60000000000002</v>
      </c>
      <c r="AF275">
        <v>202.05555555555554</v>
      </c>
      <c r="AG275">
        <v>244.2</v>
      </c>
      <c r="AH275">
        <v>233.08333333333334</v>
      </c>
    </row>
    <row r="276" spans="1:34">
      <c r="A276" t="s">
        <v>11</v>
      </c>
      <c r="B276" t="s">
        <v>104</v>
      </c>
      <c r="C276" t="s">
        <v>144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>
      <c r="A277" t="s">
        <v>56</v>
      </c>
      <c r="B277" t="s">
        <v>104</v>
      </c>
      <c r="C277" t="s">
        <v>142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>
      <c r="A278" t="s">
        <v>96</v>
      </c>
      <c r="B278" t="s">
        <v>104</v>
      </c>
      <c r="C278" t="s">
        <v>142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479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>
      <c r="A279" t="s">
        <v>39</v>
      </c>
      <c r="B279" t="s">
        <v>104</v>
      </c>
      <c r="C279" t="s">
        <v>142</v>
      </c>
      <c r="D279">
        <v>292.33333333333331</v>
      </c>
      <c r="E279">
        <v>255.66666666666666</v>
      </c>
      <c r="F279">
        <v>299</v>
      </c>
      <c r="G279">
        <v>279</v>
      </c>
      <c r="H279">
        <v>292.33333333333331</v>
      </c>
      <c r="I279">
        <v>319</v>
      </c>
      <c r="J279">
        <v>289</v>
      </c>
      <c r="K279">
        <v>299</v>
      </c>
      <c r="L279">
        <v>279</v>
      </c>
      <c r="M279">
        <v>279</v>
      </c>
      <c r="N279">
        <v>279</v>
      </c>
      <c r="O279">
        <v>279</v>
      </c>
      <c r="P279">
        <v>296.14285714285717</v>
      </c>
      <c r="Q279">
        <v>279</v>
      </c>
      <c r="R279">
        <v>285.66666666666669</v>
      </c>
      <c r="S279">
        <v>279</v>
      </c>
      <c r="T279">
        <v>279</v>
      </c>
      <c r="U279">
        <v>279</v>
      </c>
      <c r="V279">
        <v>279</v>
      </c>
      <c r="W279">
        <v>279</v>
      </c>
      <c r="X279">
        <v>208.5</v>
      </c>
      <c r="Y279">
        <v>185</v>
      </c>
      <c r="Z279">
        <v>191</v>
      </c>
      <c r="AA279">
        <v>201</v>
      </c>
      <c r="AB279">
        <v>204.33333333333334</v>
      </c>
      <c r="AC279">
        <v>195</v>
      </c>
      <c r="AD279">
        <v>185</v>
      </c>
      <c r="AE279">
        <v>185</v>
      </c>
      <c r="AF279">
        <v>196.42857142857142</v>
      </c>
      <c r="AG279">
        <v>198.33333333333334</v>
      </c>
      <c r="AH279">
        <v>191</v>
      </c>
    </row>
    <row r="280" spans="1:34">
      <c r="A280" t="s">
        <v>9</v>
      </c>
      <c r="B280" t="s">
        <v>104</v>
      </c>
      <c r="C280" t="s">
        <v>142</v>
      </c>
      <c r="D280">
        <v>0</v>
      </c>
      <c r="E280">
        <v>316</v>
      </c>
      <c r="F280">
        <v>0</v>
      </c>
      <c r="G280">
        <v>0</v>
      </c>
      <c r="H280">
        <v>316</v>
      </c>
      <c r="I280">
        <v>316</v>
      </c>
      <c r="J280">
        <v>336</v>
      </c>
      <c r="K280">
        <v>316</v>
      </c>
      <c r="L280">
        <v>316</v>
      </c>
      <c r="M280">
        <v>326</v>
      </c>
      <c r="N280">
        <v>316</v>
      </c>
      <c r="O280">
        <v>336</v>
      </c>
      <c r="P280">
        <v>316</v>
      </c>
      <c r="Q280">
        <v>356</v>
      </c>
      <c r="R280">
        <v>324</v>
      </c>
      <c r="S280">
        <v>336</v>
      </c>
      <c r="T280">
        <v>316</v>
      </c>
      <c r="U280">
        <v>321.71428571428572</v>
      </c>
      <c r="V280">
        <v>316</v>
      </c>
      <c r="W280">
        <v>0</v>
      </c>
      <c r="X280">
        <v>336</v>
      </c>
      <c r="Y280">
        <v>316</v>
      </c>
      <c r="Z280">
        <v>0</v>
      </c>
      <c r="AA280">
        <v>0</v>
      </c>
      <c r="AB280">
        <v>0</v>
      </c>
      <c r="AC280">
        <v>316</v>
      </c>
      <c r="AD280">
        <v>316</v>
      </c>
      <c r="AE280">
        <v>336</v>
      </c>
      <c r="AF280">
        <v>316</v>
      </c>
      <c r="AG280">
        <v>326</v>
      </c>
      <c r="AH280">
        <v>0</v>
      </c>
    </row>
    <row r="281" spans="1:34">
      <c r="A281" t="s">
        <v>92</v>
      </c>
      <c r="B281" t="s">
        <v>104</v>
      </c>
      <c r="C281" t="s">
        <v>144</v>
      </c>
      <c r="D281">
        <v>0</v>
      </c>
      <c r="E281">
        <v>244</v>
      </c>
      <c r="F281">
        <v>244</v>
      </c>
      <c r="G281">
        <v>244</v>
      </c>
      <c r="H281">
        <v>0</v>
      </c>
      <c r="I281">
        <v>244</v>
      </c>
      <c r="J281">
        <v>244</v>
      </c>
      <c r="K281">
        <v>0</v>
      </c>
      <c r="L281">
        <v>270.66666666666669</v>
      </c>
      <c r="M281">
        <v>257.33333333333331</v>
      </c>
      <c r="N281">
        <v>0</v>
      </c>
      <c r="O281">
        <v>244</v>
      </c>
      <c r="P281">
        <v>0</v>
      </c>
      <c r="Q281">
        <v>0</v>
      </c>
      <c r="R281">
        <v>244</v>
      </c>
      <c r="S281">
        <v>0</v>
      </c>
      <c r="T281">
        <v>0</v>
      </c>
      <c r="U281">
        <v>0</v>
      </c>
      <c r="V281">
        <v>244</v>
      </c>
      <c r="W281">
        <v>244</v>
      </c>
      <c r="X281">
        <v>244</v>
      </c>
      <c r="Y281">
        <v>0</v>
      </c>
      <c r="Z281">
        <v>0</v>
      </c>
      <c r="AA281">
        <v>0</v>
      </c>
      <c r="AB281">
        <v>0</v>
      </c>
      <c r="AC281">
        <v>244</v>
      </c>
      <c r="AD281">
        <v>244</v>
      </c>
      <c r="AE281">
        <v>244</v>
      </c>
      <c r="AF281">
        <v>244</v>
      </c>
      <c r="AG281">
        <v>0</v>
      </c>
      <c r="AH281">
        <v>0</v>
      </c>
    </row>
    <row r="282" spans="1:34">
      <c r="A282" t="s">
        <v>50</v>
      </c>
      <c r="B282" t="s">
        <v>104</v>
      </c>
      <c r="C282" t="s">
        <v>144</v>
      </c>
      <c r="D282">
        <v>162.33333333333334</v>
      </c>
      <c r="E282">
        <v>166.14285714285714</v>
      </c>
      <c r="F282">
        <v>154.71428571428572</v>
      </c>
      <c r="G282">
        <v>162.33333333333334</v>
      </c>
      <c r="H282">
        <v>179</v>
      </c>
      <c r="I282">
        <v>149</v>
      </c>
      <c r="J282">
        <v>164</v>
      </c>
      <c r="K282">
        <v>157</v>
      </c>
      <c r="L282">
        <v>173</v>
      </c>
      <c r="M282">
        <v>159</v>
      </c>
      <c r="N282">
        <v>149</v>
      </c>
      <c r="O282">
        <v>169</v>
      </c>
      <c r="P282">
        <v>149</v>
      </c>
      <c r="Q282">
        <v>162.33333333333334</v>
      </c>
      <c r="R282">
        <v>149</v>
      </c>
      <c r="S282">
        <v>181</v>
      </c>
      <c r="T282">
        <v>173</v>
      </c>
      <c r="U282">
        <v>189</v>
      </c>
      <c r="V282">
        <v>157</v>
      </c>
      <c r="W282">
        <v>169</v>
      </c>
      <c r="X282">
        <v>215</v>
      </c>
      <c r="Y282">
        <v>219</v>
      </c>
      <c r="Z282">
        <v>204</v>
      </c>
      <c r="AA282">
        <v>215</v>
      </c>
      <c r="AB282">
        <v>213.54545454545453</v>
      </c>
      <c r="AC282">
        <v>225.66666666666666</v>
      </c>
      <c r="AD282">
        <v>205.66666666666666</v>
      </c>
      <c r="AE282">
        <v>204</v>
      </c>
      <c r="AF282">
        <v>223</v>
      </c>
      <c r="AG282">
        <v>215</v>
      </c>
      <c r="AH282">
        <v>204</v>
      </c>
    </row>
    <row r="283" spans="1:34">
      <c r="A283" t="s">
        <v>58</v>
      </c>
      <c r="B283" t="s">
        <v>104</v>
      </c>
      <c r="C283" t="s">
        <v>142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>
      <c r="A284" t="s">
        <v>59</v>
      </c>
      <c r="B284" t="s">
        <v>104</v>
      </c>
      <c r="C284" t="s">
        <v>142</v>
      </c>
      <c r="D284">
        <v>292.33333333333331</v>
      </c>
      <c r="E284">
        <v>255.66666666666666</v>
      </c>
      <c r="F284">
        <v>299</v>
      </c>
      <c r="G284">
        <v>279</v>
      </c>
      <c r="H284">
        <v>292.33333333333331</v>
      </c>
      <c r="I284">
        <v>319</v>
      </c>
      <c r="J284">
        <v>289</v>
      </c>
      <c r="K284">
        <v>299</v>
      </c>
      <c r="L284">
        <v>279</v>
      </c>
      <c r="M284">
        <v>279</v>
      </c>
      <c r="N284">
        <v>279</v>
      </c>
      <c r="O284">
        <v>279</v>
      </c>
      <c r="P284">
        <v>296.14285714285717</v>
      </c>
      <c r="Q284">
        <v>279</v>
      </c>
      <c r="R284">
        <v>285.66666666666669</v>
      </c>
      <c r="S284">
        <v>279</v>
      </c>
      <c r="T284">
        <v>279</v>
      </c>
      <c r="U284">
        <v>279</v>
      </c>
      <c r="V284">
        <v>279</v>
      </c>
      <c r="W284">
        <v>279</v>
      </c>
      <c r="X284">
        <v>208.5</v>
      </c>
      <c r="Y284">
        <v>185</v>
      </c>
      <c r="Z284">
        <v>191</v>
      </c>
      <c r="AA284">
        <v>201</v>
      </c>
      <c r="AB284">
        <v>204.33333333333334</v>
      </c>
      <c r="AC284">
        <v>195</v>
      </c>
      <c r="AD284">
        <v>185</v>
      </c>
      <c r="AE284">
        <v>185</v>
      </c>
      <c r="AF284">
        <v>196.42857142857142</v>
      </c>
      <c r="AG284">
        <v>198.33333333333334</v>
      </c>
      <c r="AH284">
        <v>191</v>
      </c>
    </row>
    <row r="285" spans="1:34">
      <c r="A285" t="s">
        <v>94</v>
      </c>
      <c r="B285" t="s">
        <v>104</v>
      </c>
      <c r="C285" t="s">
        <v>142</v>
      </c>
      <c r="D285">
        <v>845.69230769230774</v>
      </c>
      <c r="E285">
        <v>857.58333333333337</v>
      </c>
      <c r="F285">
        <v>855.64285714285711</v>
      </c>
      <c r="G285">
        <v>858.81818181818187</v>
      </c>
      <c r="H285">
        <v>844.2</v>
      </c>
      <c r="I285">
        <v>825.66666666666663</v>
      </c>
      <c r="J285">
        <v>858.5333333333333</v>
      </c>
      <c r="K285">
        <v>860.76923076923072</v>
      </c>
      <c r="L285">
        <v>849.88888888888891</v>
      </c>
      <c r="M285">
        <v>864.5</v>
      </c>
      <c r="N285">
        <v>858.5333333333333</v>
      </c>
      <c r="O285">
        <v>843.81818181818187</v>
      </c>
      <c r="P285">
        <v>847.71428571428567</v>
      </c>
      <c r="Q285">
        <v>854.125</v>
      </c>
      <c r="R285">
        <v>848.41666666666663</v>
      </c>
      <c r="S285">
        <v>843.8</v>
      </c>
      <c r="T285">
        <v>843.85714285714289</v>
      </c>
      <c r="U285">
        <v>843.83333333333337</v>
      </c>
      <c r="V285">
        <v>839.42857142857144</v>
      </c>
      <c r="W285">
        <v>836.14285714285711</v>
      </c>
      <c r="X285">
        <v>836.22222222222217</v>
      </c>
      <c r="Y285">
        <v>836.25</v>
      </c>
      <c r="Z285">
        <v>834.28571428571433</v>
      </c>
      <c r="AA285">
        <v>834.25</v>
      </c>
      <c r="AB285">
        <v>834.33333333333337</v>
      </c>
      <c r="AC285">
        <v>834.30769230769226</v>
      </c>
      <c r="AD285">
        <v>834.28571428571433</v>
      </c>
      <c r="AE285">
        <v>846.125</v>
      </c>
      <c r="AF285">
        <v>843.76923076923072</v>
      </c>
      <c r="AG285">
        <v>843.85714285714289</v>
      </c>
      <c r="AH285">
        <v>834.28571428571433</v>
      </c>
    </row>
    <row r="286" spans="1:34">
      <c r="A286" t="s">
        <v>38</v>
      </c>
      <c r="B286" t="s">
        <v>104</v>
      </c>
      <c r="C286" t="s">
        <v>144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>
      <c r="A287" t="s">
        <v>40</v>
      </c>
      <c r="B287" t="s">
        <v>104</v>
      </c>
      <c r="C287" t="s">
        <v>143</v>
      </c>
      <c r="D287">
        <v>845.66666666666663</v>
      </c>
      <c r="E287">
        <v>871.33333333333337</v>
      </c>
      <c r="F287">
        <v>850.75</v>
      </c>
      <c r="G287">
        <v>854.8</v>
      </c>
      <c r="H287">
        <v>853.22222222222217</v>
      </c>
      <c r="I287">
        <v>849.47058823529414</v>
      </c>
      <c r="J287">
        <v>843.83333333333337</v>
      </c>
      <c r="K287">
        <v>846.68421052631584</v>
      </c>
      <c r="L287">
        <v>853</v>
      </c>
      <c r="M287">
        <v>843.76923076923072</v>
      </c>
      <c r="N287">
        <v>847.05882352941171</v>
      </c>
      <c r="O287">
        <v>854.86666666666667</v>
      </c>
      <c r="P287">
        <v>849.91666666666663</v>
      </c>
      <c r="Q287">
        <v>855.42105263157896</v>
      </c>
      <c r="R287">
        <v>858.81818181818187</v>
      </c>
      <c r="S287">
        <v>857.58333333333337</v>
      </c>
      <c r="T287">
        <v>854.8</v>
      </c>
      <c r="U287">
        <v>868.33333333333337</v>
      </c>
      <c r="V287">
        <v>847.16666666666663</v>
      </c>
      <c r="W287">
        <v>845.84615384615381</v>
      </c>
      <c r="X287">
        <v>840.4</v>
      </c>
      <c r="Y287">
        <v>850.69230769230774</v>
      </c>
      <c r="Z287">
        <v>841.44444444444446</v>
      </c>
      <c r="AA287">
        <v>846.09090909090912</v>
      </c>
      <c r="AB287">
        <v>823</v>
      </c>
      <c r="AC287">
        <v>682</v>
      </c>
      <c r="AD287">
        <v>691.9473684210526</v>
      </c>
      <c r="AE287">
        <v>691.92857142857144</v>
      </c>
      <c r="AF287">
        <v>691.9473684210526</v>
      </c>
      <c r="AG287">
        <v>691.9375</v>
      </c>
      <c r="AH287">
        <v>841.44444444444446</v>
      </c>
    </row>
    <row r="288" spans="1:34">
      <c r="A288" t="s">
        <v>86</v>
      </c>
      <c r="B288" t="s">
        <v>104</v>
      </c>
      <c r="C288" t="s">
        <v>144</v>
      </c>
      <c r="D288">
        <v>0</v>
      </c>
      <c r="E288">
        <v>0</v>
      </c>
      <c r="F288">
        <v>0</v>
      </c>
      <c r="G288">
        <v>269</v>
      </c>
      <c r="H288">
        <v>0</v>
      </c>
      <c r="I288">
        <v>0</v>
      </c>
      <c r="J288">
        <v>309</v>
      </c>
      <c r="K288">
        <v>0</v>
      </c>
      <c r="L288">
        <v>0</v>
      </c>
      <c r="M288">
        <v>0</v>
      </c>
      <c r="N288">
        <v>269</v>
      </c>
      <c r="O288">
        <v>0</v>
      </c>
      <c r="P288">
        <v>269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304</v>
      </c>
      <c r="W288">
        <v>0</v>
      </c>
      <c r="X288">
        <v>309</v>
      </c>
      <c r="Y288">
        <v>0</v>
      </c>
      <c r="Z288">
        <v>269</v>
      </c>
      <c r="AA288">
        <v>269</v>
      </c>
      <c r="AB288">
        <v>0</v>
      </c>
      <c r="AC288">
        <v>0</v>
      </c>
      <c r="AD288">
        <v>269</v>
      </c>
      <c r="AE288">
        <v>0</v>
      </c>
      <c r="AF288">
        <v>0</v>
      </c>
      <c r="AG288">
        <v>267</v>
      </c>
      <c r="AH288">
        <v>269</v>
      </c>
    </row>
    <row r="289" spans="1:34">
      <c r="A289" t="s">
        <v>20</v>
      </c>
      <c r="B289" t="s">
        <v>104</v>
      </c>
      <c r="C289" t="s">
        <v>142</v>
      </c>
      <c r="D289">
        <v>679</v>
      </c>
      <c r="E289">
        <v>679</v>
      </c>
      <c r="F289">
        <v>679</v>
      </c>
      <c r="G289">
        <v>679</v>
      </c>
      <c r="H289">
        <v>679</v>
      </c>
      <c r="I289">
        <v>679</v>
      </c>
      <c r="J289">
        <v>679</v>
      </c>
      <c r="K289">
        <v>679</v>
      </c>
      <c r="L289">
        <v>679</v>
      </c>
      <c r="M289">
        <v>679</v>
      </c>
      <c r="N289">
        <v>679</v>
      </c>
      <c r="O289">
        <v>679</v>
      </c>
      <c r="P289">
        <v>669</v>
      </c>
      <c r="Q289">
        <v>649</v>
      </c>
      <c r="R289">
        <v>649</v>
      </c>
      <c r="S289">
        <v>649</v>
      </c>
      <c r="T289">
        <v>649</v>
      </c>
      <c r="U289">
        <v>649</v>
      </c>
      <c r="V289">
        <v>649</v>
      </c>
      <c r="W289">
        <v>649</v>
      </c>
      <c r="X289">
        <v>649</v>
      </c>
      <c r="Y289">
        <v>649</v>
      </c>
      <c r="Z289">
        <v>649</v>
      </c>
      <c r="AA289">
        <v>649</v>
      </c>
      <c r="AB289">
        <v>649</v>
      </c>
      <c r="AC289">
        <v>649</v>
      </c>
      <c r="AD289">
        <v>649</v>
      </c>
      <c r="AE289">
        <v>599</v>
      </c>
      <c r="AF289">
        <v>599</v>
      </c>
      <c r="AG289">
        <v>599</v>
      </c>
      <c r="AH289">
        <v>649</v>
      </c>
    </row>
    <row r="290" spans="1:34">
      <c r="A290" t="s">
        <v>7</v>
      </c>
      <c r="B290" t="s">
        <v>104</v>
      </c>
      <c r="C290" t="s">
        <v>144</v>
      </c>
      <c r="D290">
        <v>498.4848484848485</v>
      </c>
      <c r="E290">
        <v>492.78125</v>
      </c>
      <c r="F290">
        <v>492.61538461538464</v>
      </c>
      <c r="G290">
        <v>492.61224489795916</v>
      </c>
      <c r="H290">
        <v>494.06976744186045</v>
      </c>
      <c r="I290">
        <v>495.17777777777781</v>
      </c>
      <c r="J290">
        <v>492.60975609756099</v>
      </c>
      <c r="K290">
        <v>492.61111111111109</v>
      </c>
      <c r="L290">
        <v>492.60975609756099</v>
      </c>
      <c r="M290">
        <v>492.61224489795916</v>
      </c>
      <c r="N290">
        <v>492.62</v>
      </c>
      <c r="O290">
        <v>492.60714285714283</v>
      </c>
      <c r="P290">
        <v>492.62857142857143</v>
      </c>
      <c r="Q290">
        <v>492.6</v>
      </c>
      <c r="R290">
        <v>492.61111111111109</v>
      </c>
      <c r="S290">
        <v>492.61290322580646</v>
      </c>
      <c r="T290">
        <v>492.62</v>
      </c>
      <c r="U290">
        <v>492.60869565217394</v>
      </c>
      <c r="V290">
        <v>492.60416666666669</v>
      </c>
      <c r="W290">
        <v>492.61702127659572</v>
      </c>
      <c r="X290">
        <v>492.61818181818182</v>
      </c>
      <c r="Y290">
        <v>492.83333333333331</v>
      </c>
      <c r="Z290">
        <v>483.12087912087912</v>
      </c>
      <c r="AA290">
        <v>483.125</v>
      </c>
      <c r="AB290">
        <v>483.12307692307695</v>
      </c>
      <c r="AC290">
        <v>483.12698412698415</v>
      </c>
      <c r="AD290">
        <v>483.125</v>
      </c>
      <c r="AE290">
        <v>493.85</v>
      </c>
      <c r="AF290">
        <v>492.60714285714283</v>
      </c>
      <c r="AG290">
        <v>492.60465116279067</v>
      </c>
      <c r="AH290">
        <v>483.12087912087912</v>
      </c>
    </row>
    <row r="291" spans="1:34">
      <c r="A291" t="s">
        <v>68</v>
      </c>
      <c r="B291" t="s">
        <v>104</v>
      </c>
      <c r="C291" t="s">
        <v>143</v>
      </c>
      <c r="D291">
        <v>227</v>
      </c>
      <c r="E291">
        <v>0</v>
      </c>
      <c r="F291">
        <v>179.5</v>
      </c>
      <c r="G291">
        <v>0</v>
      </c>
      <c r="H291">
        <v>0</v>
      </c>
      <c r="I291">
        <v>181</v>
      </c>
      <c r="J291">
        <v>0</v>
      </c>
      <c r="K291">
        <v>179</v>
      </c>
      <c r="L291">
        <v>179</v>
      </c>
      <c r="M291">
        <v>179</v>
      </c>
      <c r="N291">
        <v>0</v>
      </c>
      <c r="O291">
        <v>179</v>
      </c>
      <c r="P291">
        <v>179</v>
      </c>
      <c r="Q291">
        <v>0</v>
      </c>
      <c r="R291">
        <v>0</v>
      </c>
      <c r="S291">
        <v>179</v>
      </c>
      <c r="T291">
        <v>0</v>
      </c>
      <c r="U291">
        <v>179.33333333333334</v>
      </c>
      <c r="V291">
        <v>179</v>
      </c>
      <c r="W291">
        <v>172</v>
      </c>
      <c r="X291">
        <v>0</v>
      </c>
      <c r="Y291">
        <v>172</v>
      </c>
      <c r="Z291">
        <v>170</v>
      </c>
      <c r="AA291">
        <v>170</v>
      </c>
      <c r="AB291">
        <v>170</v>
      </c>
      <c r="AC291">
        <v>0</v>
      </c>
      <c r="AD291">
        <v>0</v>
      </c>
      <c r="AE291">
        <v>201</v>
      </c>
      <c r="AF291">
        <v>0</v>
      </c>
      <c r="AG291">
        <v>170</v>
      </c>
      <c r="AH291">
        <v>170</v>
      </c>
    </row>
    <row r="292" spans="1:34">
      <c r="A292" t="s">
        <v>76</v>
      </c>
      <c r="B292" t="s">
        <v>104</v>
      </c>
      <c r="C292" t="s">
        <v>142</v>
      </c>
      <c r="D292">
        <v>135</v>
      </c>
      <c r="E292">
        <v>135</v>
      </c>
      <c r="F292">
        <v>135</v>
      </c>
      <c r="G292">
        <v>135</v>
      </c>
      <c r="H292">
        <v>135</v>
      </c>
      <c r="I292">
        <v>135.09929078014184</v>
      </c>
      <c r="J292">
        <v>135</v>
      </c>
      <c r="K292">
        <v>135</v>
      </c>
      <c r="L292">
        <v>135</v>
      </c>
      <c r="M292">
        <v>135</v>
      </c>
      <c r="N292">
        <v>135</v>
      </c>
      <c r="O292">
        <v>135</v>
      </c>
      <c r="P292">
        <v>135</v>
      </c>
      <c r="Q292">
        <v>135</v>
      </c>
      <c r="R292">
        <v>135</v>
      </c>
      <c r="S292">
        <v>137.43055555555554</v>
      </c>
      <c r="T292">
        <v>135</v>
      </c>
      <c r="U292">
        <v>135</v>
      </c>
      <c r="V292">
        <v>135</v>
      </c>
      <c r="W292">
        <v>135</v>
      </c>
      <c r="X292">
        <v>135.07909604519773</v>
      </c>
      <c r="Y292">
        <v>135</v>
      </c>
      <c r="Z292">
        <v>135</v>
      </c>
      <c r="AA292">
        <v>135</v>
      </c>
      <c r="AB292">
        <v>135</v>
      </c>
      <c r="AC292">
        <v>135</v>
      </c>
      <c r="AD292">
        <v>135.39344262295083</v>
      </c>
      <c r="AE292">
        <v>129.09905660377359</v>
      </c>
      <c r="AF292">
        <v>129.0042735042735</v>
      </c>
      <c r="AG292">
        <v>129.00460829493088</v>
      </c>
      <c r="AH292">
        <v>135</v>
      </c>
    </row>
    <row r="293" spans="1:34">
      <c r="A293" t="s">
        <v>67</v>
      </c>
      <c r="B293" t="s">
        <v>104</v>
      </c>
      <c r="C293" t="s">
        <v>144</v>
      </c>
      <c r="D293">
        <v>845.66666666666663</v>
      </c>
      <c r="E293">
        <v>871.33333333333337</v>
      </c>
      <c r="F293">
        <v>850.75</v>
      </c>
      <c r="G293">
        <v>854.8</v>
      </c>
      <c r="H293">
        <v>853.22222222222217</v>
      </c>
      <c r="I293">
        <v>849.47058823529414</v>
      </c>
      <c r="J293">
        <v>843.83333333333337</v>
      </c>
      <c r="K293">
        <v>846.68421052631584</v>
      </c>
      <c r="L293">
        <v>853</v>
      </c>
      <c r="M293">
        <v>843.76923076923072</v>
      </c>
      <c r="N293">
        <v>847.05882352941171</v>
      </c>
      <c r="O293">
        <v>854.86666666666667</v>
      </c>
      <c r="P293">
        <v>849.91666666666663</v>
      </c>
      <c r="Q293">
        <v>855.42105263157896</v>
      </c>
      <c r="R293">
        <v>858.81818181818187</v>
      </c>
      <c r="S293">
        <v>857.58333333333337</v>
      </c>
      <c r="T293">
        <v>854.8</v>
      </c>
      <c r="U293">
        <v>868.33333333333337</v>
      </c>
      <c r="V293">
        <v>847.16666666666663</v>
      </c>
      <c r="W293">
        <v>845.84615384615381</v>
      </c>
      <c r="X293">
        <v>840.4</v>
      </c>
      <c r="Y293">
        <v>850.69230769230774</v>
      </c>
      <c r="Z293">
        <v>841.44444444444446</v>
      </c>
      <c r="AA293">
        <v>846.09090909090912</v>
      </c>
      <c r="AB293">
        <v>823</v>
      </c>
      <c r="AC293">
        <v>682</v>
      </c>
      <c r="AD293">
        <v>691.9473684210526</v>
      </c>
      <c r="AE293">
        <v>691.92857142857144</v>
      </c>
      <c r="AF293">
        <v>691.9473684210526</v>
      </c>
      <c r="AG293">
        <v>691.9375</v>
      </c>
      <c r="AH293">
        <v>841.44444444444446</v>
      </c>
    </row>
    <row r="294" spans="1:34">
      <c r="A294" t="s">
        <v>84</v>
      </c>
      <c r="B294" t="s">
        <v>104</v>
      </c>
      <c r="C294" t="s">
        <v>144</v>
      </c>
      <c r="D294">
        <v>0</v>
      </c>
      <c r="E294">
        <v>316</v>
      </c>
      <c r="F294">
        <v>0</v>
      </c>
      <c r="G294">
        <v>0</v>
      </c>
      <c r="H294">
        <v>316</v>
      </c>
      <c r="I294">
        <v>316</v>
      </c>
      <c r="J294">
        <v>336</v>
      </c>
      <c r="K294">
        <v>316</v>
      </c>
      <c r="L294">
        <v>316</v>
      </c>
      <c r="M294">
        <v>326</v>
      </c>
      <c r="N294">
        <v>316</v>
      </c>
      <c r="O294">
        <v>336</v>
      </c>
      <c r="P294">
        <v>316</v>
      </c>
      <c r="Q294">
        <v>356</v>
      </c>
      <c r="R294">
        <v>324</v>
      </c>
      <c r="S294">
        <v>336</v>
      </c>
      <c r="T294">
        <v>316</v>
      </c>
      <c r="U294">
        <v>321.71428571428572</v>
      </c>
      <c r="V294">
        <v>316</v>
      </c>
      <c r="W294">
        <v>0</v>
      </c>
      <c r="X294">
        <v>336</v>
      </c>
      <c r="Y294">
        <v>316</v>
      </c>
      <c r="Z294">
        <v>0</v>
      </c>
      <c r="AA294">
        <v>0</v>
      </c>
      <c r="AB294">
        <v>0</v>
      </c>
      <c r="AC294">
        <v>316</v>
      </c>
      <c r="AD294">
        <v>316</v>
      </c>
      <c r="AE294">
        <v>336</v>
      </c>
      <c r="AF294">
        <v>316</v>
      </c>
      <c r="AG294">
        <v>326</v>
      </c>
      <c r="AH294">
        <v>0</v>
      </c>
    </row>
    <row r="295" spans="1:34">
      <c r="A295" t="s">
        <v>95</v>
      </c>
      <c r="B295" t="s">
        <v>104</v>
      </c>
      <c r="C295" t="s">
        <v>142</v>
      </c>
      <c r="D295">
        <v>249</v>
      </c>
      <c r="E295">
        <v>253</v>
      </c>
      <c r="F295">
        <v>260.42857142857144</v>
      </c>
      <c r="G295">
        <v>249</v>
      </c>
      <c r="H295">
        <v>251.85714285714286</v>
      </c>
      <c r="I295">
        <v>255.66666666666666</v>
      </c>
      <c r="J295">
        <v>256.05882352941177</v>
      </c>
      <c r="K295">
        <v>249</v>
      </c>
      <c r="L295">
        <v>252.33333333333334</v>
      </c>
      <c r="M295">
        <v>260.42857142857144</v>
      </c>
      <c r="N295">
        <v>255.66666666666666</v>
      </c>
      <c r="O295">
        <v>249</v>
      </c>
      <c r="P295">
        <v>249</v>
      </c>
      <c r="Q295">
        <v>257.88888888888891</v>
      </c>
      <c r="R295">
        <v>254</v>
      </c>
      <c r="S295">
        <v>253.44444444444446</v>
      </c>
      <c r="T295">
        <v>249</v>
      </c>
      <c r="U295">
        <v>255.66666666666666</v>
      </c>
      <c r="V295">
        <v>259</v>
      </c>
      <c r="W295">
        <v>259</v>
      </c>
      <c r="X295">
        <v>447.66666666666669</v>
      </c>
      <c r="Y295">
        <v>0</v>
      </c>
      <c r="Z295">
        <v>0</v>
      </c>
      <c r="AA295">
        <v>0</v>
      </c>
      <c r="AB295">
        <v>0</v>
      </c>
      <c r="AC295">
        <v>527</v>
      </c>
      <c r="AD295">
        <v>527</v>
      </c>
      <c r="AE295">
        <v>0</v>
      </c>
      <c r="AF295">
        <v>0</v>
      </c>
      <c r="AG295">
        <v>0</v>
      </c>
      <c r="AH295">
        <v>0</v>
      </c>
    </row>
    <row r="296" spans="1:34">
      <c r="A296" t="s">
        <v>66</v>
      </c>
      <c r="B296" t="s">
        <v>104</v>
      </c>
      <c r="C296" t="s">
        <v>144</v>
      </c>
      <c r="D296">
        <v>305.90909090909093</v>
      </c>
      <c r="E296">
        <v>295</v>
      </c>
      <c r="F296">
        <v>300.33333333333331</v>
      </c>
      <c r="G296">
        <v>308.33333333333331</v>
      </c>
      <c r="H296">
        <v>301.66666666666669</v>
      </c>
      <c r="I296">
        <v>303.88888888888891</v>
      </c>
      <c r="J296">
        <v>306.42857142857144</v>
      </c>
      <c r="K296">
        <v>297.66666666666669</v>
      </c>
      <c r="L296">
        <v>303.88888888888891</v>
      </c>
      <c r="M296">
        <v>295</v>
      </c>
      <c r="N296">
        <v>295</v>
      </c>
      <c r="O296">
        <v>305</v>
      </c>
      <c r="P296">
        <v>298.33333333333331</v>
      </c>
      <c r="Q296">
        <v>301.66666666666669</v>
      </c>
      <c r="R296">
        <v>306.42857142857144</v>
      </c>
      <c r="S296">
        <v>315</v>
      </c>
      <c r="T296">
        <v>307.30769230769232</v>
      </c>
      <c r="U296">
        <v>319</v>
      </c>
      <c r="V296">
        <v>295</v>
      </c>
      <c r="W296">
        <v>305</v>
      </c>
      <c r="X296">
        <v>288.33333333333331</v>
      </c>
      <c r="Y296">
        <v>287</v>
      </c>
      <c r="Z296">
        <v>0</v>
      </c>
      <c r="AA296">
        <v>0</v>
      </c>
      <c r="AB296">
        <v>299</v>
      </c>
      <c r="AC296">
        <v>289.43478260869563</v>
      </c>
      <c r="AD296">
        <v>281.35294117647061</v>
      </c>
      <c r="AE296">
        <v>286.22222222222223</v>
      </c>
      <c r="AF296">
        <v>283</v>
      </c>
      <c r="AG296">
        <v>291.5</v>
      </c>
      <c r="AH296">
        <v>0</v>
      </c>
    </row>
    <row r="297" spans="1:34">
      <c r="A297" t="s">
        <v>85</v>
      </c>
      <c r="B297" t="s">
        <v>104</v>
      </c>
      <c r="C297" t="s">
        <v>142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359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379</v>
      </c>
      <c r="AE297">
        <v>359</v>
      </c>
      <c r="AF297">
        <v>0</v>
      </c>
      <c r="AG297">
        <v>0</v>
      </c>
      <c r="AH297">
        <v>0</v>
      </c>
    </row>
    <row r="298" spans="1:34">
      <c r="A298" t="s">
        <v>19</v>
      </c>
      <c r="B298" t="s">
        <v>104</v>
      </c>
      <c r="C298" t="s">
        <v>143</v>
      </c>
      <c r="D298">
        <v>699</v>
      </c>
      <c r="E298">
        <v>699</v>
      </c>
      <c r="F298">
        <v>699</v>
      </c>
      <c r="G298">
        <v>699</v>
      </c>
      <c r="H298">
        <v>699</v>
      </c>
      <c r="I298">
        <v>699</v>
      </c>
      <c r="J298">
        <v>699</v>
      </c>
      <c r="K298">
        <v>699</v>
      </c>
      <c r="L298">
        <v>699</v>
      </c>
      <c r="M298">
        <v>699</v>
      </c>
      <c r="N298">
        <v>699</v>
      </c>
      <c r="O298">
        <v>699</v>
      </c>
      <c r="P298">
        <v>674</v>
      </c>
      <c r="Q298">
        <v>649</v>
      </c>
      <c r="R298">
        <v>649</v>
      </c>
      <c r="S298">
        <v>660.66666666666663</v>
      </c>
      <c r="T298">
        <v>649</v>
      </c>
      <c r="U298">
        <v>649</v>
      </c>
      <c r="V298">
        <v>649</v>
      </c>
      <c r="W298">
        <v>649</v>
      </c>
      <c r="X298">
        <v>649</v>
      </c>
      <c r="Y298">
        <v>649</v>
      </c>
      <c r="Z298">
        <v>649</v>
      </c>
      <c r="AA298">
        <v>649</v>
      </c>
      <c r="AB298">
        <v>649</v>
      </c>
      <c r="AC298">
        <v>649</v>
      </c>
      <c r="AD298">
        <v>649</v>
      </c>
      <c r="AE298">
        <v>625</v>
      </c>
      <c r="AF298">
        <v>625</v>
      </c>
      <c r="AG298">
        <v>625</v>
      </c>
      <c r="AH298">
        <v>649</v>
      </c>
    </row>
    <row r="299" spans="1:34">
      <c r="A299" t="s">
        <v>73</v>
      </c>
      <c r="B299" t="s">
        <v>104</v>
      </c>
      <c r="C299" t="s">
        <v>143</v>
      </c>
      <c r="D299">
        <v>227</v>
      </c>
      <c r="E299">
        <v>0</v>
      </c>
      <c r="F299">
        <v>179.5</v>
      </c>
      <c r="G299">
        <v>0</v>
      </c>
      <c r="H299">
        <v>0</v>
      </c>
      <c r="I299">
        <v>181</v>
      </c>
      <c r="J299">
        <v>0</v>
      </c>
      <c r="K299">
        <v>179</v>
      </c>
      <c r="L299">
        <v>179</v>
      </c>
      <c r="M299">
        <v>179</v>
      </c>
      <c r="N299">
        <v>0</v>
      </c>
      <c r="O299">
        <v>179</v>
      </c>
      <c r="P299">
        <v>179</v>
      </c>
      <c r="Q299">
        <v>0</v>
      </c>
      <c r="R299">
        <v>0</v>
      </c>
      <c r="S299">
        <v>179</v>
      </c>
      <c r="T299">
        <v>0</v>
      </c>
      <c r="U299">
        <v>179.33333333333334</v>
      </c>
      <c r="V299">
        <v>179</v>
      </c>
      <c r="W299">
        <v>172</v>
      </c>
      <c r="X299">
        <v>0</v>
      </c>
      <c r="Y299">
        <v>172</v>
      </c>
      <c r="Z299">
        <v>170</v>
      </c>
      <c r="AA299">
        <v>170</v>
      </c>
      <c r="AB299">
        <v>170</v>
      </c>
      <c r="AC299">
        <v>0</v>
      </c>
      <c r="AD299">
        <v>0</v>
      </c>
      <c r="AE299">
        <v>201</v>
      </c>
      <c r="AF299">
        <v>0</v>
      </c>
      <c r="AG299">
        <v>170</v>
      </c>
      <c r="AH299">
        <v>170</v>
      </c>
    </row>
    <row r="300" spans="1:34">
      <c r="A300" t="s">
        <v>49</v>
      </c>
      <c r="B300" t="s">
        <v>104</v>
      </c>
      <c r="C300" t="s">
        <v>142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479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>
      <c r="A301" t="s">
        <v>30</v>
      </c>
      <c r="B301" t="s">
        <v>104</v>
      </c>
      <c r="C301" t="s">
        <v>143</v>
      </c>
      <c r="D301">
        <v>616</v>
      </c>
      <c r="E301">
        <v>616</v>
      </c>
      <c r="F301">
        <v>635.75</v>
      </c>
      <c r="G301">
        <v>616</v>
      </c>
      <c r="H301">
        <v>524.625</v>
      </c>
      <c r="I301">
        <v>612</v>
      </c>
      <c r="J301">
        <v>511.60869565217394</v>
      </c>
      <c r="K301">
        <v>511.58823529411762</v>
      </c>
      <c r="L301">
        <v>511.58823529411762</v>
      </c>
      <c r="M301">
        <v>511.61111111111109</v>
      </c>
      <c r="N301">
        <v>511.57894736842104</v>
      </c>
      <c r="O301">
        <v>507.93103448275861</v>
      </c>
      <c r="P301">
        <v>512.92857142857144</v>
      </c>
      <c r="Q301">
        <v>504</v>
      </c>
      <c r="R301">
        <v>504</v>
      </c>
      <c r="S301">
        <v>415.58064516129031</v>
      </c>
      <c r="T301">
        <v>359.74193548387098</v>
      </c>
      <c r="U301">
        <v>359.71428571428572</v>
      </c>
      <c r="V301">
        <v>359.72972972972974</v>
      </c>
      <c r="W301">
        <v>359.73333333333335</v>
      </c>
      <c r="X301">
        <v>359.72727272727275</v>
      </c>
      <c r="Y301">
        <v>359.72222222222223</v>
      </c>
      <c r="Z301">
        <v>359.72</v>
      </c>
      <c r="AA301">
        <v>359.73809523809524</v>
      </c>
      <c r="AB301">
        <v>359.73170731707319</v>
      </c>
      <c r="AC301">
        <v>359.72727272727275</v>
      </c>
      <c r="AD301">
        <v>359.72727272727275</v>
      </c>
      <c r="AE301">
        <v>359.73170731707319</v>
      </c>
      <c r="AF301">
        <v>359.73170731707319</v>
      </c>
      <c r="AG301">
        <v>359.72500000000002</v>
      </c>
      <c r="AH301">
        <v>359.72</v>
      </c>
    </row>
    <row r="302" spans="1:34">
      <c r="A302" t="s">
        <v>57</v>
      </c>
      <c r="B302" t="s">
        <v>104</v>
      </c>
      <c r="C302" t="s">
        <v>144</v>
      </c>
      <c r="D302">
        <v>0</v>
      </c>
      <c r="E302">
        <v>316</v>
      </c>
      <c r="F302">
        <v>0</v>
      </c>
      <c r="G302">
        <v>0</v>
      </c>
      <c r="H302">
        <v>316</v>
      </c>
      <c r="I302">
        <v>316</v>
      </c>
      <c r="J302">
        <v>336</v>
      </c>
      <c r="K302">
        <v>316</v>
      </c>
      <c r="L302">
        <v>316</v>
      </c>
      <c r="M302">
        <v>326</v>
      </c>
      <c r="N302">
        <v>316</v>
      </c>
      <c r="O302">
        <v>336</v>
      </c>
      <c r="P302">
        <v>316</v>
      </c>
      <c r="Q302">
        <v>356</v>
      </c>
      <c r="R302">
        <v>324</v>
      </c>
      <c r="S302">
        <v>336</v>
      </c>
      <c r="T302">
        <v>316</v>
      </c>
      <c r="U302">
        <v>321.71428571428572</v>
      </c>
      <c r="V302">
        <v>316</v>
      </c>
      <c r="W302">
        <v>0</v>
      </c>
      <c r="X302">
        <v>336</v>
      </c>
      <c r="Y302">
        <v>316</v>
      </c>
      <c r="Z302">
        <v>0</v>
      </c>
      <c r="AA302">
        <v>0</v>
      </c>
      <c r="AB302">
        <v>0</v>
      </c>
      <c r="AC302">
        <v>316</v>
      </c>
      <c r="AD302">
        <v>316</v>
      </c>
      <c r="AE302">
        <v>336</v>
      </c>
      <c r="AF302">
        <v>316</v>
      </c>
      <c r="AG302">
        <v>326</v>
      </c>
      <c r="AH302">
        <v>0</v>
      </c>
    </row>
    <row r="303" spans="1:34">
      <c r="A303" t="s">
        <v>77</v>
      </c>
      <c r="B303" t="s">
        <v>104</v>
      </c>
      <c r="C303" t="s">
        <v>143</v>
      </c>
      <c r="D303">
        <v>0</v>
      </c>
      <c r="E303">
        <v>0</v>
      </c>
      <c r="F303">
        <v>0</v>
      </c>
      <c r="G303">
        <v>269</v>
      </c>
      <c r="H303">
        <v>0</v>
      </c>
      <c r="I303">
        <v>0</v>
      </c>
      <c r="J303">
        <v>309</v>
      </c>
      <c r="K303">
        <v>0</v>
      </c>
      <c r="L303">
        <v>0</v>
      </c>
      <c r="M303">
        <v>0</v>
      </c>
      <c r="N303">
        <v>269</v>
      </c>
      <c r="O303">
        <v>0</v>
      </c>
      <c r="P303">
        <v>269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304</v>
      </c>
      <c r="W303">
        <v>0</v>
      </c>
      <c r="X303">
        <v>309</v>
      </c>
      <c r="Y303">
        <v>0</v>
      </c>
      <c r="Z303">
        <v>269</v>
      </c>
      <c r="AA303">
        <v>269</v>
      </c>
      <c r="AB303">
        <v>0</v>
      </c>
      <c r="AC303">
        <v>0</v>
      </c>
      <c r="AD303">
        <v>269</v>
      </c>
      <c r="AE303">
        <v>0</v>
      </c>
      <c r="AF303">
        <v>0</v>
      </c>
      <c r="AG303">
        <v>267</v>
      </c>
      <c r="AH303">
        <v>269</v>
      </c>
    </row>
    <row r="304" spans="1:34">
      <c r="A304" t="s">
        <v>16</v>
      </c>
      <c r="B304" t="s">
        <v>103</v>
      </c>
      <c r="C304" t="s">
        <v>151</v>
      </c>
      <c r="D304">
        <v>570.5454545454545</v>
      </c>
      <c r="E304">
        <v>570.54166666666663</v>
      </c>
      <c r="F304">
        <v>570.54285714285709</v>
      </c>
      <c r="G304">
        <v>570.55999999999995</v>
      </c>
      <c r="H304">
        <v>570.52631578947364</v>
      </c>
      <c r="I304">
        <v>570.57142857142856</v>
      </c>
      <c r="J304">
        <v>570.57142857142856</v>
      </c>
      <c r="K304">
        <v>570.55555555555554</v>
      </c>
      <c r="L304">
        <v>570.54999999999995</v>
      </c>
      <c r="M304">
        <v>570.54285714285709</v>
      </c>
      <c r="N304">
        <v>570.52380952380952</v>
      </c>
      <c r="O304">
        <v>570.54838709677415</v>
      </c>
      <c r="P304">
        <v>564.97142857142853</v>
      </c>
      <c r="Q304">
        <v>558.02857142857147</v>
      </c>
      <c r="R304">
        <v>558.05882352941171</v>
      </c>
      <c r="S304">
        <v>562.64285714285711</v>
      </c>
      <c r="T304">
        <v>558.0333333333333</v>
      </c>
      <c r="U304">
        <v>558.030303030303</v>
      </c>
      <c r="V304">
        <v>558.04347826086962</v>
      </c>
      <c r="W304">
        <v>558.46</v>
      </c>
      <c r="X304">
        <v>558.85185185185185</v>
      </c>
      <c r="Y304">
        <v>558.0344827586207</v>
      </c>
      <c r="Z304">
        <v>558.04615384615386</v>
      </c>
      <c r="AA304">
        <v>558.04123711340208</v>
      </c>
      <c r="AB304">
        <v>558.04109589041093</v>
      </c>
      <c r="AC304">
        <v>558.04</v>
      </c>
      <c r="AD304">
        <v>558.03614457831327</v>
      </c>
      <c r="AE304">
        <v>534.82051282051282</v>
      </c>
      <c r="AF304">
        <v>534.81818181818187</v>
      </c>
      <c r="AG304">
        <v>534.81981981981983</v>
      </c>
      <c r="AH304">
        <v>558.04615384615386</v>
      </c>
    </row>
    <row r="305" spans="1:34">
      <c r="A305" t="s">
        <v>74</v>
      </c>
      <c r="B305" t="s">
        <v>103</v>
      </c>
      <c r="C305" t="s">
        <v>151</v>
      </c>
      <c r="D305">
        <v>129</v>
      </c>
      <c r="E305">
        <v>129</v>
      </c>
      <c r="F305">
        <v>129</v>
      </c>
      <c r="G305">
        <v>129</v>
      </c>
      <c r="H305">
        <v>129</v>
      </c>
      <c r="I305">
        <v>129</v>
      </c>
      <c r="J305">
        <v>129</v>
      </c>
      <c r="K305">
        <v>129</v>
      </c>
      <c r="L305">
        <v>129</v>
      </c>
      <c r="M305">
        <v>129</v>
      </c>
      <c r="N305">
        <v>129</v>
      </c>
      <c r="O305">
        <v>129</v>
      </c>
      <c r="P305">
        <v>129</v>
      </c>
      <c r="Q305">
        <v>129</v>
      </c>
      <c r="R305">
        <v>129</v>
      </c>
      <c r="S305">
        <v>129</v>
      </c>
      <c r="T305">
        <v>129</v>
      </c>
      <c r="U305">
        <v>129</v>
      </c>
      <c r="V305">
        <v>129</v>
      </c>
      <c r="W305">
        <v>129</v>
      </c>
      <c r="X305">
        <v>129</v>
      </c>
      <c r="Y305">
        <v>129</v>
      </c>
      <c r="Z305">
        <v>131.21052631578948</v>
      </c>
      <c r="AA305">
        <v>129</v>
      </c>
      <c r="AB305">
        <v>129</v>
      </c>
      <c r="AC305">
        <v>129</v>
      </c>
      <c r="AD305">
        <v>132.23076923076923</v>
      </c>
      <c r="AE305">
        <v>119</v>
      </c>
      <c r="AF305">
        <v>119</v>
      </c>
      <c r="AG305">
        <v>119</v>
      </c>
      <c r="AH305">
        <v>131.21052631578948</v>
      </c>
    </row>
    <row r="306" spans="1:34">
      <c r="A306" t="s">
        <v>35</v>
      </c>
      <c r="B306" t="s">
        <v>103</v>
      </c>
      <c r="C306" t="s">
        <v>146</v>
      </c>
      <c r="D306">
        <v>129</v>
      </c>
      <c r="E306">
        <v>129</v>
      </c>
      <c r="F306">
        <v>129</v>
      </c>
      <c r="G306">
        <v>129</v>
      </c>
      <c r="H306">
        <v>129</v>
      </c>
      <c r="I306">
        <v>129.01503759398497</v>
      </c>
      <c r="J306">
        <v>129</v>
      </c>
      <c r="K306">
        <v>129</v>
      </c>
      <c r="L306">
        <v>129</v>
      </c>
      <c r="M306">
        <v>129</v>
      </c>
      <c r="N306">
        <v>129</v>
      </c>
      <c r="O306">
        <v>129</v>
      </c>
      <c r="P306">
        <v>129.03428571428572</v>
      </c>
      <c r="Q306">
        <v>129</v>
      </c>
      <c r="R306">
        <v>129</v>
      </c>
      <c r="S306">
        <v>129.27272727272728</v>
      </c>
      <c r="T306">
        <v>129</v>
      </c>
      <c r="U306">
        <v>129</v>
      </c>
      <c r="V306">
        <v>129</v>
      </c>
      <c r="W306">
        <v>128.98780487804879</v>
      </c>
      <c r="X306">
        <v>129.04878048780489</v>
      </c>
      <c r="Y306">
        <v>129</v>
      </c>
      <c r="Z306">
        <v>129</v>
      </c>
      <c r="AA306">
        <v>129</v>
      </c>
      <c r="AB306">
        <v>129</v>
      </c>
      <c r="AC306">
        <v>129</v>
      </c>
      <c r="AD306">
        <v>128.9748427672956</v>
      </c>
      <c r="AE306">
        <v>129.03333333333333</v>
      </c>
      <c r="AF306">
        <v>129</v>
      </c>
      <c r="AG306">
        <v>129</v>
      </c>
      <c r="AH306">
        <v>129</v>
      </c>
    </row>
    <row r="307" spans="1:34">
      <c r="A307" t="s">
        <v>15</v>
      </c>
      <c r="B307" t="s">
        <v>103</v>
      </c>
      <c r="C307" t="s">
        <v>146</v>
      </c>
      <c r="D307">
        <v>199</v>
      </c>
      <c r="E307">
        <v>199</v>
      </c>
      <c r="F307">
        <v>199</v>
      </c>
      <c r="G307">
        <v>199</v>
      </c>
      <c r="H307">
        <v>199</v>
      </c>
      <c r="I307">
        <v>199</v>
      </c>
      <c r="J307">
        <v>199</v>
      </c>
      <c r="K307">
        <v>199</v>
      </c>
      <c r="L307">
        <v>199</v>
      </c>
      <c r="M307">
        <v>199</v>
      </c>
      <c r="N307">
        <v>199</v>
      </c>
      <c r="O307">
        <v>199</v>
      </c>
      <c r="P307">
        <v>199</v>
      </c>
      <c r="Q307">
        <v>199</v>
      </c>
      <c r="R307">
        <v>199</v>
      </c>
      <c r="S307">
        <v>208.27272727272728</v>
      </c>
      <c r="T307">
        <v>199</v>
      </c>
      <c r="U307">
        <v>199</v>
      </c>
      <c r="V307">
        <v>199</v>
      </c>
      <c r="W307">
        <v>199</v>
      </c>
      <c r="X307">
        <v>199</v>
      </c>
      <c r="Y307">
        <v>199</v>
      </c>
      <c r="Z307">
        <v>199</v>
      </c>
      <c r="AA307">
        <v>199</v>
      </c>
      <c r="AB307">
        <v>204.1</v>
      </c>
      <c r="AC307">
        <v>199</v>
      </c>
      <c r="AD307">
        <v>199</v>
      </c>
      <c r="AE307">
        <v>199</v>
      </c>
      <c r="AF307">
        <v>199</v>
      </c>
      <c r="AG307">
        <v>199</v>
      </c>
      <c r="AH307">
        <v>199</v>
      </c>
    </row>
    <row r="308" spans="1:34">
      <c r="A308" t="s">
        <v>64</v>
      </c>
      <c r="B308" t="s">
        <v>103</v>
      </c>
      <c r="C308" t="s">
        <v>145</v>
      </c>
      <c r="D308">
        <v>699</v>
      </c>
      <c r="E308">
        <v>699</v>
      </c>
      <c r="F308">
        <v>699</v>
      </c>
      <c r="G308">
        <v>699</v>
      </c>
      <c r="H308">
        <v>699</v>
      </c>
      <c r="I308">
        <v>699</v>
      </c>
      <c r="J308">
        <v>699</v>
      </c>
      <c r="K308">
        <v>699</v>
      </c>
      <c r="L308">
        <v>699</v>
      </c>
      <c r="M308">
        <v>699</v>
      </c>
      <c r="N308">
        <v>699</v>
      </c>
      <c r="O308">
        <v>699</v>
      </c>
      <c r="P308">
        <v>674</v>
      </c>
      <c r="Q308">
        <v>649</v>
      </c>
      <c r="R308">
        <v>649</v>
      </c>
      <c r="S308">
        <v>660.66666666666663</v>
      </c>
      <c r="T308">
        <v>649</v>
      </c>
      <c r="U308">
        <v>649</v>
      </c>
      <c r="V308">
        <v>649</v>
      </c>
      <c r="W308">
        <v>649</v>
      </c>
      <c r="X308">
        <v>649</v>
      </c>
      <c r="Y308">
        <v>649</v>
      </c>
      <c r="Z308">
        <v>649</v>
      </c>
      <c r="AA308">
        <v>649</v>
      </c>
      <c r="AB308">
        <v>649</v>
      </c>
      <c r="AC308">
        <v>649</v>
      </c>
      <c r="AD308">
        <v>649</v>
      </c>
      <c r="AE308">
        <v>625</v>
      </c>
      <c r="AF308">
        <v>625</v>
      </c>
      <c r="AG308">
        <v>625</v>
      </c>
      <c r="AH308">
        <v>649</v>
      </c>
    </row>
    <row r="309" spans="1:34">
      <c r="A309" t="s">
        <v>72</v>
      </c>
      <c r="B309" t="s">
        <v>103</v>
      </c>
      <c r="C309" t="s">
        <v>145</v>
      </c>
      <c r="D309">
        <v>417.85365853658539</v>
      </c>
      <c r="E309">
        <v>417.85714285714283</v>
      </c>
      <c r="F309">
        <v>417.86111111111109</v>
      </c>
      <c r="G309">
        <v>417.85365853658539</v>
      </c>
      <c r="H309">
        <v>417.86666666666667</v>
      </c>
      <c r="I309">
        <v>417.85</v>
      </c>
      <c r="J309">
        <v>417.86666666666667</v>
      </c>
      <c r="K309">
        <v>417.85714285714283</v>
      </c>
      <c r="L309">
        <v>417.86538461538464</v>
      </c>
      <c r="M309">
        <v>417.86206896551727</v>
      </c>
      <c r="N309">
        <v>417.86274509803923</v>
      </c>
      <c r="O309">
        <v>417.86956521739131</v>
      </c>
      <c r="P309">
        <v>417.89473684210526</v>
      </c>
      <c r="Q309">
        <v>417.85185185185185</v>
      </c>
      <c r="R309">
        <v>417.86666666666667</v>
      </c>
      <c r="S309">
        <v>417.875</v>
      </c>
      <c r="T309">
        <v>417.85185185185185</v>
      </c>
      <c r="U309">
        <v>417.84848484848487</v>
      </c>
      <c r="V309">
        <v>417.875</v>
      </c>
      <c r="W309">
        <v>417.85714285714283</v>
      </c>
      <c r="X309">
        <v>417.86486486486484</v>
      </c>
      <c r="Y309">
        <v>417.86842105263156</v>
      </c>
      <c r="Z309">
        <v>417.85714285714283</v>
      </c>
      <c r="AA309">
        <v>417.87179487179486</v>
      </c>
      <c r="AB309">
        <v>417.85</v>
      </c>
      <c r="AC309">
        <v>417.85365853658539</v>
      </c>
      <c r="AD309">
        <v>417.88</v>
      </c>
      <c r="AE309">
        <v>417.85714285714283</v>
      </c>
      <c r="AF309">
        <v>417.86363636363637</v>
      </c>
      <c r="AG309">
        <v>417.85185185185185</v>
      </c>
      <c r="AH309">
        <v>417.85714285714283</v>
      </c>
    </row>
    <row r="310" spans="1:34">
      <c r="A310" t="s">
        <v>55</v>
      </c>
      <c r="B310" t="s">
        <v>103</v>
      </c>
      <c r="C310" t="s">
        <v>151</v>
      </c>
      <c r="D310">
        <v>135</v>
      </c>
      <c r="E310">
        <v>135</v>
      </c>
      <c r="F310">
        <v>135</v>
      </c>
      <c r="G310">
        <v>135</v>
      </c>
      <c r="H310">
        <v>135</v>
      </c>
      <c r="I310">
        <v>135.09929078014184</v>
      </c>
      <c r="J310">
        <v>135</v>
      </c>
      <c r="K310">
        <v>135</v>
      </c>
      <c r="L310">
        <v>135</v>
      </c>
      <c r="M310">
        <v>135</v>
      </c>
      <c r="N310">
        <v>135</v>
      </c>
      <c r="O310">
        <v>135</v>
      </c>
      <c r="P310">
        <v>135</v>
      </c>
      <c r="Q310">
        <v>135</v>
      </c>
      <c r="R310">
        <v>135</v>
      </c>
      <c r="S310">
        <v>137.43055555555554</v>
      </c>
      <c r="T310">
        <v>135</v>
      </c>
      <c r="U310">
        <v>135</v>
      </c>
      <c r="V310">
        <v>135</v>
      </c>
      <c r="W310">
        <v>135</v>
      </c>
      <c r="X310">
        <v>135.07909604519773</v>
      </c>
      <c r="Y310">
        <v>135</v>
      </c>
      <c r="Z310">
        <v>135</v>
      </c>
      <c r="AA310">
        <v>135</v>
      </c>
      <c r="AB310">
        <v>135</v>
      </c>
      <c r="AC310">
        <v>135</v>
      </c>
      <c r="AD310">
        <v>135.39344262295083</v>
      </c>
      <c r="AE310">
        <v>129.09905660377359</v>
      </c>
      <c r="AF310">
        <v>129.0042735042735</v>
      </c>
      <c r="AG310">
        <v>129.00460829493088</v>
      </c>
      <c r="AH310">
        <v>135</v>
      </c>
    </row>
    <row r="311" spans="1:34">
      <c r="A311" t="s">
        <v>24</v>
      </c>
      <c r="B311" t="s">
        <v>103</v>
      </c>
      <c r="C311" t="s">
        <v>151</v>
      </c>
      <c r="D311">
        <v>679</v>
      </c>
      <c r="E311">
        <v>679</v>
      </c>
      <c r="F311">
        <v>679</v>
      </c>
      <c r="G311">
        <v>679</v>
      </c>
      <c r="H311">
        <v>679</v>
      </c>
      <c r="I311">
        <v>679</v>
      </c>
      <c r="J311">
        <v>679</v>
      </c>
      <c r="K311">
        <v>679</v>
      </c>
      <c r="L311">
        <v>679</v>
      </c>
      <c r="M311">
        <v>679</v>
      </c>
      <c r="N311">
        <v>679</v>
      </c>
      <c r="O311">
        <v>679</v>
      </c>
      <c r="P311">
        <v>669</v>
      </c>
      <c r="Q311">
        <v>649</v>
      </c>
      <c r="R311">
        <v>649</v>
      </c>
      <c r="S311">
        <v>649</v>
      </c>
      <c r="T311">
        <v>649</v>
      </c>
      <c r="U311">
        <v>649</v>
      </c>
      <c r="V311">
        <v>649</v>
      </c>
      <c r="W311">
        <v>649</v>
      </c>
      <c r="X311">
        <v>649</v>
      </c>
      <c r="Y311">
        <v>649</v>
      </c>
      <c r="Z311">
        <v>649</v>
      </c>
      <c r="AA311">
        <v>649</v>
      </c>
      <c r="AB311">
        <v>649</v>
      </c>
      <c r="AC311">
        <v>649</v>
      </c>
      <c r="AD311">
        <v>649</v>
      </c>
      <c r="AE311">
        <v>599</v>
      </c>
      <c r="AF311">
        <v>599</v>
      </c>
      <c r="AG311">
        <v>599</v>
      </c>
      <c r="AH311">
        <v>649</v>
      </c>
    </row>
    <row r="312" spans="1:34">
      <c r="A312" t="s">
        <v>90</v>
      </c>
      <c r="B312" t="s">
        <v>103</v>
      </c>
      <c r="C312" t="s">
        <v>151</v>
      </c>
      <c r="D312">
        <v>498.4848484848485</v>
      </c>
      <c r="E312">
        <v>492.78125</v>
      </c>
      <c r="F312">
        <v>492.61538461538464</v>
      </c>
      <c r="G312">
        <v>492.61224489795916</v>
      </c>
      <c r="H312">
        <v>494.06976744186045</v>
      </c>
      <c r="I312">
        <v>495.17777777777781</v>
      </c>
      <c r="J312">
        <v>492.60975609756099</v>
      </c>
      <c r="K312">
        <v>492.61111111111109</v>
      </c>
      <c r="L312">
        <v>492.60975609756099</v>
      </c>
      <c r="M312">
        <v>492.61224489795916</v>
      </c>
      <c r="N312">
        <v>492.62</v>
      </c>
      <c r="O312">
        <v>492.60714285714283</v>
      </c>
      <c r="P312">
        <v>492.62857142857143</v>
      </c>
      <c r="Q312">
        <v>492.6</v>
      </c>
      <c r="R312">
        <v>492.61111111111109</v>
      </c>
      <c r="S312">
        <v>492.61290322580646</v>
      </c>
      <c r="T312">
        <v>492.62</v>
      </c>
      <c r="U312">
        <v>492.60869565217394</v>
      </c>
      <c r="V312">
        <v>492.60416666666669</v>
      </c>
      <c r="W312">
        <v>492.61702127659572</v>
      </c>
      <c r="X312">
        <v>492.61818181818182</v>
      </c>
      <c r="Y312">
        <v>492.83333333333331</v>
      </c>
      <c r="Z312">
        <v>483.12087912087912</v>
      </c>
      <c r="AA312">
        <v>483.125</v>
      </c>
      <c r="AB312">
        <v>483.12307692307695</v>
      </c>
      <c r="AC312">
        <v>483.12698412698415</v>
      </c>
      <c r="AD312">
        <v>483.125</v>
      </c>
      <c r="AE312">
        <v>493.85</v>
      </c>
      <c r="AF312">
        <v>492.60714285714283</v>
      </c>
      <c r="AG312">
        <v>492.60465116279067</v>
      </c>
      <c r="AH312">
        <v>483.12087912087912</v>
      </c>
    </row>
    <row r="313" spans="1:34">
      <c r="A313" t="s">
        <v>81</v>
      </c>
      <c r="B313" t="s">
        <v>103</v>
      </c>
      <c r="C313" t="s">
        <v>151</v>
      </c>
      <c r="D313">
        <v>417.85365853658539</v>
      </c>
      <c r="E313">
        <v>417.85714285714283</v>
      </c>
      <c r="F313">
        <v>417.86111111111109</v>
      </c>
      <c r="G313">
        <v>417.85365853658539</v>
      </c>
      <c r="H313">
        <v>417.86666666666667</v>
      </c>
      <c r="I313">
        <v>417.85</v>
      </c>
      <c r="J313">
        <v>417.86666666666667</v>
      </c>
      <c r="K313">
        <v>417.85714285714283</v>
      </c>
      <c r="L313">
        <v>417.86538461538464</v>
      </c>
      <c r="M313">
        <v>417.86206896551727</v>
      </c>
      <c r="N313">
        <v>417.86274509803923</v>
      </c>
      <c r="O313">
        <v>417.86956521739131</v>
      </c>
      <c r="P313">
        <v>417.89473684210526</v>
      </c>
      <c r="Q313">
        <v>417.85185185185185</v>
      </c>
      <c r="R313">
        <v>417.86666666666667</v>
      </c>
      <c r="S313">
        <v>417.875</v>
      </c>
      <c r="T313">
        <v>417.85185185185185</v>
      </c>
      <c r="U313">
        <v>417.84848484848487</v>
      </c>
      <c r="V313">
        <v>417.875</v>
      </c>
      <c r="W313">
        <v>417.85714285714283</v>
      </c>
      <c r="X313">
        <v>417.86486486486484</v>
      </c>
      <c r="Y313">
        <v>417.86842105263156</v>
      </c>
      <c r="Z313">
        <v>417.85714285714283</v>
      </c>
      <c r="AA313">
        <v>417.87179487179486</v>
      </c>
      <c r="AB313">
        <v>417.85</v>
      </c>
      <c r="AC313">
        <v>417.85365853658539</v>
      </c>
      <c r="AD313">
        <v>417.88</v>
      </c>
      <c r="AE313">
        <v>417.85714285714283</v>
      </c>
      <c r="AF313">
        <v>417.86363636363637</v>
      </c>
      <c r="AG313">
        <v>417.85185185185185</v>
      </c>
      <c r="AH313">
        <v>417.85714285714283</v>
      </c>
    </row>
    <row r="314" spans="1:34">
      <c r="A314" t="s">
        <v>99</v>
      </c>
      <c r="B314" t="s">
        <v>103</v>
      </c>
      <c r="C314" t="s">
        <v>146</v>
      </c>
      <c r="D314">
        <v>227</v>
      </c>
      <c r="E314">
        <v>0</v>
      </c>
      <c r="F314">
        <v>179.5</v>
      </c>
      <c r="G314">
        <v>0</v>
      </c>
      <c r="H314">
        <v>0</v>
      </c>
      <c r="I314">
        <v>181</v>
      </c>
      <c r="J314">
        <v>0</v>
      </c>
      <c r="K314">
        <v>179</v>
      </c>
      <c r="L314">
        <v>179</v>
      </c>
      <c r="M314">
        <v>179</v>
      </c>
      <c r="N314">
        <v>0</v>
      </c>
      <c r="O314">
        <v>179</v>
      </c>
      <c r="P314">
        <v>179</v>
      </c>
      <c r="Q314">
        <v>0</v>
      </c>
      <c r="R314">
        <v>0</v>
      </c>
      <c r="S314">
        <v>179</v>
      </c>
      <c r="T314">
        <v>0</v>
      </c>
      <c r="U314">
        <v>179.33333333333334</v>
      </c>
      <c r="V314">
        <v>179</v>
      </c>
      <c r="W314">
        <v>172</v>
      </c>
      <c r="X314">
        <v>0</v>
      </c>
      <c r="Y314">
        <v>172</v>
      </c>
      <c r="Z314">
        <v>170</v>
      </c>
      <c r="AA314">
        <v>170</v>
      </c>
      <c r="AB314">
        <v>170</v>
      </c>
      <c r="AC314">
        <v>0</v>
      </c>
      <c r="AD314">
        <v>0</v>
      </c>
      <c r="AE314">
        <v>201</v>
      </c>
      <c r="AF314">
        <v>0</v>
      </c>
      <c r="AG314">
        <v>170</v>
      </c>
      <c r="AH314">
        <v>170</v>
      </c>
    </row>
    <row r="315" spans="1:34">
      <c r="A315" t="s">
        <v>45</v>
      </c>
      <c r="B315" t="s">
        <v>103</v>
      </c>
      <c r="C315" t="s">
        <v>151</v>
      </c>
      <c r="D315">
        <v>135</v>
      </c>
      <c r="E315">
        <v>135</v>
      </c>
      <c r="F315">
        <v>135</v>
      </c>
      <c r="G315">
        <v>135</v>
      </c>
      <c r="H315">
        <v>135</v>
      </c>
      <c r="I315">
        <v>135.09929078014184</v>
      </c>
      <c r="J315">
        <v>135</v>
      </c>
      <c r="K315">
        <v>135</v>
      </c>
      <c r="L315">
        <v>135</v>
      </c>
      <c r="M315">
        <v>135</v>
      </c>
      <c r="N315">
        <v>135</v>
      </c>
      <c r="O315">
        <v>135</v>
      </c>
      <c r="P315">
        <v>135</v>
      </c>
      <c r="Q315">
        <v>135</v>
      </c>
      <c r="R315">
        <v>135</v>
      </c>
      <c r="S315">
        <v>137.43055555555554</v>
      </c>
      <c r="T315">
        <v>135</v>
      </c>
      <c r="U315">
        <v>135</v>
      </c>
      <c r="V315">
        <v>135</v>
      </c>
      <c r="W315">
        <v>135</v>
      </c>
      <c r="X315">
        <v>135.07909604519773</v>
      </c>
      <c r="Y315">
        <v>135</v>
      </c>
      <c r="Z315">
        <v>135</v>
      </c>
      <c r="AA315">
        <v>135</v>
      </c>
      <c r="AB315">
        <v>135</v>
      </c>
      <c r="AC315">
        <v>135</v>
      </c>
      <c r="AD315">
        <v>135.39344262295083</v>
      </c>
      <c r="AE315">
        <v>129.09905660377359</v>
      </c>
      <c r="AF315">
        <v>129.0042735042735</v>
      </c>
      <c r="AG315">
        <v>129.00460829493088</v>
      </c>
      <c r="AH315">
        <v>135</v>
      </c>
    </row>
    <row r="316" spans="1:34">
      <c r="A316" t="s">
        <v>100</v>
      </c>
      <c r="B316" t="s">
        <v>103</v>
      </c>
      <c r="C316" t="s">
        <v>145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479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>
      <c r="A317" t="s">
        <v>63</v>
      </c>
      <c r="B317" t="s">
        <v>103</v>
      </c>
      <c r="C317" t="s">
        <v>151</v>
      </c>
      <c r="D317">
        <v>845.66666666666663</v>
      </c>
      <c r="E317">
        <v>871.33333333333337</v>
      </c>
      <c r="F317">
        <v>850.75</v>
      </c>
      <c r="G317">
        <v>854.8</v>
      </c>
      <c r="H317">
        <v>853.22222222222217</v>
      </c>
      <c r="I317">
        <v>849.47058823529414</v>
      </c>
      <c r="J317">
        <v>843.83333333333337</v>
      </c>
      <c r="K317">
        <v>846.68421052631584</v>
      </c>
      <c r="L317">
        <v>853</v>
      </c>
      <c r="M317">
        <v>843.76923076923072</v>
      </c>
      <c r="N317">
        <v>847.05882352941171</v>
      </c>
      <c r="O317">
        <v>854.86666666666667</v>
      </c>
      <c r="P317">
        <v>849.91666666666663</v>
      </c>
      <c r="Q317">
        <v>855.42105263157896</v>
      </c>
      <c r="R317">
        <v>858.81818181818187</v>
      </c>
      <c r="S317">
        <v>857.58333333333337</v>
      </c>
      <c r="T317">
        <v>854.8</v>
      </c>
      <c r="U317">
        <v>868.33333333333337</v>
      </c>
      <c r="V317">
        <v>847.16666666666663</v>
      </c>
      <c r="W317">
        <v>845.84615384615381</v>
      </c>
      <c r="X317">
        <v>840.4</v>
      </c>
      <c r="Y317">
        <v>850.69230769230774</v>
      </c>
      <c r="Z317">
        <v>841.44444444444446</v>
      </c>
      <c r="AA317">
        <v>846.09090909090912</v>
      </c>
      <c r="AB317">
        <v>823</v>
      </c>
      <c r="AC317">
        <v>682</v>
      </c>
      <c r="AD317">
        <v>691.9473684210526</v>
      </c>
      <c r="AE317">
        <v>691.92857142857144</v>
      </c>
      <c r="AF317">
        <v>691.9473684210526</v>
      </c>
      <c r="AG317">
        <v>691.9375</v>
      </c>
      <c r="AH317">
        <v>841.44444444444446</v>
      </c>
    </row>
    <row r="318" spans="1:34">
      <c r="A318" t="s">
        <v>93</v>
      </c>
      <c r="B318" t="s">
        <v>103</v>
      </c>
      <c r="C318" t="s">
        <v>146</v>
      </c>
      <c r="D318">
        <v>616</v>
      </c>
      <c r="E318">
        <v>616</v>
      </c>
      <c r="F318">
        <v>635.75</v>
      </c>
      <c r="G318">
        <v>616</v>
      </c>
      <c r="H318">
        <v>524.625</v>
      </c>
      <c r="I318">
        <v>612</v>
      </c>
      <c r="J318">
        <v>511.60869565217394</v>
      </c>
      <c r="K318">
        <v>511.58823529411762</v>
      </c>
      <c r="L318">
        <v>511.58823529411762</v>
      </c>
      <c r="M318">
        <v>511.61111111111109</v>
      </c>
      <c r="N318">
        <v>511.57894736842104</v>
      </c>
      <c r="O318">
        <v>507.93103448275861</v>
      </c>
      <c r="P318">
        <v>512.92857142857144</v>
      </c>
      <c r="Q318">
        <v>504</v>
      </c>
      <c r="R318">
        <v>504</v>
      </c>
      <c r="S318">
        <v>415.58064516129031</v>
      </c>
      <c r="T318">
        <v>359.74193548387098</v>
      </c>
      <c r="U318">
        <v>359.71428571428572</v>
      </c>
      <c r="V318">
        <v>359.72972972972974</v>
      </c>
      <c r="W318">
        <v>359.73333333333335</v>
      </c>
      <c r="X318">
        <v>359.72727272727275</v>
      </c>
      <c r="Y318">
        <v>359.72222222222223</v>
      </c>
      <c r="Z318">
        <v>359.72</v>
      </c>
      <c r="AA318">
        <v>359.73809523809524</v>
      </c>
      <c r="AB318">
        <v>359.73170731707319</v>
      </c>
      <c r="AC318">
        <v>359.72727272727275</v>
      </c>
      <c r="AD318">
        <v>359.72727272727275</v>
      </c>
      <c r="AE318">
        <v>359.73170731707319</v>
      </c>
      <c r="AF318">
        <v>359.73170731707319</v>
      </c>
      <c r="AG318">
        <v>359.72500000000002</v>
      </c>
      <c r="AH318">
        <v>359.72</v>
      </c>
    </row>
    <row r="319" spans="1:34">
      <c r="A319" t="s">
        <v>37</v>
      </c>
      <c r="B319" t="s">
        <v>103</v>
      </c>
      <c r="C319" t="s">
        <v>146</v>
      </c>
      <c r="D319">
        <v>162.33333333333334</v>
      </c>
      <c r="E319">
        <v>166.14285714285714</v>
      </c>
      <c r="F319">
        <v>154.71428571428572</v>
      </c>
      <c r="G319">
        <v>162.33333333333334</v>
      </c>
      <c r="H319">
        <v>179</v>
      </c>
      <c r="I319">
        <v>149</v>
      </c>
      <c r="J319">
        <v>164</v>
      </c>
      <c r="K319">
        <v>157</v>
      </c>
      <c r="L319">
        <v>173</v>
      </c>
      <c r="M319">
        <v>159</v>
      </c>
      <c r="N319">
        <v>149</v>
      </c>
      <c r="O319">
        <v>169</v>
      </c>
      <c r="P319">
        <v>149</v>
      </c>
      <c r="Q319">
        <v>162.33333333333334</v>
      </c>
      <c r="R319">
        <v>149</v>
      </c>
      <c r="S319">
        <v>181</v>
      </c>
      <c r="T319">
        <v>173</v>
      </c>
      <c r="U319">
        <v>189</v>
      </c>
      <c r="V319">
        <v>157</v>
      </c>
      <c r="W319">
        <v>169</v>
      </c>
      <c r="X319">
        <v>215</v>
      </c>
      <c r="Y319">
        <v>219</v>
      </c>
      <c r="Z319">
        <v>204</v>
      </c>
      <c r="AA319">
        <v>215</v>
      </c>
      <c r="AB319">
        <v>213.54545454545453</v>
      </c>
      <c r="AC319">
        <v>225.66666666666666</v>
      </c>
      <c r="AD319">
        <v>205.66666666666666</v>
      </c>
      <c r="AE319">
        <v>204</v>
      </c>
      <c r="AF319">
        <v>223</v>
      </c>
      <c r="AG319">
        <v>215</v>
      </c>
      <c r="AH319">
        <v>204</v>
      </c>
    </row>
    <row r="320" spans="1:34">
      <c r="A320" t="s">
        <v>15</v>
      </c>
      <c r="B320" t="s">
        <v>103</v>
      </c>
      <c r="C320" t="s">
        <v>151</v>
      </c>
      <c r="D320">
        <v>498.4848484848485</v>
      </c>
      <c r="E320">
        <v>492.78125</v>
      </c>
      <c r="F320">
        <v>492.61538461538464</v>
      </c>
      <c r="G320">
        <v>492.61224489795916</v>
      </c>
      <c r="H320">
        <v>494.06976744186045</v>
      </c>
      <c r="I320">
        <v>495.17777777777781</v>
      </c>
      <c r="J320">
        <v>492.60975609756099</v>
      </c>
      <c r="K320">
        <v>492.61111111111109</v>
      </c>
      <c r="L320">
        <v>492.60975609756099</v>
      </c>
      <c r="M320">
        <v>492.61224489795916</v>
      </c>
      <c r="N320">
        <v>492.62</v>
      </c>
      <c r="O320">
        <v>492.60714285714283</v>
      </c>
      <c r="P320">
        <v>492.62857142857143</v>
      </c>
      <c r="Q320">
        <v>492.6</v>
      </c>
      <c r="R320">
        <v>492.61111111111109</v>
      </c>
      <c r="S320">
        <v>492.61290322580646</v>
      </c>
      <c r="T320">
        <v>492.62</v>
      </c>
      <c r="U320">
        <v>492.60869565217394</v>
      </c>
      <c r="V320">
        <v>492.60416666666669</v>
      </c>
      <c r="W320">
        <v>492.61702127659572</v>
      </c>
      <c r="X320">
        <v>492.61818181818182</v>
      </c>
      <c r="Y320">
        <v>492.83333333333331</v>
      </c>
      <c r="Z320">
        <v>483.12087912087912</v>
      </c>
      <c r="AA320">
        <v>483.125</v>
      </c>
      <c r="AB320">
        <v>483.12307692307695</v>
      </c>
      <c r="AC320">
        <v>483.12698412698415</v>
      </c>
      <c r="AD320">
        <v>483.125</v>
      </c>
      <c r="AE320">
        <v>493.85</v>
      </c>
      <c r="AF320">
        <v>492.60714285714283</v>
      </c>
      <c r="AG320">
        <v>492.60465116279067</v>
      </c>
      <c r="AH320">
        <v>483.12087912087912</v>
      </c>
    </row>
    <row r="321" spans="1:34">
      <c r="A321" t="s">
        <v>54</v>
      </c>
      <c r="B321" t="s">
        <v>103</v>
      </c>
      <c r="C321" t="s">
        <v>151</v>
      </c>
      <c r="D321">
        <v>227</v>
      </c>
      <c r="E321">
        <v>0</v>
      </c>
      <c r="F321">
        <v>179.5</v>
      </c>
      <c r="G321">
        <v>0</v>
      </c>
      <c r="H321">
        <v>0</v>
      </c>
      <c r="I321">
        <v>181</v>
      </c>
      <c r="J321">
        <v>0</v>
      </c>
      <c r="K321">
        <v>179</v>
      </c>
      <c r="L321">
        <v>179</v>
      </c>
      <c r="M321">
        <v>179</v>
      </c>
      <c r="N321">
        <v>0</v>
      </c>
      <c r="O321">
        <v>179</v>
      </c>
      <c r="P321">
        <v>179</v>
      </c>
      <c r="Q321">
        <v>0</v>
      </c>
      <c r="R321">
        <v>0</v>
      </c>
      <c r="S321">
        <v>179</v>
      </c>
      <c r="T321">
        <v>0</v>
      </c>
      <c r="U321">
        <v>179.33333333333334</v>
      </c>
      <c r="V321">
        <v>179</v>
      </c>
      <c r="W321">
        <v>172</v>
      </c>
      <c r="X321">
        <v>0</v>
      </c>
      <c r="Y321">
        <v>172</v>
      </c>
      <c r="Z321">
        <v>170</v>
      </c>
      <c r="AA321">
        <v>170</v>
      </c>
      <c r="AB321">
        <v>170</v>
      </c>
      <c r="AC321">
        <v>0</v>
      </c>
      <c r="AD321">
        <v>0</v>
      </c>
      <c r="AE321">
        <v>201</v>
      </c>
      <c r="AF321">
        <v>0</v>
      </c>
      <c r="AG321">
        <v>170</v>
      </c>
      <c r="AH321">
        <v>170</v>
      </c>
    </row>
    <row r="322" spans="1:34">
      <c r="A322" t="s">
        <v>5</v>
      </c>
      <c r="B322" t="s">
        <v>103</v>
      </c>
      <c r="C322" t="s">
        <v>151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479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>
      <c r="A323" t="s">
        <v>83</v>
      </c>
      <c r="B323" t="s">
        <v>103</v>
      </c>
      <c r="C323" t="s">
        <v>146</v>
      </c>
      <c r="D323">
        <v>616</v>
      </c>
      <c r="E323">
        <v>616</v>
      </c>
      <c r="F323">
        <v>635.75</v>
      </c>
      <c r="G323">
        <v>616</v>
      </c>
      <c r="H323">
        <v>524.625</v>
      </c>
      <c r="I323">
        <v>612</v>
      </c>
      <c r="J323">
        <v>511.60869565217394</v>
      </c>
      <c r="K323">
        <v>511.58823529411762</v>
      </c>
      <c r="L323">
        <v>511.58823529411762</v>
      </c>
      <c r="M323">
        <v>511.61111111111109</v>
      </c>
      <c r="N323">
        <v>511.57894736842104</v>
      </c>
      <c r="O323">
        <v>507.93103448275861</v>
      </c>
      <c r="P323">
        <v>512.92857142857144</v>
      </c>
      <c r="Q323">
        <v>504</v>
      </c>
      <c r="R323">
        <v>504</v>
      </c>
      <c r="S323">
        <v>415.58064516129031</v>
      </c>
      <c r="T323">
        <v>359.74193548387098</v>
      </c>
      <c r="U323">
        <v>359.71428571428572</v>
      </c>
      <c r="V323">
        <v>359.72972972972974</v>
      </c>
      <c r="W323">
        <v>359.73333333333335</v>
      </c>
      <c r="X323">
        <v>359.72727272727275</v>
      </c>
      <c r="Y323">
        <v>359.72222222222223</v>
      </c>
      <c r="Z323">
        <v>359.72</v>
      </c>
      <c r="AA323">
        <v>359.73809523809524</v>
      </c>
      <c r="AB323">
        <v>359.73170731707319</v>
      </c>
      <c r="AC323">
        <v>359.72727272727275</v>
      </c>
      <c r="AD323">
        <v>359.72727272727275</v>
      </c>
      <c r="AE323">
        <v>359.73170731707319</v>
      </c>
      <c r="AF323">
        <v>359.73170731707319</v>
      </c>
      <c r="AG323">
        <v>359.72500000000002</v>
      </c>
      <c r="AH323">
        <v>359.72</v>
      </c>
    </row>
    <row r="324" spans="1:34">
      <c r="A324" t="s">
        <v>91</v>
      </c>
      <c r="B324" t="s">
        <v>103</v>
      </c>
      <c r="C324" t="s">
        <v>145</v>
      </c>
      <c r="D324">
        <v>0</v>
      </c>
      <c r="E324">
        <v>244</v>
      </c>
      <c r="F324">
        <v>244</v>
      </c>
      <c r="G324">
        <v>244</v>
      </c>
      <c r="H324">
        <v>0</v>
      </c>
      <c r="I324">
        <v>244</v>
      </c>
      <c r="J324">
        <v>244</v>
      </c>
      <c r="K324">
        <v>0</v>
      </c>
      <c r="L324">
        <v>270.66666666666669</v>
      </c>
      <c r="M324">
        <v>257.33333333333331</v>
      </c>
      <c r="N324">
        <v>0</v>
      </c>
      <c r="O324">
        <v>244</v>
      </c>
      <c r="P324">
        <v>0</v>
      </c>
      <c r="Q324">
        <v>0</v>
      </c>
      <c r="R324">
        <v>244</v>
      </c>
      <c r="S324">
        <v>0</v>
      </c>
      <c r="T324">
        <v>0</v>
      </c>
      <c r="U324">
        <v>0</v>
      </c>
      <c r="V324">
        <v>244</v>
      </c>
      <c r="W324">
        <v>244</v>
      </c>
      <c r="X324">
        <v>244</v>
      </c>
      <c r="Y324">
        <v>0</v>
      </c>
      <c r="Z324">
        <v>0</v>
      </c>
      <c r="AA324">
        <v>0</v>
      </c>
      <c r="AB324">
        <v>0</v>
      </c>
      <c r="AC324">
        <v>244</v>
      </c>
      <c r="AD324">
        <v>244</v>
      </c>
      <c r="AE324">
        <v>244</v>
      </c>
      <c r="AF324">
        <v>244</v>
      </c>
      <c r="AG324">
        <v>0</v>
      </c>
      <c r="AH324">
        <v>0</v>
      </c>
    </row>
    <row r="325" spans="1:34">
      <c r="A325" t="s">
        <v>65</v>
      </c>
      <c r="B325" t="s">
        <v>103</v>
      </c>
      <c r="C325" t="s">
        <v>151</v>
      </c>
      <c r="D325">
        <v>699</v>
      </c>
      <c r="E325">
        <v>699</v>
      </c>
      <c r="F325">
        <v>699</v>
      </c>
      <c r="G325">
        <v>699</v>
      </c>
      <c r="H325">
        <v>699</v>
      </c>
      <c r="I325">
        <v>699</v>
      </c>
      <c r="J325">
        <v>699</v>
      </c>
      <c r="K325">
        <v>699</v>
      </c>
      <c r="L325">
        <v>699</v>
      </c>
      <c r="M325">
        <v>699</v>
      </c>
      <c r="N325">
        <v>699</v>
      </c>
      <c r="O325">
        <v>699</v>
      </c>
      <c r="P325">
        <v>674</v>
      </c>
      <c r="Q325">
        <v>649</v>
      </c>
      <c r="R325">
        <v>649</v>
      </c>
      <c r="S325">
        <v>660.66666666666663</v>
      </c>
      <c r="T325">
        <v>649</v>
      </c>
      <c r="U325">
        <v>649</v>
      </c>
      <c r="V325">
        <v>649</v>
      </c>
      <c r="W325">
        <v>649</v>
      </c>
      <c r="X325">
        <v>649</v>
      </c>
      <c r="Y325">
        <v>649</v>
      </c>
      <c r="Z325">
        <v>649</v>
      </c>
      <c r="AA325">
        <v>649</v>
      </c>
      <c r="AB325">
        <v>649</v>
      </c>
      <c r="AC325">
        <v>649</v>
      </c>
      <c r="AD325">
        <v>649</v>
      </c>
      <c r="AE325">
        <v>625</v>
      </c>
      <c r="AF325">
        <v>625</v>
      </c>
      <c r="AG325">
        <v>625</v>
      </c>
      <c r="AH325">
        <v>649</v>
      </c>
    </row>
    <row r="326" spans="1:34">
      <c r="A326" t="s">
        <v>27</v>
      </c>
      <c r="B326" t="s">
        <v>103</v>
      </c>
      <c r="C326" t="s">
        <v>145</v>
      </c>
      <c r="D326">
        <v>292.33333333333331</v>
      </c>
      <c r="E326">
        <v>255.66666666666666</v>
      </c>
      <c r="F326">
        <v>299</v>
      </c>
      <c r="G326">
        <v>279</v>
      </c>
      <c r="H326">
        <v>292.33333333333331</v>
      </c>
      <c r="I326">
        <v>319</v>
      </c>
      <c r="J326">
        <v>289</v>
      </c>
      <c r="K326">
        <v>299</v>
      </c>
      <c r="L326">
        <v>279</v>
      </c>
      <c r="M326">
        <v>279</v>
      </c>
      <c r="N326">
        <v>279</v>
      </c>
      <c r="O326">
        <v>279</v>
      </c>
      <c r="P326">
        <v>296.14285714285717</v>
      </c>
      <c r="Q326">
        <v>279</v>
      </c>
      <c r="R326">
        <v>285.66666666666669</v>
      </c>
      <c r="S326">
        <v>279</v>
      </c>
      <c r="T326">
        <v>279</v>
      </c>
      <c r="U326">
        <v>279</v>
      </c>
      <c r="V326">
        <v>279</v>
      </c>
      <c r="W326">
        <v>279</v>
      </c>
      <c r="X326">
        <v>208.5</v>
      </c>
      <c r="Y326">
        <v>185</v>
      </c>
      <c r="Z326">
        <v>191</v>
      </c>
      <c r="AA326">
        <v>201</v>
      </c>
      <c r="AB326">
        <v>204.33333333333334</v>
      </c>
      <c r="AC326">
        <v>195</v>
      </c>
      <c r="AD326">
        <v>185</v>
      </c>
      <c r="AE326">
        <v>185</v>
      </c>
      <c r="AF326">
        <v>196.42857142857142</v>
      </c>
      <c r="AG326">
        <v>198.33333333333334</v>
      </c>
      <c r="AH326">
        <v>191</v>
      </c>
    </row>
    <row r="327" spans="1:34">
      <c r="A327" t="s">
        <v>25</v>
      </c>
      <c r="B327" t="s">
        <v>103</v>
      </c>
      <c r="C327" t="s">
        <v>146</v>
      </c>
      <c r="D327">
        <v>0</v>
      </c>
      <c r="E327">
        <v>0</v>
      </c>
      <c r="F327">
        <v>0</v>
      </c>
      <c r="G327">
        <v>269</v>
      </c>
      <c r="H327">
        <v>0</v>
      </c>
      <c r="I327">
        <v>0</v>
      </c>
      <c r="J327">
        <v>309</v>
      </c>
      <c r="K327">
        <v>0</v>
      </c>
      <c r="L327">
        <v>0</v>
      </c>
      <c r="M327">
        <v>0</v>
      </c>
      <c r="N327">
        <v>269</v>
      </c>
      <c r="O327">
        <v>0</v>
      </c>
      <c r="P327">
        <v>269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304</v>
      </c>
      <c r="W327">
        <v>0</v>
      </c>
      <c r="X327">
        <v>309</v>
      </c>
      <c r="Y327">
        <v>0</v>
      </c>
      <c r="Z327">
        <v>269</v>
      </c>
      <c r="AA327">
        <v>269</v>
      </c>
      <c r="AB327">
        <v>0</v>
      </c>
      <c r="AC327">
        <v>0</v>
      </c>
      <c r="AD327">
        <v>269</v>
      </c>
      <c r="AE327">
        <v>0</v>
      </c>
      <c r="AF327">
        <v>0</v>
      </c>
      <c r="AG327">
        <v>267</v>
      </c>
      <c r="AH327">
        <v>269</v>
      </c>
    </row>
    <row r="328" spans="1:34">
      <c r="A328" t="s">
        <v>44</v>
      </c>
      <c r="B328" t="s">
        <v>103</v>
      </c>
      <c r="C328" t="s">
        <v>146</v>
      </c>
      <c r="D328">
        <v>145</v>
      </c>
      <c r="E328">
        <v>145</v>
      </c>
      <c r="F328">
        <v>145</v>
      </c>
      <c r="G328">
        <v>145</v>
      </c>
      <c r="H328">
        <v>145</v>
      </c>
      <c r="I328">
        <v>145</v>
      </c>
      <c r="J328">
        <v>145</v>
      </c>
      <c r="K328">
        <v>145</v>
      </c>
      <c r="L328">
        <v>145</v>
      </c>
      <c r="M328">
        <v>145</v>
      </c>
      <c r="N328">
        <v>145</v>
      </c>
      <c r="O328">
        <v>145</v>
      </c>
      <c r="P328">
        <v>145</v>
      </c>
      <c r="Q328">
        <v>145</v>
      </c>
      <c r="R328">
        <v>145</v>
      </c>
      <c r="S328">
        <v>145</v>
      </c>
      <c r="T328">
        <v>145</v>
      </c>
      <c r="U328">
        <v>145</v>
      </c>
      <c r="V328">
        <v>145</v>
      </c>
      <c r="W328">
        <v>145</v>
      </c>
      <c r="X328">
        <v>145</v>
      </c>
      <c r="Y328">
        <v>145</v>
      </c>
      <c r="Z328">
        <v>145</v>
      </c>
      <c r="AA328">
        <v>145</v>
      </c>
      <c r="AB328">
        <v>145</v>
      </c>
      <c r="AC328">
        <v>145</v>
      </c>
      <c r="AD328">
        <v>145</v>
      </c>
      <c r="AE328">
        <v>135</v>
      </c>
      <c r="AF328">
        <v>135</v>
      </c>
      <c r="AG328">
        <v>135</v>
      </c>
      <c r="AH328">
        <v>145</v>
      </c>
    </row>
    <row r="329" spans="1:34">
      <c r="A329" t="s">
        <v>47</v>
      </c>
      <c r="B329" t="s">
        <v>103</v>
      </c>
      <c r="C329" t="s">
        <v>145</v>
      </c>
      <c r="D329">
        <v>0</v>
      </c>
      <c r="E329">
        <v>0</v>
      </c>
      <c r="F329">
        <v>732.33333333333337</v>
      </c>
      <c r="G329">
        <v>399</v>
      </c>
      <c r="H329">
        <v>399</v>
      </c>
      <c r="I329">
        <v>399</v>
      </c>
      <c r="J329">
        <v>399</v>
      </c>
      <c r="K329">
        <v>399</v>
      </c>
      <c r="L329">
        <v>399</v>
      </c>
      <c r="M329">
        <v>499</v>
      </c>
      <c r="N329">
        <v>399</v>
      </c>
      <c r="O329">
        <v>399</v>
      </c>
      <c r="P329">
        <v>399</v>
      </c>
      <c r="Q329">
        <v>399</v>
      </c>
      <c r="R329">
        <v>399</v>
      </c>
      <c r="S329">
        <v>399</v>
      </c>
      <c r="T329">
        <v>399</v>
      </c>
      <c r="U329">
        <v>399</v>
      </c>
      <c r="V329">
        <v>399</v>
      </c>
      <c r="W329">
        <v>399</v>
      </c>
      <c r="X329">
        <v>399</v>
      </c>
      <c r="Y329">
        <v>399</v>
      </c>
      <c r="Z329">
        <v>399</v>
      </c>
      <c r="AA329">
        <v>399</v>
      </c>
      <c r="AB329">
        <v>399</v>
      </c>
      <c r="AC329">
        <v>0</v>
      </c>
      <c r="AD329">
        <v>899</v>
      </c>
      <c r="AE329">
        <v>399</v>
      </c>
      <c r="AF329">
        <v>399</v>
      </c>
      <c r="AG329">
        <v>859</v>
      </c>
      <c r="AH329">
        <v>399</v>
      </c>
    </row>
    <row r="330" spans="1:34">
      <c r="A330" t="s">
        <v>34</v>
      </c>
      <c r="B330" t="s">
        <v>103</v>
      </c>
      <c r="C330" t="s">
        <v>145</v>
      </c>
      <c r="D330">
        <v>135</v>
      </c>
      <c r="E330">
        <v>135</v>
      </c>
      <c r="F330">
        <v>135</v>
      </c>
      <c r="G330">
        <v>135</v>
      </c>
      <c r="H330">
        <v>135</v>
      </c>
      <c r="I330">
        <v>135.09929078014184</v>
      </c>
      <c r="J330">
        <v>135</v>
      </c>
      <c r="K330">
        <v>135</v>
      </c>
      <c r="L330">
        <v>135</v>
      </c>
      <c r="M330">
        <v>135</v>
      </c>
      <c r="N330">
        <v>135</v>
      </c>
      <c r="O330">
        <v>135</v>
      </c>
      <c r="P330">
        <v>135</v>
      </c>
      <c r="Q330">
        <v>135</v>
      </c>
      <c r="R330">
        <v>135</v>
      </c>
      <c r="S330">
        <v>137.43055555555554</v>
      </c>
      <c r="T330">
        <v>135</v>
      </c>
      <c r="U330">
        <v>135</v>
      </c>
      <c r="V330">
        <v>135</v>
      </c>
      <c r="W330">
        <v>135</v>
      </c>
      <c r="X330">
        <v>135.07909604519773</v>
      </c>
      <c r="Y330">
        <v>135</v>
      </c>
      <c r="Z330">
        <v>135</v>
      </c>
      <c r="AA330">
        <v>135</v>
      </c>
      <c r="AB330">
        <v>135</v>
      </c>
      <c r="AC330">
        <v>135</v>
      </c>
      <c r="AD330">
        <v>135.39344262295083</v>
      </c>
      <c r="AE330">
        <v>129.09905660377359</v>
      </c>
      <c r="AF330">
        <v>129.0042735042735</v>
      </c>
      <c r="AG330">
        <v>129.00460829493088</v>
      </c>
      <c r="AH330">
        <v>135</v>
      </c>
    </row>
    <row r="331" spans="1:34">
      <c r="A331" t="s">
        <v>71</v>
      </c>
      <c r="B331" t="s">
        <v>103</v>
      </c>
      <c r="C331" t="s">
        <v>145</v>
      </c>
      <c r="D331">
        <v>292.33333333333331</v>
      </c>
      <c r="E331">
        <v>255.66666666666666</v>
      </c>
      <c r="F331">
        <v>299</v>
      </c>
      <c r="G331">
        <v>279</v>
      </c>
      <c r="H331">
        <v>292.33333333333331</v>
      </c>
      <c r="I331">
        <v>319</v>
      </c>
      <c r="J331">
        <v>289</v>
      </c>
      <c r="K331">
        <v>299</v>
      </c>
      <c r="L331">
        <v>279</v>
      </c>
      <c r="M331">
        <v>279</v>
      </c>
      <c r="N331">
        <v>279</v>
      </c>
      <c r="O331">
        <v>279</v>
      </c>
      <c r="P331">
        <v>296.14285714285717</v>
      </c>
      <c r="Q331">
        <v>279</v>
      </c>
      <c r="R331">
        <v>285.66666666666669</v>
      </c>
      <c r="S331">
        <v>279</v>
      </c>
      <c r="T331">
        <v>279</v>
      </c>
      <c r="U331">
        <v>279</v>
      </c>
      <c r="V331">
        <v>279</v>
      </c>
      <c r="W331">
        <v>279</v>
      </c>
      <c r="X331">
        <v>208.5</v>
      </c>
      <c r="Y331">
        <v>185</v>
      </c>
      <c r="Z331">
        <v>191</v>
      </c>
      <c r="AA331">
        <v>201</v>
      </c>
      <c r="AB331">
        <v>204.33333333333334</v>
      </c>
      <c r="AC331">
        <v>195</v>
      </c>
      <c r="AD331">
        <v>185</v>
      </c>
      <c r="AE331">
        <v>185</v>
      </c>
      <c r="AF331">
        <v>196.42857142857142</v>
      </c>
      <c r="AG331">
        <v>198.33333333333334</v>
      </c>
      <c r="AH331">
        <v>191</v>
      </c>
    </row>
    <row r="332" spans="1:34">
      <c r="A332" t="s">
        <v>80</v>
      </c>
      <c r="B332" t="s">
        <v>103</v>
      </c>
      <c r="C332" t="s">
        <v>151</v>
      </c>
      <c r="D332">
        <v>845.66666666666663</v>
      </c>
      <c r="E332">
        <v>871.33333333333337</v>
      </c>
      <c r="F332">
        <v>850.75</v>
      </c>
      <c r="G332">
        <v>854.8</v>
      </c>
      <c r="H332">
        <v>853.22222222222217</v>
      </c>
      <c r="I332">
        <v>849.47058823529414</v>
      </c>
      <c r="J332">
        <v>843.83333333333337</v>
      </c>
      <c r="K332">
        <v>846.68421052631584</v>
      </c>
      <c r="L332">
        <v>853</v>
      </c>
      <c r="M332">
        <v>843.76923076923072</v>
      </c>
      <c r="N332">
        <v>847.05882352941171</v>
      </c>
      <c r="O332">
        <v>854.86666666666667</v>
      </c>
      <c r="P332">
        <v>849.91666666666663</v>
      </c>
      <c r="Q332">
        <v>855.42105263157896</v>
      </c>
      <c r="R332">
        <v>858.81818181818187</v>
      </c>
      <c r="S332">
        <v>857.58333333333337</v>
      </c>
      <c r="T332">
        <v>854.8</v>
      </c>
      <c r="U332">
        <v>868.33333333333337</v>
      </c>
      <c r="V332">
        <v>847.16666666666663</v>
      </c>
      <c r="W332">
        <v>845.84615384615381</v>
      </c>
      <c r="X332">
        <v>840.4</v>
      </c>
      <c r="Y332">
        <v>850.69230769230774</v>
      </c>
      <c r="Z332">
        <v>841.44444444444446</v>
      </c>
      <c r="AA332">
        <v>846.09090909090912</v>
      </c>
      <c r="AB332">
        <v>823</v>
      </c>
      <c r="AC332">
        <v>682</v>
      </c>
      <c r="AD332">
        <v>691.9473684210526</v>
      </c>
      <c r="AE332">
        <v>691.92857142857144</v>
      </c>
      <c r="AF332">
        <v>691.9473684210526</v>
      </c>
      <c r="AG332">
        <v>691.9375</v>
      </c>
      <c r="AH332">
        <v>841.44444444444446</v>
      </c>
    </row>
    <row r="333" spans="1:34">
      <c r="A333" t="s">
        <v>6</v>
      </c>
      <c r="B333" t="s">
        <v>103</v>
      </c>
      <c r="C333" t="s">
        <v>151</v>
      </c>
      <c r="D333">
        <v>679</v>
      </c>
      <c r="E333">
        <v>679</v>
      </c>
      <c r="F333">
        <v>679</v>
      </c>
      <c r="G333">
        <v>679</v>
      </c>
      <c r="H333">
        <v>679</v>
      </c>
      <c r="I333">
        <v>679</v>
      </c>
      <c r="J333">
        <v>679</v>
      </c>
      <c r="K333">
        <v>679</v>
      </c>
      <c r="L333">
        <v>679</v>
      </c>
      <c r="M333">
        <v>679</v>
      </c>
      <c r="N333">
        <v>679</v>
      </c>
      <c r="O333">
        <v>679</v>
      </c>
      <c r="P333">
        <v>669</v>
      </c>
      <c r="Q333">
        <v>649</v>
      </c>
      <c r="R333">
        <v>649</v>
      </c>
      <c r="S333">
        <v>649</v>
      </c>
      <c r="T333">
        <v>649</v>
      </c>
      <c r="U333">
        <v>649</v>
      </c>
      <c r="V333">
        <v>649</v>
      </c>
      <c r="W333">
        <v>649</v>
      </c>
      <c r="X333">
        <v>649</v>
      </c>
      <c r="Y333">
        <v>649</v>
      </c>
      <c r="Z333">
        <v>649</v>
      </c>
      <c r="AA333">
        <v>649</v>
      </c>
      <c r="AB333">
        <v>649</v>
      </c>
      <c r="AC333">
        <v>649</v>
      </c>
      <c r="AD333">
        <v>649</v>
      </c>
      <c r="AE333">
        <v>599</v>
      </c>
      <c r="AF333">
        <v>599</v>
      </c>
      <c r="AG333">
        <v>599</v>
      </c>
      <c r="AH333">
        <v>649</v>
      </c>
    </row>
    <row r="334" spans="1:34">
      <c r="A334" t="s">
        <v>29</v>
      </c>
      <c r="B334" t="s">
        <v>102</v>
      </c>
      <c r="C334" t="s">
        <v>149</v>
      </c>
      <c r="D334">
        <v>289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249</v>
      </c>
      <c r="Q334">
        <v>0</v>
      </c>
      <c r="R334">
        <v>0</v>
      </c>
      <c r="S334">
        <v>0</v>
      </c>
      <c r="T334">
        <v>289</v>
      </c>
      <c r="U334">
        <v>249</v>
      </c>
      <c r="V334">
        <v>289</v>
      </c>
      <c r="W334">
        <v>0</v>
      </c>
      <c r="X334">
        <v>0</v>
      </c>
      <c r="Y334">
        <v>289</v>
      </c>
      <c r="Z334">
        <v>0</v>
      </c>
      <c r="AA334">
        <v>257</v>
      </c>
      <c r="AB334">
        <v>257</v>
      </c>
      <c r="AC334">
        <v>257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>
      <c r="A335" t="s">
        <v>89</v>
      </c>
      <c r="B335" t="s">
        <v>102</v>
      </c>
      <c r="C335" t="s">
        <v>149</v>
      </c>
      <c r="D335">
        <v>0</v>
      </c>
      <c r="E335">
        <v>0</v>
      </c>
      <c r="F335">
        <v>0</v>
      </c>
      <c r="G335">
        <v>269</v>
      </c>
      <c r="H335">
        <v>0</v>
      </c>
      <c r="I335">
        <v>0</v>
      </c>
      <c r="J335">
        <v>309</v>
      </c>
      <c r="K335">
        <v>0</v>
      </c>
      <c r="L335">
        <v>0</v>
      </c>
      <c r="M335">
        <v>0</v>
      </c>
      <c r="N335">
        <v>269</v>
      </c>
      <c r="O335">
        <v>0</v>
      </c>
      <c r="P335">
        <v>269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304</v>
      </c>
      <c r="W335">
        <v>0</v>
      </c>
      <c r="X335">
        <v>309</v>
      </c>
      <c r="Y335">
        <v>0</v>
      </c>
      <c r="Z335">
        <v>269</v>
      </c>
      <c r="AA335">
        <v>269</v>
      </c>
      <c r="AB335">
        <v>0</v>
      </c>
      <c r="AC335">
        <v>0</v>
      </c>
      <c r="AD335">
        <v>269</v>
      </c>
      <c r="AE335">
        <v>0</v>
      </c>
      <c r="AF335">
        <v>0</v>
      </c>
      <c r="AG335">
        <v>267</v>
      </c>
      <c r="AH335">
        <v>269</v>
      </c>
    </row>
    <row r="336" spans="1:34">
      <c r="A336" t="s">
        <v>53</v>
      </c>
      <c r="B336" t="s">
        <v>102</v>
      </c>
      <c r="C336" t="s">
        <v>150</v>
      </c>
      <c r="D336">
        <v>0</v>
      </c>
      <c r="E336">
        <v>316</v>
      </c>
      <c r="F336">
        <v>0</v>
      </c>
      <c r="G336">
        <v>0</v>
      </c>
      <c r="H336">
        <v>316</v>
      </c>
      <c r="I336">
        <v>316</v>
      </c>
      <c r="J336">
        <v>336</v>
      </c>
      <c r="K336">
        <v>316</v>
      </c>
      <c r="L336">
        <v>316</v>
      </c>
      <c r="M336">
        <v>326</v>
      </c>
      <c r="N336">
        <v>316</v>
      </c>
      <c r="O336">
        <v>336</v>
      </c>
      <c r="P336">
        <v>316</v>
      </c>
      <c r="Q336">
        <v>356</v>
      </c>
      <c r="R336">
        <v>324</v>
      </c>
      <c r="S336">
        <v>336</v>
      </c>
      <c r="T336">
        <v>316</v>
      </c>
      <c r="U336">
        <v>321.71428571428572</v>
      </c>
      <c r="V336">
        <v>316</v>
      </c>
      <c r="W336">
        <v>0</v>
      </c>
      <c r="X336">
        <v>336</v>
      </c>
      <c r="Y336">
        <v>316</v>
      </c>
      <c r="Z336">
        <v>0</v>
      </c>
      <c r="AA336">
        <v>0</v>
      </c>
      <c r="AB336">
        <v>0</v>
      </c>
      <c r="AC336">
        <v>316</v>
      </c>
      <c r="AD336">
        <v>316</v>
      </c>
      <c r="AE336">
        <v>336</v>
      </c>
      <c r="AF336">
        <v>316</v>
      </c>
      <c r="AG336">
        <v>326</v>
      </c>
      <c r="AH336">
        <v>0</v>
      </c>
    </row>
    <row r="337" spans="1:34">
      <c r="A337" t="s">
        <v>4</v>
      </c>
      <c r="B337" t="s">
        <v>102</v>
      </c>
      <c r="C337" t="s">
        <v>154</v>
      </c>
      <c r="D337">
        <v>0</v>
      </c>
      <c r="E337">
        <v>0</v>
      </c>
      <c r="F337">
        <v>0</v>
      </c>
      <c r="G337">
        <v>269</v>
      </c>
      <c r="H337">
        <v>0</v>
      </c>
      <c r="I337">
        <v>0</v>
      </c>
      <c r="J337">
        <v>309</v>
      </c>
      <c r="K337">
        <v>0</v>
      </c>
      <c r="L337">
        <v>0</v>
      </c>
      <c r="M337">
        <v>0</v>
      </c>
      <c r="N337">
        <v>269</v>
      </c>
      <c r="O337">
        <v>0</v>
      </c>
      <c r="P337">
        <v>269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304</v>
      </c>
      <c r="W337">
        <v>0</v>
      </c>
      <c r="X337">
        <v>309</v>
      </c>
      <c r="Y337">
        <v>0</v>
      </c>
      <c r="Z337">
        <v>269</v>
      </c>
      <c r="AA337">
        <v>269</v>
      </c>
      <c r="AB337">
        <v>0</v>
      </c>
      <c r="AC337">
        <v>0</v>
      </c>
      <c r="AD337">
        <v>269</v>
      </c>
      <c r="AE337">
        <v>0</v>
      </c>
      <c r="AF337">
        <v>0</v>
      </c>
      <c r="AG337">
        <v>267</v>
      </c>
      <c r="AH337">
        <v>269</v>
      </c>
    </row>
    <row r="338" spans="1:34">
      <c r="A338" t="s">
        <v>43</v>
      </c>
      <c r="B338" t="s">
        <v>102</v>
      </c>
      <c r="C338" t="s">
        <v>150</v>
      </c>
      <c r="D338">
        <v>0</v>
      </c>
      <c r="E338">
        <v>244</v>
      </c>
      <c r="F338">
        <v>244</v>
      </c>
      <c r="G338">
        <v>244</v>
      </c>
      <c r="H338">
        <v>0</v>
      </c>
      <c r="I338">
        <v>244</v>
      </c>
      <c r="J338">
        <v>244</v>
      </c>
      <c r="K338">
        <v>0</v>
      </c>
      <c r="L338">
        <v>270.66666666666669</v>
      </c>
      <c r="M338">
        <v>257.33333333333331</v>
      </c>
      <c r="N338">
        <v>0</v>
      </c>
      <c r="O338">
        <v>244</v>
      </c>
      <c r="P338">
        <v>0</v>
      </c>
      <c r="Q338">
        <v>0</v>
      </c>
      <c r="R338">
        <v>244</v>
      </c>
      <c r="S338">
        <v>0</v>
      </c>
      <c r="T338">
        <v>0</v>
      </c>
      <c r="U338">
        <v>0</v>
      </c>
      <c r="V338">
        <v>244</v>
      </c>
      <c r="W338">
        <v>244</v>
      </c>
      <c r="X338">
        <v>244</v>
      </c>
      <c r="Y338">
        <v>0</v>
      </c>
      <c r="Z338">
        <v>0</v>
      </c>
      <c r="AA338">
        <v>0</v>
      </c>
      <c r="AB338">
        <v>0</v>
      </c>
      <c r="AC338">
        <v>244</v>
      </c>
      <c r="AD338">
        <v>244</v>
      </c>
      <c r="AE338">
        <v>244</v>
      </c>
      <c r="AF338">
        <v>244</v>
      </c>
      <c r="AG338">
        <v>0</v>
      </c>
      <c r="AH338">
        <v>0</v>
      </c>
    </row>
    <row r="339" spans="1:34">
      <c r="A339" t="s">
        <v>82</v>
      </c>
      <c r="B339" t="s">
        <v>102</v>
      </c>
      <c r="C339" t="s">
        <v>154</v>
      </c>
      <c r="D339">
        <v>699</v>
      </c>
      <c r="E339">
        <v>699</v>
      </c>
      <c r="F339">
        <v>699</v>
      </c>
      <c r="G339">
        <v>699</v>
      </c>
      <c r="H339">
        <v>699</v>
      </c>
      <c r="I339">
        <v>699</v>
      </c>
      <c r="J339">
        <v>699</v>
      </c>
      <c r="K339">
        <v>699</v>
      </c>
      <c r="L339">
        <v>699</v>
      </c>
      <c r="M339">
        <v>699</v>
      </c>
      <c r="N339">
        <v>699</v>
      </c>
      <c r="O339">
        <v>699</v>
      </c>
      <c r="P339">
        <v>674</v>
      </c>
      <c r="Q339">
        <v>649</v>
      </c>
      <c r="R339">
        <v>649</v>
      </c>
      <c r="S339">
        <v>660.66666666666663</v>
      </c>
      <c r="T339">
        <v>649</v>
      </c>
      <c r="U339">
        <v>649</v>
      </c>
      <c r="V339">
        <v>649</v>
      </c>
      <c r="W339">
        <v>649</v>
      </c>
      <c r="X339">
        <v>649</v>
      </c>
      <c r="Y339">
        <v>649</v>
      </c>
      <c r="Z339">
        <v>649</v>
      </c>
      <c r="AA339">
        <v>649</v>
      </c>
      <c r="AB339">
        <v>649</v>
      </c>
      <c r="AC339">
        <v>649</v>
      </c>
      <c r="AD339">
        <v>649</v>
      </c>
      <c r="AE339">
        <v>625</v>
      </c>
      <c r="AF339">
        <v>625</v>
      </c>
      <c r="AG339">
        <v>625</v>
      </c>
      <c r="AH339">
        <v>649</v>
      </c>
    </row>
    <row r="340" spans="1:34">
      <c r="A340" t="s">
        <v>14</v>
      </c>
      <c r="B340" t="s">
        <v>102</v>
      </c>
      <c r="C340" t="s">
        <v>150</v>
      </c>
      <c r="D340">
        <v>0</v>
      </c>
      <c r="E340">
        <v>316</v>
      </c>
      <c r="F340">
        <v>0</v>
      </c>
      <c r="G340">
        <v>0</v>
      </c>
      <c r="H340">
        <v>316</v>
      </c>
      <c r="I340">
        <v>316</v>
      </c>
      <c r="J340">
        <v>336</v>
      </c>
      <c r="K340">
        <v>316</v>
      </c>
      <c r="L340">
        <v>316</v>
      </c>
      <c r="M340">
        <v>326</v>
      </c>
      <c r="N340">
        <v>316</v>
      </c>
      <c r="O340">
        <v>336</v>
      </c>
      <c r="P340">
        <v>316</v>
      </c>
      <c r="Q340">
        <v>356</v>
      </c>
      <c r="R340">
        <v>324</v>
      </c>
      <c r="S340">
        <v>336</v>
      </c>
      <c r="T340">
        <v>316</v>
      </c>
      <c r="U340">
        <v>321.71428571428572</v>
      </c>
      <c r="V340">
        <v>316</v>
      </c>
      <c r="W340">
        <v>0</v>
      </c>
      <c r="X340">
        <v>336</v>
      </c>
      <c r="Y340">
        <v>316</v>
      </c>
      <c r="Z340">
        <v>0</v>
      </c>
      <c r="AA340">
        <v>0</v>
      </c>
      <c r="AB340">
        <v>0</v>
      </c>
      <c r="AC340">
        <v>316</v>
      </c>
      <c r="AD340">
        <v>316</v>
      </c>
      <c r="AE340">
        <v>336</v>
      </c>
      <c r="AF340">
        <v>316</v>
      </c>
      <c r="AG340">
        <v>326</v>
      </c>
      <c r="AH340">
        <v>0</v>
      </c>
    </row>
    <row r="341" spans="1:34">
      <c r="A341" t="s">
        <v>62</v>
      </c>
      <c r="B341" t="s">
        <v>102</v>
      </c>
      <c r="C341" t="s">
        <v>150</v>
      </c>
      <c r="D341">
        <v>845.69230769230774</v>
      </c>
      <c r="E341">
        <v>857.58333333333337</v>
      </c>
      <c r="F341">
        <v>855.64285714285711</v>
      </c>
      <c r="G341">
        <v>858.81818181818187</v>
      </c>
      <c r="H341">
        <v>844.2</v>
      </c>
      <c r="I341">
        <v>825.66666666666663</v>
      </c>
      <c r="J341">
        <v>858.5333333333333</v>
      </c>
      <c r="K341">
        <v>860.76923076923072</v>
      </c>
      <c r="L341">
        <v>849.88888888888891</v>
      </c>
      <c r="M341">
        <v>864.5</v>
      </c>
      <c r="N341">
        <v>858.5333333333333</v>
      </c>
      <c r="O341">
        <v>843.81818181818187</v>
      </c>
      <c r="P341">
        <v>847.71428571428567</v>
      </c>
      <c r="Q341">
        <v>854.125</v>
      </c>
      <c r="R341">
        <v>848.41666666666663</v>
      </c>
      <c r="S341">
        <v>843.8</v>
      </c>
      <c r="T341">
        <v>843.85714285714289</v>
      </c>
      <c r="U341">
        <v>843.83333333333337</v>
      </c>
      <c r="V341">
        <v>839.42857142857144</v>
      </c>
      <c r="W341">
        <v>836.14285714285711</v>
      </c>
      <c r="X341">
        <v>836.22222222222217</v>
      </c>
      <c r="Y341">
        <v>836.25</v>
      </c>
      <c r="Z341">
        <v>834.28571428571433</v>
      </c>
      <c r="AA341">
        <v>834.25</v>
      </c>
      <c r="AB341">
        <v>834.33333333333337</v>
      </c>
      <c r="AC341">
        <v>834.30769230769226</v>
      </c>
      <c r="AD341">
        <v>834.28571428571433</v>
      </c>
      <c r="AE341">
        <v>846.125</v>
      </c>
      <c r="AF341">
        <v>843.76923076923072</v>
      </c>
      <c r="AG341">
        <v>843.85714285714289</v>
      </c>
      <c r="AH341">
        <v>834.28571428571433</v>
      </c>
    </row>
    <row r="342" spans="1:34">
      <c r="A342" t="s">
        <v>17</v>
      </c>
      <c r="B342" t="s">
        <v>102</v>
      </c>
      <c r="C342" t="s">
        <v>154</v>
      </c>
      <c r="D342">
        <v>417.85365853658539</v>
      </c>
      <c r="E342">
        <v>417.85714285714283</v>
      </c>
      <c r="F342">
        <v>417.86111111111109</v>
      </c>
      <c r="G342">
        <v>417.85365853658539</v>
      </c>
      <c r="H342">
        <v>417.86666666666667</v>
      </c>
      <c r="I342">
        <v>417.85</v>
      </c>
      <c r="J342">
        <v>417.86666666666667</v>
      </c>
      <c r="K342">
        <v>417.85714285714283</v>
      </c>
      <c r="L342">
        <v>417.86538461538464</v>
      </c>
      <c r="M342">
        <v>417.86206896551727</v>
      </c>
      <c r="N342">
        <v>417.86274509803923</v>
      </c>
      <c r="O342">
        <v>417.86956521739131</v>
      </c>
      <c r="P342">
        <v>417.89473684210526</v>
      </c>
      <c r="Q342">
        <v>417.85185185185185</v>
      </c>
      <c r="R342">
        <v>417.86666666666667</v>
      </c>
      <c r="S342">
        <v>417.875</v>
      </c>
      <c r="T342">
        <v>417.85185185185185</v>
      </c>
      <c r="U342">
        <v>417.84848484848487</v>
      </c>
      <c r="V342">
        <v>417.875</v>
      </c>
      <c r="W342">
        <v>417.85714285714283</v>
      </c>
      <c r="X342">
        <v>417.86486486486484</v>
      </c>
      <c r="Y342">
        <v>417.86842105263156</v>
      </c>
      <c r="Z342">
        <v>417.85714285714283</v>
      </c>
      <c r="AA342">
        <v>417.87179487179486</v>
      </c>
      <c r="AB342">
        <v>417.85</v>
      </c>
      <c r="AC342">
        <v>417.85365853658539</v>
      </c>
      <c r="AD342">
        <v>417.88</v>
      </c>
      <c r="AE342">
        <v>417.85714285714283</v>
      </c>
      <c r="AF342">
        <v>417.86363636363637</v>
      </c>
      <c r="AG342">
        <v>417.85185185185185</v>
      </c>
      <c r="AH342">
        <v>417.85714285714283</v>
      </c>
    </row>
    <row r="343" spans="1:34">
      <c r="A343" t="s">
        <v>18</v>
      </c>
      <c r="B343" t="s">
        <v>102</v>
      </c>
      <c r="C343" t="s">
        <v>154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>
      <c r="A344" t="s">
        <v>26</v>
      </c>
      <c r="B344" t="s">
        <v>102</v>
      </c>
      <c r="C344" t="s">
        <v>149</v>
      </c>
      <c r="D344">
        <v>616</v>
      </c>
      <c r="E344">
        <v>616</v>
      </c>
      <c r="F344">
        <v>635.75</v>
      </c>
      <c r="G344">
        <v>616</v>
      </c>
      <c r="H344">
        <v>524.625</v>
      </c>
      <c r="I344">
        <v>612</v>
      </c>
      <c r="J344">
        <v>511.60869565217394</v>
      </c>
      <c r="K344">
        <v>511.58823529411762</v>
      </c>
      <c r="L344">
        <v>511.58823529411762</v>
      </c>
      <c r="M344">
        <v>511.61111111111109</v>
      </c>
      <c r="N344">
        <v>511.57894736842104</v>
      </c>
      <c r="O344">
        <v>507.93103448275861</v>
      </c>
      <c r="P344">
        <v>512.92857142857144</v>
      </c>
      <c r="Q344">
        <v>504</v>
      </c>
      <c r="R344">
        <v>504</v>
      </c>
      <c r="S344">
        <v>415.58064516129031</v>
      </c>
      <c r="T344">
        <v>359.74193548387098</v>
      </c>
      <c r="U344">
        <v>359.71428571428572</v>
      </c>
      <c r="V344">
        <v>359.72972972972974</v>
      </c>
      <c r="W344">
        <v>359.73333333333335</v>
      </c>
      <c r="X344">
        <v>359.72727272727275</v>
      </c>
      <c r="Y344">
        <v>359.72222222222223</v>
      </c>
      <c r="Z344">
        <v>359.72</v>
      </c>
      <c r="AA344">
        <v>359.73809523809524</v>
      </c>
      <c r="AB344">
        <v>359.73170731707319</v>
      </c>
      <c r="AC344">
        <v>359.72727272727275</v>
      </c>
      <c r="AD344">
        <v>359.72727272727275</v>
      </c>
      <c r="AE344">
        <v>359.73170731707319</v>
      </c>
      <c r="AF344">
        <v>359.73170731707319</v>
      </c>
      <c r="AG344">
        <v>359.72500000000002</v>
      </c>
      <c r="AH344">
        <v>359.72</v>
      </c>
    </row>
    <row r="345" spans="1:34">
      <c r="A345" t="s">
        <v>33</v>
      </c>
      <c r="B345" t="s">
        <v>102</v>
      </c>
      <c r="C345" t="s">
        <v>149</v>
      </c>
      <c r="D345">
        <v>679</v>
      </c>
      <c r="E345">
        <v>679</v>
      </c>
      <c r="F345">
        <v>679</v>
      </c>
      <c r="G345">
        <v>679</v>
      </c>
      <c r="H345">
        <v>679</v>
      </c>
      <c r="I345">
        <v>679</v>
      </c>
      <c r="J345">
        <v>679</v>
      </c>
      <c r="K345">
        <v>679</v>
      </c>
      <c r="L345">
        <v>679</v>
      </c>
      <c r="M345">
        <v>679</v>
      </c>
      <c r="N345">
        <v>679</v>
      </c>
      <c r="O345">
        <v>679</v>
      </c>
      <c r="P345">
        <v>669</v>
      </c>
      <c r="Q345">
        <v>649</v>
      </c>
      <c r="R345">
        <v>649</v>
      </c>
      <c r="S345">
        <v>649</v>
      </c>
      <c r="T345">
        <v>649</v>
      </c>
      <c r="U345">
        <v>649</v>
      </c>
      <c r="V345">
        <v>649</v>
      </c>
      <c r="W345">
        <v>649</v>
      </c>
      <c r="X345">
        <v>649</v>
      </c>
      <c r="Y345">
        <v>649</v>
      </c>
      <c r="Z345">
        <v>649</v>
      </c>
      <c r="AA345">
        <v>649</v>
      </c>
      <c r="AB345">
        <v>649</v>
      </c>
      <c r="AC345">
        <v>649</v>
      </c>
      <c r="AD345">
        <v>649</v>
      </c>
      <c r="AE345">
        <v>599</v>
      </c>
      <c r="AF345">
        <v>599</v>
      </c>
      <c r="AG345">
        <v>599</v>
      </c>
      <c r="AH345">
        <v>649</v>
      </c>
    </row>
    <row r="346" spans="1:34">
      <c r="A346" t="s">
        <v>79</v>
      </c>
      <c r="B346" t="s">
        <v>102</v>
      </c>
      <c r="C346" t="s">
        <v>150</v>
      </c>
      <c r="D346">
        <v>162.33333333333334</v>
      </c>
      <c r="E346">
        <v>166.14285714285714</v>
      </c>
      <c r="F346">
        <v>154.71428571428572</v>
      </c>
      <c r="G346">
        <v>162.33333333333334</v>
      </c>
      <c r="H346">
        <v>179</v>
      </c>
      <c r="I346">
        <v>149</v>
      </c>
      <c r="J346">
        <v>164</v>
      </c>
      <c r="K346">
        <v>157</v>
      </c>
      <c r="L346">
        <v>173</v>
      </c>
      <c r="M346">
        <v>159</v>
      </c>
      <c r="N346">
        <v>149</v>
      </c>
      <c r="O346">
        <v>169</v>
      </c>
      <c r="P346">
        <v>149</v>
      </c>
      <c r="Q346">
        <v>162.33333333333334</v>
      </c>
      <c r="R346">
        <v>149</v>
      </c>
      <c r="S346">
        <v>181</v>
      </c>
      <c r="T346">
        <v>173</v>
      </c>
      <c r="U346">
        <v>189</v>
      </c>
      <c r="V346">
        <v>157</v>
      </c>
      <c r="W346">
        <v>169</v>
      </c>
      <c r="X346">
        <v>215</v>
      </c>
      <c r="Y346">
        <v>219</v>
      </c>
      <c r="Z346">
        <v>204</v>
      </c>
      <c r="AA346">
        <v>215</v>
      </c>
      <c r="AB346">
        <v>213.54545454545453</v>
      </c>
      <c r="AC346">
        <v>225.66666666666666</v>
      </c>
      <c r="AD346">
        <v>205.66666666666666</v>
      </c>
      <c r="AE346">
        <v>204</v>
      </c>
      <c r="AF346">
        <v>223</v>
      </c>
      <c r="AG346">
        <v>215</v>
      </c>
      <c r="AH346">
        <v>204</v>
      </c>
    </row>
    <row r="347" spans="1:34">
      <c r="A347" t="s">
        <v>70</v>
      </c>
      <c r="B347" t="s">
        <v>102</v>
      </c>
      <c r="C347" t="s">
        <v>149</v>
      </c>
      <c r="D347">
        <v>167</v>
      </c>
      <c r="E347">
        <v>170.63636363636363</v>
      </c>
      <c r="F347">
        <v>175.88888888888889</v>
      </c>
      <c r="G347">
        <v>172.71428571428572</v>
      </c>
      <c r="H347">
        <v>177</v>
      </c>
      <c r="I347">
        <v>167</v>
      </c>
      <c r="J347">
        <v>171.44444444444446</v>
      </c>
      <c r="K347">
        <v>167</v>
      </c>
      <c r="L347">
        <v>132</v>
      </c>
      <c r="M347">
        <v>167</v>
      </c>
      <c r="N347">
        <v>167</v>
      </c>
      <c r="O347">
        <v>173.66666666666666</v>
      </c>
      <c r="P347">
        <v>169.66666666666666</v>
      </c>
      <c r="Q347">
        <v>172.625</v>
      </c>
      <c r="R347">
        <v>167</v>
      </c>
      <c r="S347">
        <v>177</v>
      </c>
      <c r="T347">
        <v>167</v>
      </c>
      <c r="U347">
        <v>180.33333333333334</v>
      </c>
      <c r="V347">
        <v>172.71428571428572</v>
      </c>
      <c r="W347">
        <v>167</v>
      </c>
      <c r="X347">
        <v>171.44444444444446</v>
      </c>
      <c r="Y347">
        <v>178.375</v>
      </c>
      <c r="Z347">
        <v>186.88888888888889</v>
      </c>
      <c r="AA347">
        <v>183</v>
      </c>
      <c r="AB347">
        <v>184.15384615384616</v>
      </c>
      <c r="AC347">
        <v>181.07692307692307</v>
      </c>
      <c r="AD347">
        <v>185.27272727272728</v>
      </c>
      <c r="AE347">
        <v>185.05882352941177</v>
      </c>
      <c r="AF347">
        <v>181.07692307692307</v>
      </c>
      <c r="AG347">
        <v>182</v>
      </c>
      <c r="AH347">
        <v>186.88888888888889</v>
      </c>
    </row>
    <row r="348" spans="1:34">
      <c r="A348" t="s">
        <v>23</v>
      </c>
      <c r="B348" t="s">
        <v>102</v>
      </c>
      <c r="C348" t="s">
        <v>150</v>
      </c>
      <c r="D348">
        <v>191.85714285714286</v>
      </c>
      <c r="E348">
        <v>193.76190476190476</v>
      </c>
      <c r="F348">
        <v>195.66666666666666</v>
      </c>
      <c r="G348">
        <v>191.66666666666666</v>
      </c>
      <c r="H348">
        <v>193.10256410256412</v>
      </c>
      <c r="I348">
        <v>195.66666666666666</v>
      </c>
      <c r="J348">
        <v>195.4</v>
      </c>
      <c r="K348">
        <v>190.12</v>
      </c>
      <c r="L348">
        <v>195</v>
      </c>
      <c r="M348">
        <v>195.25</v>
      </c>
      <c r="N348">
        <v>194.58139534883722</v>
      </c>
      <c r="O348">
        <v>194.05263157894737</v>
      </c>
      <c r="P348">
        <v>189.4</v>
      </c>
      <c r="Q348">
        <v>191.08695652173913</v>
      </c>
      <c r="R348">
        <v>194.34615384615384</v>
      </c>
      <c r="S348">
        <v>193.31818181818181</v>
      </c>
      <c r="T348">
        <v>192.55555555555554</v>
      </c>
      <c r="U348">
        <v>191.72727272727272</v>
      </c>
      <c r="V348">
        <v>191.05714285714285</v>
      </c>
      <c r="W348">
        <v>200.7948717948718</v>
      </c>
      <c r="X348">
        <v>193.76190476190476</v>
      </c>
      <c r="Y348">
        <v>193.5</v>
      </c>
      <c r="Z348">
        <v>217</v>
      </c>
      <c r="AA348">
        <v>215.4</v>
      </c>
      <c r="AB348">
        <v>214.33333333333334</v>
      </c>
      <c r="AC348">
        <v>209</v>
      </c>
      <c r="AD348">
        <v>213.70588235294119</v>
      </c>
      <c r="AE348">
        <v>211.85714285714286</v>
      </c>
      <c r="AF348">
        <v>211.10526315789474</v>
      </c>
      <c r="AG348">
        <v>214</v>
      </c>
      <c r="AH348">
        <v>217</v>
      </c>
    </row>
    <row r="349" spans="1:34">
      <c r="A349" t="s">
        <v>28</v>
      </c>
      <c r="B349" t="s">
        <v>102</v>
      </c>
      <c r="C349" t="s">
        <v>149</v>
      </c>
      <c r="D349">
        <v>498.4848484848485</v>
      </c>
      <c r="E349">
        <v>492.78125</v>
      </c>
      <c r="F349">
        <v>492.61538461538464</v>
      </c>
      <c r="G349">
        <v>492.61224489795916</v>
      </c>
      <c r="H349">
        <v>494.06976744186045</v>
      </c>
      <c r="I349">
        <v>495.17777777777781</v>
      </c>
      <c r="J349">
        <v>492.60975609756099</v>
      </c>
      <c r="K349">
        <v>492.61111111111109</v>
      </c>
      <c r="L349">
        <v>492.60975609756099</v>
      </c>
      <c r="M349">
        <v>492.61224489795916</v>
      </c>
      <c r="N349">
        <v>492.62</v>
      </c>
      <c r="O349">
        <v>492.60714285714283</v>
      </c>
      <c r="P349">
        <v>492.62857142857143</v>
      </c>
      <c r="Q349">
        <v>492.6</v>
      </c>
      <c r="R349">
        <v>492.61111111111109</v>
      </c>
      <c r="S349">
        <v>492.61290322580646</v>
      </c>
      <c r="T349">
        <v>492.62</v>
      </c>
      <c r="U349">
        <v>492.60869565217394</v>
      </c>
      <c r="V349">
        <v>492.60416666666669</v>
      </c>
      <c r="W349">
        <v>492.61702127659572</v>
      </c>
      <c r="X349">
        <v>492.61818181818182</v>
      </c>
      <c r="Y349">
        <v>492.83333333333331</v>
      </c>
      <c r="Z349">
        <v>483.12087912087912</v>
      </c>
      <c r="AA349">
        <v>483.125</v>
      </c>
      <c r="AB349">
        <v>483.12307692307695</v>
      </c>
      <c r="AC349">
        <v>483.12698412698415</v>
      </c>
      <c r="AD349">
        <v>483.125</v>
      </c>
      <c r="AE349">
        <v>493.85</v>
      </c>
      <c r="AF349">
        <v>492.60714285714283</v>
      </c>
      <c r="AG349">
        <v>492.60465116279067</v>
      </c>
      <c r="AH349">
        <v>483.12087912087912</v>
      </c>
    </row>
    <row r="350" spans="1:34">
      <c r="A350" t="s">
        <v>75</v>
      </c>
      <c r="B350" t="s">
        <v>102</v>
      </c>
      <c r="C350" t="s">
        <v>149</v>
      </c>
      <c r="D350">
        <v>845.69230769230774</v>
      </c>
      <c r="E350">
        <v>857.58333333333337</v>
      </c>
      <c r="F350">
        <v>855.64285714285711</v>
      </c>
      <c r="G350">
        <v>858.81818181818187</v>
      </c>
      <c r="H350">
        <v>844.2</v>
      </c>
      <c r="I350">
        <v>825.66666666666663</v>
      </c>
      <c r="J350">
        <v>858.5333333333333</v>
      </c>
      <c r="K350">
        <v>860.76923076923072</v>
      </c>
      <c r="L350">
        <v>849.88888888888891</v>
      </c>
      <c r="M350">
        <v>864.5</v>
      </c>
      <c r="N350">
        <v>858.5333333333333</v>
      </c>
      <c r="O350">
        <v>843.81818181818187</v>
      </c>
      <c r="P350">
        <v>847.71428571428567</v>
      </c>
      <c r="Q350">
        <v>854.125</v>
      </c>
      <c r="R350">
        <v>848.41666666666663</v>
      </c>
      <c r="S350">
        <v>843.8</v>
      </c>
      <c r="T350">
        <v>843.85714285714289</v>
      </c>
      <c r="U350">
        <v>843.83333333333337</v>
      </c>
      <c r="V350">
        <v>839.42857142857144</v>
      </c>
      <c r="W350">
        <v>836.14285714285711</v>
      </c>
      <c r="X350">
        <v>836.22222222222217</v>
      </c>
      <c r="Y350">
        <v>836.25</v>
      </c>
      <c r="Z350">
        <v>834.28571428571433</v>
      </c>
      <c r="AA350">
        <v>834.25</v>
      </c>
      <c r="AB350">
        <v>834.33333333333337</v>
      </c>
      <c r="AC350">
        <v>834.30769230769226</v>
      </c>
      <c r="AD350">
        <v>834.28571428571433</v>
      </c>
      <c r="AE350">
        <v>846.125</v>
      </c>
      <c r="AF350">
        <v>843.76923076923072</v>
      </c>
      <c r="AG350">
        <v>843.85714285714289</v>
      </c>
      <c r="AH350">
        <v>834.28571428571433</v>
      </c>
    </row>
    <row r="351" spans="1:34">
      <c r="A351" t="s">
        <v>46</v>
      </c>
      <c r="B351" t="s">
        <v>102</v>
      </c>
      <c r="C351" t="s">
        <v>154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3" spans="4:4">
      <c r="D353">
        <f>IF(Dashboard!$B$3="",SUMIF(Table1[[Category]:[Category]],Dashboard!$A$3,Table1[GMV1]),SUMIFS(Table1[GMV1],Table1[[Category]:[Category]],Dashboard!$A$3,Table1[[Sub-Category]:[Sub-Category]],Dashboard!$B$3))</f>
        <v>137384</v>
      </c>
    </row>
  </sheetData>
  <dataConsolidate/>
  <phoneticPr fontId="11" type="noConversion"/>
  <pageMargins left="0.70866141732283472" right="0.70866141732283472" top="0.74803149606299213" bottom="0.74803149606299213" header="0.31496062992125984" footer="0.31496062992125984"/>
  <pageSetup paperSize="9"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A077B-0F0C-FC45-B261-88D7821A8DEA}">
  <dimension ref="A2:BS103"/>
  <sheetViews>
    <sheetView showGridLines="0" tabSelected="1" workbookViewId="0">
      <selection activeCell="I24" sqref="I24"/>
    </sheetView>
  </sheetViews>
  <sheetFormatPr defaultColWidth="10.88671875" defaultRowHeight="13.2"/>
  <cols>
    <col min="2" max="3" width="13.33203125" bestFit="1" customWidth="1"/>
    <col min="10" max="10" width="15" style="15" bestFit="1" customWidth="1"/>
    <col min="14" max="14" width="6.21875" bestFit="1" customWidth="1"/>
    <col min="15" max="15" width="15" bestFit="1" customWidth="1"/>
  </cols>
  <sheetData>
    <row r="2" spans="1:71">
      <c r="A2" s="23" t="s">
        <v>140</v>
      </c>
      <c r="B2" s="23" t="s">
        <v>141</v>
      </c>
      <c r="G2" s="23" t="s">
        <v>106</v>
      </c>
    </row>
    <row r="3" spans="1:71">
      <c r="A3" s="28" t="s">
        <v>101</v>
      </c>
      <c r="B3" s="28"/>
      <c r="G3" s="28" t="s">
        <v>72</v>
      </c>
    </row>
    <row r="4" spans="1:71" ht="14.4">
      <c r="E4" s="10"/>
      <c r="F4" s="10"/>
      <c r="G4" s="10"/>
      <c r="H4" s="10"/>
      <c r="I4" s="10"/>
    </row>
    <row r="5" spans="1:71" ht="14.4">
      <c r="A5" s="25" t="s">
        <v>310</v>
      </c>
      <c r="B5" s="26" t="s">
        <v>308</v>
      </c>
      <c r="C5" s="26" t="s">
        <v>309</v>
      </c>
      <c r="E5" s="10"/>
      <c r="F5" s="10"/>
      <c r="G5" s="29" t="str" cm="1">
        <f t="array" ref="G5:BS5">Table1[#Headers]</f>
        <v>Product ID</v>
      </c>
      <c r="H5" s="29" t="str">
        <v>Category</v>
      </c>
      <c r="I5" s="29" t="str">
        <v>Sub-Category</v>
      </c>
      <c r="J5" s="29" t="str">
        <v>GMV1</v>
      </c>
      <c r="K5" s="29" t="str">
        <v>Units1</v>
      </c>
      <c r="L5" s="29" t="str">
        <v>GMV2</v>
      </c>
      <c r="M5" s="29" t="str">
        <v>Units2</v>
      </c>
      <c r="N5" s="29" t="str">
        <v>GMV3</v>
      </c>
      <c r="O5" s="29" t="str">
        <v>Units3</v>
      </c>
      <c r="P5" s="29" t="str">
        <v>GMV4</v>
      </c>
      <c r="Q5" s="29" t="str">
        <v>Units4</v>
      </c>
      <c r="R5" s="29" t="str">
        <v>GMV5</v>
      </c>
      <c r="S5" s="29" t="str">
        <v>Units5</v>
      </c>
      <c r="T5" s="29" t="str">
        <v>GMV6</v>
      </c>
      <c r="U5" s="29" t="str">
        <v>Units6</v>
      </c>
      <c r="V5" s="29" t="str">
        <v>GMV7</v>
      </c>
      <c r="W5" s="29" t="str">
        <v>Units7</v>
      </c>
      <c r="X5" s="29" t="str">
        <v>GMV8</v>
      </c>
      <c r="Y5" s="29" t="str">
        <v>Units8</v>
      </c>
      <c r="Z5" s="29" t="str">
        <v>GMV9</v>
      </c>
      <c r="AA5" s="29" t="str">
        <v>Units9</v>
      </c>
      <c r="AB5" s="29" t="str">
        <v>GMV10</v>
      </c>
      <c r="AC5" s="29" t="str">
        <v>Units10</v>
      </c>
      <c r="AD5" s="29" t="str">
        <v>GMV11</v>
      </c>
      <c r="AE5" s="29" t="str">
        <v>Units11</v>
      </c>
      <c r="AF5" s="29" t="str">
        <v>GMV12</v>
      </c>
      <c r="AG5" s="29" t="str">
        <v>Units12</v>
      </c>
      <c r="AH5" s="29" t="str">
        <v>GMV13</v>
      </c>
      <c r="AI5" s="29" t="str">
        <v>Units13</v>
      </c>
      <c r="AJ5" s="29" t="str">
        <v>GMV14</v>
      </c>
      <c r="AK5" s="29" t="str">
        <v>Units14</v>
      </c>
      <c r="AL5" s="29" t="str">
        <v>GMV15</v>
      </c>
      <c r="AM5" s="29" t="str">
        <v>Units15</v>
      </c>
      <c r="AN5" s="29" t="str">
        <v>GMV16</v>
      </c>
      <c r="AO5" s="29" t="str">
        <v>Units16</v>
      </c>
      <c r="AP5" s="29" t="str">
        <v>GMV17</v>
      </c>
      <c r="AQ5" s="29" t="str">
        <v>Units17</v>
      </c>
      <c r="AR5" s="29" t="str">
        <v>GMV18</v>
      </c>
      <c r="AS5" s="29" t="str">
        <v>Units18</v>
      </c>
      <c r="AT5" s="29" t="str">
        <v>GMV19</v>
      </c>
      <c r="AU5" s="29" t="str">
        <v>Units19</v>
      </c>
      <c r="AV5" s="29" t="str">
        <v>GMV20</v>
      </c>
      <c r="AW5" s="29" t="str">
        <v>Units20</v>
      </c>
      <c r="AX5" s="29" t="str">
        <v>GMV21</v>
      </c>
      <c r="AY5" s="29" t="str">
        <v>Units21</v>
      </c>
      <c r="AZ5" s="29" t="str">
        <v>GMV22</v>
      </c>
      <c r="BA5" s="29" t="str">
        <v>Units22</v>
      </c>
      <c r="BB5" s="29" t="str">
        <v>GMV23</v>
      </c>
      <c r="BC5" s="29" t="str">
        <v>Units23</v>
      </c>
      <c r="BD5" s="29" t="str">
        <v>GMV24</v>
      </c>
      <c r="BE5" s="29" t="str">
        <v>Units24</v>
      </c>
      <c r="BF5" s="29" t="str">
        <v>GMV25</v>
      </c>
      <c r="BG5" s="29" t="str">
        <v>Units25</v>
      </c>
      <c r="BH5" s="29" t="str">
        <v>GMV26</v>
      </c>
      <c r="BI5" s="29" t="str">
        <v>Units26</v>
      </c>
      <c r="BJ5" s="29" t="str">
        <v>GMV27</v>
      </c>
      <c r="BK5" s="29" t="str">
        <v>Units27</v>
      </c>
      <c r="BL5" s="29" t="str">
        <v>GMV28</v>
      </c>
      <c r="BM5" s="29" t="str">
        <v>Units28</v>
      </c>
      <c r="BN5" s="29" t="str">
        <v>GMV29</v>
      </c>
      <c r="BO5" s="29" t="str">
        <v>Units29</v>
      </c>
      <c r="BP5" s="29" t="str">
        <v>GMV30</v>
      </c>
      <c r="BQ5" s="29" t="str">
        <v>Units30</v>
      </c>
      <c r="BR5" s="29" t="str">
        <v>GMV31</v>
      </c>
      <c r="BS5" s="29" t="str">
        <v>Units31</v>
      </c>
    </row>
    <row r="6" spans="1:71" ht="14.4">
      <c r="A6" s="27">
        <v>37226</v>
      </c>
      <c r="B6" s="24" cm="1">
        <f t="array" ref="B6:B36">TRANSPOSE(TsumG)</f>
        <v>137384</v>
      </c>
      <c r="C6" s="24" cm="1">
        <f t="array" ref="C6:C36">TRANSPOSE(TsumU)</f>
        <v>364</v>
      </c>
      <c r="E6" s="10"/>
      <c r="F6" s="10"/>
      <c r="G6" s="30" t="str" cm="1">
        <f t="array" ref="G6:BS6">IF($G$3="","Choose Product ID",_xlfn._xlws.FILTER(Table1[],Table1[Product ID]=$G$3))</f>
        <v>ITEM3659</v>
      </c>
      <c r="H6" s="30" t="str">
        <v>Mango</v>
      </c>
      <c r="I6" s="30" t="str">
        <v>Amrapalli</v>
      </c>
      <c r="J6" s="31">
        <v>17132</v>
      </c>
      <c r="K6" s="24">
        <v>41</v>
      </c>
      <c r="L6" s="24">
        <v>23400</v>
      </c>
      <c r="M6" s="24">
        <v>56</v>
      </c>
      <c r="N6" s="24">
        <v>30086</v>
      </c>
      <c r="O6" s="24">
        <v>72</v>
      </c>
      <c r="P6" s="24">
        <v>17132</v>
      </c>
      <c r="Q6" s="24">
        <v>41</v>
      </c>
      <c r="R6" s="24">
        <v>18804</v>
      </c>
      <c r="S6" s="24">
        <v>45</v>
      </c>
      <c r="T6" s="24">
        <v>16714</v>
      </c>
      <c r="U6" s="24">
        <v>40</v>
      </c>
      <c r="V6" s="24">
        <v>12536</v>
      </c>
      <c r="W6" s="24">
        <v>30</v>
      </c>
      <c r="X6" s="24">
        <v>20475</v>
      </c>
      <c r="Y6" s="24">
        <v>49</v>
      </c>
      <c r="Z6" s="24">
        <v>21729</v>
      </c>
      <c r="AA6" s="24">
        <v>52</v>
      </c>
      <c r="AB6" s="24">
        <v>24236</v>
      </c>
      <c r="AC6" s="24">
        <v>58</v>
      </c>
      <c r="AD6" s="24">
        <v>21311</v>
      </c>
      <c r="AE6" s="24">
        <v>51</v>
      </c>
      <c r="AF6" s="24">
        <v>19222</v>
      </c>
      <c r="AG6" s="24">
        <v>46</v>
      </c>
      <c r="AH6" s="24">
        <v>15880</v>
      </c>
      <c r="AI6" s="24">
        <v>38</v>
      </c>
      <c r="AJ6" s="24">
        <v>11282</v>
      </c>
      <c r="AK6" s="24">
        <v>27</v>
      </c>
      <c r="AL6" s="24">
        <v>18804</v>
      </c>
      <c r="AM6" s="24">
        <v>45</v>
      </c>
      <c r="AN6" s="24">
        <v>13372</v>
      </c>
      <c r="AO6" s="24">
        <v>32</v>
      </c>
      <c r="AP6" s="24">
        <v>11282</v>
      </c>
      <c r="AQ6" s="24">
        <v>27</v>
      </c>
      <c r="AR6" s="24">
        <v>13789</v>
      </c>
      <c r="AS6" s="24">
        <v>33</v>
      </c>
      <c r="AT6" s="24">
        <v>13372</v>
      </c>
      <c r="AU6" s="24">
        <v>32</v>
      </c>
      <c r="AV6" s="24">
        <v>11700</v>
      </c>
      <c r="AW6" s="24">
        <v>28</v>
      </c>
      <c r="AX6" s="24">
        <v>15461</v>
      </c>
      <c r="AY6" s="24">
        <v>37</v>
      </c>
      <c r="AZ6" s="24">
        <v>15879</v>
      </c>
      <c r="BA6" s="24">
        <v>38</v>
      </c>
      <c r="BB6" s="24">
        <v>14625</v>
      </c>
      <c r="BC6" s="24">
        <v>35</v>
      </c>
      <c r="BD6" s="24">
        <v>16297</v>
      </c>
      <c r="BE6" s="24">
        <v>39</v>
      </c>
      <c r="BF6" s="24">
        <v>16714</v>
      </c>
      <c r="BG6" s="24">
        <v>40</v>
      </c>
      <c r="BH6" s="24">
        <v>17132</v>
      </c>
      <c r="BI6" s="24">
        <v>41</v>
      </c>
      <c r="BJ6" s="24">
        <v>10447</v>
      </c>
      <c r="BK6" s="24">
        <v>25</v>
      </c>
      <c r="BL6" s="24">
        <v>8775</v>
      </c>
      <c r="BM6" s="24">
        <v>21</v>
      </c>
      <c r="BN6" s="24">
        <v>9193</v>
      </c>
      <c r="BO6" s="24">
        <v>22</v>
      </c>
      <c r="BP6" s="24">
        <v>11282</v>
      </c>
      <c r="BQ6" s="24">
        <v>27</v>
      </c>
      <c r="BR6" s="24">
        <v>14625</v>
      </c>
      <c r="BS6" s="24">
        <v>35</v>
      </c>
    </row>
    <row r="7" spans="1:71" ht="14.4">
      <c r="A7" s="27">
        <v>37227</v>
      </c>
      <c r="B7" s="24">
        <v>156324</v>
      </c>
      <c r="C7" s="24">
        <v>384</v>
      </c>
      <c r="E7" s="10"/>
      <c r="F7" s="10"/>
      <c r="G7" s="10"/>
      <c r="H7" s="10"/>
      <c r="I7" s="10"/>
    </row>
    <row r="8" spans="1:71" ht="14.4">
      <c r="A8" s="27">
        <v>37228</v>
      </c>
      <c r="B8" s="24">
        <v>190197</v>
      </c>
      <c r="C8" s="24">
        <v>428</v>
      </c>
      <c r="E8" s="10"/>
      <c r="F8" s="10"/>
      <c r="G8" s="10"/>
      <c r="H8" s="10"/>
      <c r="I8" s="22" t="s">
        <v>0</v>
      </c>
      <c r="J8" s="1"/>
      <c r="L8" s="1" t="s">
        <v>1</v>
      </c>
    </row>
    <row r="9" spans="1:71" ht="14.4">
      <c r="A9" s="27">
        <v>37229</v>
      </c>
      <c r="B9" s="24">
        <v>157052</v>
      </c>
      <c r="C9" s="24">
        <v>375</v>
      </c>
      <c r="E9" s="10"/>
      <c r="F9" s="10"/>
      <c r="G9" s="32" t="s">
        <v>313</v>
      </c>
      <c r="H9" s="32" t="s">
        <v>314</v>
      </c>
      <c r="I9" s="33" t="s">
        <v>315</v>
      </c>
      <c r="J9" s="34" t="s">
        <v>316</v>
      </c>
      <c r="L9" s="32" t="s">
        <v>315</v>
      </c>
      <c r="M9" s="32" t="s">
        <v>316</v>
      </c>
      <c r="O9" s="32" t="s">
        <v>317</v>
      </c>
      <c r="Q9" s="32" t="s">
        <v>352</v>
      </c>
    </row>
    <row r="10" spans="1:71" ht="14.4">
      <c r="A10" s="27">
        <v>37230</v>
      </c>
      <c r="B10" s="24">
        <v>155450</v>
      </c>
      <c r="C10" s="24">
        <v>353</v>
      </c>
      <c r="E10" s="10"/>
      <c r="F10" s="10"/>
      <c r="G10" s="36" cm="1">
        <f t="array" ref="G10">SUMPRODUCT((MOD(COLUMN(J6:BS6),2)=0)*J6:BS6)</f>
        <v>502688</v>
      </c>
      <c r="H10" s="36" cm="1">
        <f t="array" ref="H10">SUMPRODUCT((MOD(COLUMN(J6:BS6),2)=1)*J6:BS6)</f>
        <v>1203</v>
      </c>
      <c r="I10" s="37" cm="1">
        <f t="array" ref="I10">MAX(IF(MOD(COLUMN(J6:BS6)-1,2)=1,J6:BS6))</f>
        <v>30086</v>
      </c>
      <c r="J10" s="36" cm="1">
        <f t="array" ref="J10">INDEX(J6:BS6,MATCH(I10,J6:BS6,0)+1)</f>
        <v>72</v>
      </c>
      <c r="K10" s="10"/>
      <c r="L10" s="36">
        <f t="array" ref="L10">IFERROR(INDEX(J6:BS6,MATCH(M10,J6:BS6,0)-1),0)</f>
        <v>30086</v>
      </c>
      <c r="M10" s="36" cm="1">
        <f t="array" ref="M10">MAX(IF(MOD(COLUMN(J6:BS6)-1,2)=0,J6:BS6))</f>
        <v>72</v>
      </c>
      <c r="N10" s="10"/>
      <c r="O10" s="36" t="str" cm="1">
        <f t="array" ref="O10">_xlfn.CONCAT("DEC ",RIGHT(INDEX(J5:BS5,MATCH(I10,J6:BS6,0)-1),2))</f>
        <v>DEC s2</v>
      </c>
      <c r="Q10" s="38">
        <f>COUNTIF(J6:BS6,"&lt;&gt;0")/2</f>
        <v>31</v>
      </c>
      <c r="S10" s="10"/>
    </row>
    <row r="11" spans="1:71" ht="14.4">
      <c r="A11" s="27">
        <v>37231</v>
      </c>
      <c r="B11" s="24">
        <v>169037</v>
      </c>
      <c r="C11" s="24">
        <v>370</v>
      </c>
      <c r="E11" s="10"/>
      <c r="F11" s="10"/>
      <c r="G11" s="10"/>
      <c r="H11" s="10"/>
      <c r="I11" s="35" t="s">
        <v>318</v>
      </c>
      <c r="J11" s="35" t="s">
        <v>320</v>
      </c>
      <c r="L11" s="32" t="s">
        <v>318</v>
      </c>
      <c r="M11" s="32" t="s">
        <v>320</v>
      </c>
      <c r="O11" s="32" t="s">
        <v>319</v>
      </c>
      <c r="Q11" s="10"/>
      <c r="R11" s="10"/>
      <c r="S11" s="10"/>
    </row>
    <row r="12" spans="1:71" ht="14.4">
      <c r="A12" s="27">
        <v>37232</v>
      </c>
      <c r="B12" s="24">
        <v>159156</v>
      </c>
      <c r="C12" s="24">
        <v>377</v>
      </c>
      <c r="E12" s="10"/>
      <c r="F12" s="10"/>
      <c r="G12" s="10"/>
      <c r="H12" s="10"/>
      <c r="I12" s="37" cm="1">
        <f t="array" ref="I12">MIN(IF(MOD(COLUMN(J6:BS6)-1,2)=1,J6:BS6))</f>
        <v>8775</v>
      </c>
      <c r="J12" s="36" cm="1">
        <f t="array" ref="J12">INDEX(J6:BS6,MATCH(I12,J6:BS6,0)+1)</f>
        <v>21</v>
      </c>
      <c r="K12" s="10"/>
      <c r="L12" s="36">
        <f t="array" ref="L12">IFERROR(INDEX(J6:BS6,MATCH(M12,J6:BS6,0)-1),0)</f>
        <v>8775</v>
      </c>
      <c r="M12" s="36" cm="1">
        <f t="array" ref="M12">MIN(IF(MOD(COLUMN(J6:BS6)-1,2)=0,J6:BS6))</f>
        <v>21</v>
      </c>
      <c r="N12" s="10"/>
      <c r="O12" s="36" t="str" cm="1">
        <f t="array" ref="O12">_xlfn.CONCAT("DEC ",RIGHT(INDEX(J5:BS5,MATCH(M12,J6:BS6,0)-1),2))</f>
        <v>DEC 28</v>
      </c>
      <c r="P12" s="10"/>
      <c r="Q12" s="10"/>
      <c r="R12" s="10"/>
      <c r="S12" s="10"/>
    </row>
    <row r="13" spans="1:71" ht="14.4">
      <c r="A13" s="27">
        <v>37233</v>
      </c>
      <c r="B13" s="24">
        <v>175498</v>
      </c>
      <c r="C13" s="24">
        <v>409</v>
      </c>
      <c r="E13" s="10"/>
      <c r="F13" s="10"/>
      <c r="G13" s="10"/>
      <c r="H13" s="10"/>
      <c r="K13" s="1"/>
    </row>
    <row r="14" spans="1:71" ht="14.4">
      <c r="A14" s="27">
        <v>37234</v>
      </c>
      <c r="B14" s="24">
        <v>161556</v>
      </c>
      <c r="C14" s="24">
        <v>399</v>
      </c>
      <c r="E14" s="10"/>
      <c r="F14" s="10"/>
      <c r="G14" s="10"/>
      <c r="H14" s="10"/>
      <c r="K14" s="1"/>
    </row>
    <row r="15" spans="1:71" ht="14.4">
      <c r="A15" s="27">
        <v>37235</v>
      </c>
      <c r="B15" s="24">
        <v>186709</v>
      </c>
      <c r="C15" s="24">
        <v>435</v>
      </c>
      <c r="E15" s="10"/>
      <c r="F15" s="10"/>
      <c r="G15" s="10"/>
      <c r="H15" s="10"/>
    </row>
    <row r="16" spans="1:71" ht="14.4">
      <c r="A16" s="27">
        <v>37236</v>
      </c>
      <c r="B16" s="24">
        <v>176301</v>
      </c>
      <c r="C16" s="24">
        <v>351</v>
      </c>
      <c r="E16" s="10"/>
      <c r="F16" s="10"/>
      <c r="G16" s="10"/>
      <c r="H16" s="10"/>
      <c r="K16" s="1"/>
    </row>
    <row r="17" spans="1:43" ht="14.4">
      <c r="A17" s="27">
        <v>37237</v>
      </c>
      <c r="B17" s="24">
        <v>160040</v>
      </c>
      <c r="C17" s="24">
        <v>270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43" ht="14.4">
      <c r="A18" s="27">
        <v>37238</v>
      </c>
      <c r="B18" s="24">
        <v>142679</v>
      </c>
      <c r="C18" s="24">
        <v>240</v>
      </c>
      <c r="E18" s="10"/>
      <c r="F18" s="10"/>
      <c r="G18" s="10"/>
      <c r="H18" s="10"/>
      <c r="K18" s="1"/>
    </row>
    <row r="19" spans="1:43" ht="14.4">
      <c r="A19" s="27">
        <v>37239</v>
      </c>
      <c r="B19" s="24">
        <v>168584</v>
      </c>
      <c r="C19" s="24">
        <v>253</v>
      </c>
      <c r="E19" s="10"/>
      <c r="F19" s="10"/>
      <c r="G19" s="10"/>
      <c r="H19" s="10"/>
    </row>
    <row r="20" spans="1:43" ht="14.4">
      <c r="A20" s="27">
        <v>37240</v>
      </c>
      <c r="B20" s="24">
        <v>179259</v>
      </c>
      <c r="C20" s="24">
        <v>440</v>
      </c>
      <c r="E20" s="10"/>
      <c r="F20" s="10"/>
      <c r="G20" s="10"/>
      <c r="H20" s="10"/>
      <c r="K20" s="1"/>
    </row>
    <row r="21" spans="1:43" ht="14.4">
      <c r="A21" s="27">
        <v>37241</v>
      </c>
      <c r="B21" s="24">
        <v>162184</v>
      </c>
      <c r="C21" s="24">
        <v>444</v>
      </c>
      <c r="E21" s="10"/>
      <c r="F21" s="22"/>
      <c r="G21" s="1"/>
      <c r="H21" s="10"/>
      <c r="K21" s="1"/>
    </row>
    <row r="22" spans="1:43" ht="14.4">
      <c r="A22" s="27">
        <v>37242</v>
      </c>
      <c r="B22" s="24">
        <v>179622</v>
      </c>
      <c r="C22" s="24">
        <v>498</v>
      </c>
      <c r="E22" s="10"/>
      <c r="F22" s="10"/>
      <c r="G22" s="10"/>
      <c r="H22" s="10"/>
      <c r="K22" s="1"/>
    </row>
    <row r="23" spans="1:43" ht="14.4">
      <c r="A23" s="27">
        <v>37243</v>
      </c>
      <c r="B23" s="24">
        <v>156126</v>
      </c>
      <c r="C23" s="24">
        <v>427</v>
      </c>
      <c r="E23" s="10"/>
      <c r="F23" s="10"/>
      <c r="G23" s="10"/>
      <c r="H23" s="10"/>
    </row>
    <row r="24" spans="1:43" ht="14.4">
      <c r="A24" s="27">
        <v>37244</v>
      </c>
      <c r="B24" s="24">
        <v>158946</v>
      </c>
      <c r="C24" s="24">
        <v>439</v>
      </c>
      <c r="E24" s="10"/>
      <c r="F24" s="10"/>
      <c r="G24" s="10"/>
      <c r="H24" s="10"/>
      <c r="K24" s="1"/>
    </row>
    <row r="25" spans="1:43" ht="14.4">
      <c r="A25" s="27">
        <v>37245</v>
      </c>
      <c r="B25" s="24">
        <v>158609</v>
      </c>
      <c r="C25" s="24">
        <v>431</v>
      </c>
      <c r="E25" s="10"/>
      <c r="F25" s="10"/>
      <c r="G25" s="10"/>
      <c r="H25" s="10"/>
      <c r="K25" s="1"/>
    </row>
    <row r="26" spans="1:43" ht="14.4">
      <c r="A26" s="27">
        <v>37246</v>
      </c>
      <c r="B26" s="24">
        <v>166673</v>
      </c>
      <c r="C26" s="24">
        <v>442</v>
      </c>
      <c r="E26" s="10"/>
      <c r="F26" s="10"/>
      <c r="G26" s="10"/>
      <c r="H26" s="10"/>
      <c r="K26" s="1"/>
    </row>
    <row r="27" spans="1:43" ht="14.4">
      <c r="A27" s="27">
        <v>37247</v>
      </c>
      <c r="B27" s="24">
        <v>182696</v>
      </c>
      <c r="C27" s="24">
        <v>536</v>
      </c>
      <c r="E27" s="10"/>
      <c r="F27" s="10"/>
      <c r="G27" s="10"/>
      <c r="H27" s="10"/>
      <c r="I27" s="10"/>
    </row>
    <row r="28" spans="1:43" ht="14.4">
      <c r="A28" s="27">
        <v>37248</v>
      </c>
      <c r="B28" s="24">
        <v>204247</v>
      </c>
      <c r="C28" s="24">
        <v>569</v>
      </c>
      <c r="E28" s="10"/>
      <c r="F28" s="10"/>
      <c r="G28" s="10"/>
      <c r="H28" s="10"/>
      <c r="I28" s="10"/>
    </row>
    <row r="29" spans="1:43" ht="14.4">
      <c r="A29" s="27">
        <v>37249</v>
      </c>
      <c r="B29" s="24">
        <v>213287</v>
      </c>
      <c r="C29" s="24">
        <v>538</v>
      </c>
      <c r="E29" s="10"/>
      <c r="F29" s="10"/>
      <c r="G29" s="10"/>
      <c r="H29" s="10"/>
      <c r="I29" s="10"/>
    </row>
    <row r="30" spans="1:43" ht="14.4">
      <c r="A30" s="27">
        <v>37250</v>
      </c>
      <c r="B30" s="24">
        <v>168421</v>
      </c>
      <c r="C30" s="24">
        <v>442</v>
      </c>
      <c r="E30" s="10"/>
      <c r="F30" s="10"/>
      <c r="G30" s="10"/>
      <c r="H30" s="10"/>
      <c r="I30" s="10"/>
    </row>
    <row r="31" spans="1:43" ht="14.4">
      <c r="A31" s="27">
        <v>37251</v>
      </c>
      <c r="B31" s="24">
        <v>183424</v>
      </c>
      <c r="C31" s="24">
        <v>400</v>
      </c>
      <c r="E31" s="10"/>
      <c r="F31" s="10"/>
      <c r="G31" s="10"/>
      <c r="H31" s="10"/>
      <c r="I31" s="10"/>
    </row>
    <row r="32" spans="1:43" ht="14.4">
      <c r="A32" s="27">
        <v>37252</v>
      </c>
      <c r="B32" s="24">
        <v>149413</v>
      </c>
      <c r="C32" s="24">
        <v>345</v>
      </c>
      <c r="E32" s="10"/>
      <c r="F32" s="10"/>
      <c r="G32" s="10"/>
      <c r="H32" s="10"/>
      <c r="I32" s="10"/>
    </row>
    <row r="33" spans="1:9" ht="14.4">
      <c r="A33" s="27">
        <v>37253</v>
      </c>
      <c r="B33" s="24">
        <v>217836</v>
      </c>
      <c r="C33" s="24">
        <v>524</v>
      </c>
      <c r="E33" s="10"/>
      <c r="F33" s="10"/>
      <c r="G33" s="10"/>
      <c r="H33" s="10"/>
      <c r="I33" s="10"/>
    </row>
    <row r="34" spans="1:9" ht="14.4">
      <c r="A34" s="27">
        <v>37254</v>
      </c>
      <c r="B34" s="24">
        <v>194153</v>
      </c>
      <c r="C34" s="24">
        <v>524</v>
      </c>
      <c r="E34" s="10"/>
      <c r="F34" s="10"/>
      <c r="G34" s="10"/>
      <c r="H34" s="10"/>
      <c r="I34" s="10"/>
    </row>
    <row r="35" spans="1:9" ht="14.4">
      <c r="A35" s="27">
        <v>37255</v>
      </c>
      <c r="B35" s="24">
        <v>162749</v>
      </c>
      <c r="C35" s="24">
        <v>463</v>
      </c>
      <c r="E35" s="10"/>
      <c r="F35" s="10"/>
      <c r="G35" s="10"/>
      <c r="H35" s="10"/>
      <c r="I35" s="10"/>
    </row>
    <row r="36" spans="1:9" ht="14.4">
      <c r="A36" s="27">
        <v>37256</v>
      </c>
      <c r="B36" s="24">
        <v>204247</v>
      </c>
      <c r="C36" s="24">
        <v>569</v>
      </c>
      <c r="E36" s="10"/>
      <c r="F36" s="10"/>
      <c r="G36" s="10"/>
      <c r="H36" s="10"/>
      <c r="I36" s="10"/>
    </row>
    <row r="37" spans="1:9" ht="14.4">
      <c r="E37" s="10"/>
      <c r="F37" s="10"/>
      <c r="G37" s="10"/>
      <c r="H37" s="10"/>
      <c r="I37" s="10"/>
    </row>
    <row r="38" spans="1:9" ht="14.4">
      <c r="E38" s="10"/>
      <c r="F38" s="10"/>
      <c r="G38" s="10"/>
      <c r="H38" s="10"/>
      <c r="I38" s="10"/>
    </row>
    <row r="39" spans="1:9" ht="14.4">
      <c r="E39" s="10"/>
      <c r="F39" s="10"/>
      <c r="G39" s="10"/>
      <c r="H39" s="10"/>
      <c r="I39" s="10"/>
    </row>
    <row r="40" spans="1:9" ht="14.4">
      <c r="E40" s="10"/>
      <c r="F40" s="10"/>
      <c r="G40" s="10"/>
      <c r="H40" s="10"/>
      <c r="I40" s="10"/>
    </row>
    <row r="41" spans="1:9" ht="14.4">
      <c r="E41" s="10"/>
      <c r="F41" s="10"/>
      <c r="G41" s="10"/>
      <c r="H41" s="10"/>
      <c r="I41" s="10"/>
    </row>
    <row r="42" spans="1:9" ht="14.4">
      <c r="E42" s="10"/>
      <c r="F42" s="10"/>
      <c r="G42" s="10"/>
      <c r="H42" s="10"/>
      <c r="I42" s="10"/>
    </row>
    <row r="43" spans="1:9" ht="14.4">
      <c r="E43" s="10"/>
      <c r="F43" s="10"/>
      <c r="G43" s="10"/>
      <c r="H43" s="10"/>
      <c r="I43" s="10"/>
    </row>
    <row r="44" spans="1:9" ht="14.4">
      <c r="E44" s="10"/>
      <c r="F44" s="10"/>
      <c r="G44" s="10"/>
      <c r="H44" s="10"/>
      <c r="I44" s="10"/>
    </row>
    <row r="45" spans="1:9" ht="14.4">
      <c r="E45" s="10"/>
      <c r="F45" s="10"/>
      <c r="G45" s="10"/>
      <c r="H45" s="10"/>
      <c r="I45" s="10"/>
    </row>
    <row r="46" spans="1:9" ht="14.4">
      <c r="E46" s="10"/>
      <c r="F46" s="10"/>
      <c r="G46" s="10"/>
      <c r="H46" s="10"/>
      <c r="I46" s="10"/>
    </row>
    <row r="47" spans="1:9" ht="14.4">
      <c r="E47" s="10"/>
      <c r="F47" s="10"/>
      <c r="G47" s="10"/>
      <c r="H47" s="10"/>
      <c r="I47" s="10"/>
    </row>
    <row r="48" spans="1:9" ht="14.4">
      <c r="E48" s="10"/>
      <c r="F48" s="10"/>
      <c r="G48" s="10"/>
      <c r="H48" s="10"/>
      <c r="I48" s="10"/>
    </row>
    <row r="49" spans="5:9" ht="14.4">
      <c r="E49" s="10"/>
      <c r="F49" s="10"/>
      <c r="G49" s="10"/>
      <c r="H49" s="10"/>
      <c r="I49" s="10"/>
    </row>
    <row r="50" spans="5:9" ht="14.4">
      <c r="E50" s="10"/>
      <c r="F50" s="10"/>
      <c r="G50" s="10"/>
      <c r="H50" s="10"/>
      <c r="I50" s="10"/>
    </row>
    <row r="51" spans="5:9" ht="14.4">
      <c r="E51" s="10"/>
      <c r="F51" s="10"/>
      <c r="G51" s="10"/>
      <c r="H51" s="10"/>
      <c r="I51" s="10"/>
    </row>
    <row r="52" spans="5:9" ht="14.4">
      <c r="E52" s="10"/>
      <c r="F52" s="10"/>
      <c r="G52" s="10"/>
      <c r="H52" s="10"/>
      <c r="I52" s="10"/>
    </row>
    <row r="53" spans="5:9" ht="14.4">
      <c r="E53" s="10"/>
      <c r="F53" s="10"/>
      <c r="G53" s="10"/>
      <c r="H53" s="10"/>
      <c r="I53" s="10"/>
    </row>
    <row r="54" spans="5:9" ht="14.4">
      <c r="E54" s="10"/>
      <c r="F54" s="10"/>
      <c r="G54" s="10"/>
      <c r="H54" s="10"/>
      <c r="I54" s="10"/>
    </row>
    <row r="55" spans="5:9" ht="14.4">
      <c r="E55" s="10"/>
      <c r="F55" s="10"/>
      <c r="G55" s="10"/>
      <c r="H55" s="10"/>
      <c r="I55" s="10"/>
    </row>
    <row r="56" spans="5:9" ht="14.4">
      <c r="E56" s="10"/>
      <c r="F56" s="10"/>
      <c r="G56" s="10"/>
      <c r="H56" s="10"/>
      <c r="I56" s="10"/>
    </row>
    <row r="57" spans="5:9" ht="14.4">
      <c r="E57" s="10"/>
      <c r="F57" s="10"/>
      <c r="G57" s="10"/>
      <c r="H57" s="10"/>
      <c r="I57" s="10"/>
    </row>
    <row r="58" spans="5:9" ht="14.4">
      <c r="E58" s="10"/>
      <c r="F58" s="10"/>
      <c r="G58" s="10"/>
      <c r="H58" s="10"/>
      <c r="I58" s="10"/>
    </row>
    <row r="59" spans="5:9" ht="14.4">
      <c r="E59" s="10"/>
      <c r="F59" s="10"/>
      <c r="G59" s="10"/>
      <c r="H59" s="10"/>
      <c r="I59" s="10"/>
    </row>
    <row r="60" spans="5:9" ht="14.4">
      <c r="E60" s="10"/>
      <c r="F60" s="10"/>
      <c r="G60" s="10"/>
      <c r="H60" s="10"/>
      <c r="I60" s="10"/>
    </row>
    <row r="61" spans="5:9" ht="14.4">
      <c r="E61" s="10"/>
      <c r="F61" s="10"/>
      <c r="G61" s="10"/>
      <c r="H61" s="10"/>
      <c r="I61" s="10"/>
    </row>
    <row r="62" spans="5:9" ht="14.4">
      <c r="E62" s="10"/>
      <c r="F62" s="10"/>
      <c r="G62" s="10"/>
      <c r="H62" s="10"/>
      <c r="I62" s="10"/>
    </row>
    <row r="63" spans="5:9" ht="14.4">
      <c r="E63" s="10"/>
      <c r="F63" s="10"/>
      <c r="G63" s="10"/>
      <c r="H63" s="10"/>
      <c r="I63" s="10"/>
    </row>
    <row r="64" spans="5:9" ht="14.4">
      <c r="E64" s="10"/>
      <c r="F64" s="10"/>
      <c r="G64" s="10"/>
      <c r="H64" s="10"/>
      <c r="I64" s="10"/>
    </row>
    <row r="65" spans="5:9" ht="14.4">
      <c r="E65" s="10"/>
      <c r="F65" s="10"/>
      <c r="G65" s="10"/>
      <c r="H65" s="10"/>
      <c r="I65" s="10"/>
    </row>
    <row r="66" spans="5:9" ht="14.4">
      <c r="E66" s="10"/>
      <c r="F66" s="10"/>
      <c r="G66" s="10"/>
      <c r="H66" s="10"/>
      <c r="I66" s="10"/>
    </row>
    <row r="67" spans="5:9" ht="14.4">
      <c r="E67" s="10"/>
      <c r="F67" s="10"/>
      <c r="G67" s="10"/>
      <c r="H67" s="10"/>
      <c r="I67" s="10"/>
    </row>
    <row r="68" spans="5:9" ht="14.4">
      <c r="E68" s="10"/>
      <c r="F68" s="10"/>
      <c r="G68" s="10"/>
      <c r="H68" s="10"/>
      <c r="I68" s="10"/>
    </row>
    <row r="69" spans="5:9" ht="14.4">
      <c r="E69" s="10"/>
      <c r="F69" s="10"/>
      <c r="G69" s="10"/>
      <c r="H69" s="10"/>
      <c r="I69" s="10"/>
    </row>
    <row r="70" spans="5:9" ht="14.4">
      <c r="E70" s="10"/>
      <c r="F70" s="10"/>
      <c r="G70" s="10"/>
      <c r="H70" s="10"/>
      <c r="I70" s="10"/>
    </row>
    <row r="71" spans="5:9" ht="14.4">
      <c r="E71" s="10"/>
      <c r="F71" s="10"/>
      <c r="G71" s="10"/>
      <c r="H71" s="10"/>
      <c r="I71" s="10"/>
    </row>
    <row r="72" spans="5:9" ht="14.4">
      <c r="E72" s="10"/>
      <c r="F72" s="10"/>
      <c r="G72" s="10"/>
      <c r="H72" s="10"/>
      <c r="I72" s="10"/>
    </row>
    <row r="73" spans="5:9" ht="14.4">
      <c r="E73" s="10"/>
      <c r="F73" s="10"/>
      <c r="G73" s="10"/>
      <c r="H73" s="10"/>
      <c r="I73" s="10"/>
    </row>
    <row r="74" spans="5:9" ht="14.4">
      <c r="E74" s="10"/>
      <c r="F74" s="10"/>
      <c r="G74" s="10"/>
      <c r="H74" s="10"/>
      <c r="I74" s="10"/>
    </row>
    <row r="75" spans="5:9" ht="14.4">
      <c r="E75" s="10"/>
      <c r="F75" s="10"/>
      <c r="G75" s="10"/>
      <c r="H75" s="10"/>
      <c r="I75" s="10"/>
    </row>
    <row r="76" spans="5:9" ht="14.4">
      <c r="E76" s="10"/>
      <c r="F76" s="10"/>
      <c r="G76" s="10"/>
      <c r="H76" s="10"/>
      <c r="I76" s="10"/>
    </row>
    <row r="77" spans="5:9" ht="14.4">
      <c r="E77" s="10"/>
      <c r="F77" s="10"/>
      <c r="G77" s="10"/>
      <c r="H77" s="10"/>
      <c r="I77" s="10"/>
    </row>
    <row r="78" spans="5:9" ht="14.4">
      <c r="E78" s="10"/>
      <c r="F78" s="10"/>
      <c r="G78" s="10"/>
      <c r="H78" s="10"/>
      <c r="I78" s="10"/>
    </row>
    <row r="79" spans="5:9" ht="14.4">
      <c r="E79" s="10"/>
      <c r="F79" s="10"/>
      <c r="G79" s="10"/>
      <c r="H79" s="10"/>
      <c r="I79" s="10"/>
    </row>
    <row r="80" spans="5:9" ht="14.4">
      <c r="E80" s="10"/>
      <c r="F80" s="10"/>
      <c r="G80" s="10"/>
      <c r="H80" s="10"/>
      <c r="I80" s="10"/>
    </row>
    <row r="81" spans="5:9" ht="14.4">
      <c r="E81" s="10"/>
      <c r="F81" s="10"/>
      <c r="G81" s="10"/>
      <c r="H81" s="10"/>
      <c r="I81" s="10"/>
    </row>
    <row r="82" spans="5:9" ht="14.4">
      <c r="E82" s="10"/>
      <c r="F82" s="10"/>
      <c r="G82" s="10"/>
      <c r="H82" s="10"/>
      <c r="I82" s="10"/>
    </row>
    <row r="83" spans="5:9" ht="14.4">
      <c r="E83" s="10"/>
      <c r="F83" s="10"/>
      <c r="G83" s="10"/>
      <c r="H83" s="10"/>
      <c r="I83" s="10"/>
    </row>
    <row r="84" spans="5:9" ht="14.4">
      <c r="E84" s="10"/>
      <c r="F84" s="10"/>
      <c r="G84" s="10"/>
      <c r="H84" s="10"/>
      <c r="I84" s="10"/>
    </row>
    <row r="85" spans="5:9" ht="14.4">
      <c r="E85" s="10"/>
      <c r="F85" s="10"/>
      <c r="G85" s="10"/>
      <c r="H85" s="10"/>
      <c r="I85" s="10"/>
    </row>
    <row r="86" spans="5:9" ht="14.4">
      <c r="E86" s="10"/>
      <c r="F86" s="10"/>
      <c r="G86" s="10"/>
      <c r="H86" s="10"/>
      <c r="I86" s="10"/>
    </row>
    <row r="87" spans="5:9" ht="14.4">
      <c r="E87" s="10"/>
      <c r="F87" s="10"/>
      <c r="G87" s="10"/>
      <c r="H87" s="10"/>
      <c r="I87" s="10"/>
    </row>
    <row r="88" spans="5:9" ht="14.4">
      <c r="E88" s="10"/>
      <c r="F88" s="10"/>
      <c r="G88" s="10"/>
      <c r="H88" s="10"/>
      <c r="I88" s="10"/>
    </row>
    <row r="89" spans="5:9" ht="14.4">
      <c r="E89" s="10"/>
      <c r="F89" s="10"/>
      <c r="G89" s="10"/>
      <c r="H89" s="10"/>
      <c r="I89" s="10"/>
    </row>
    <row r="90" spans="5:9" ht="14.4">
      <c r="E90" s="10"/>
      <c r="F90" s="10"/>
      <c r="G90" s="10"/>
      <c r="H90" s="10"/>
      <c r="I90" s="10"/>
    </row>
    <row r="91" spans="5:9" ht="14.4">
      <c r="E91" s="10"/>
      <c r="F91" s="10"/>
      <c r="G91" s="10"/>
      <c r="H91" s="10"/>
      <c r="I91" s="10"/>
    </row>
    <row r="92" spans="5:9" ht="14.4">
      <c r="E92" s="10"/>
      <c r="F92" s="10"/>
      <c r="G92" s="10"/>
      <c r="H92" s="10"/>
      <c r="I92" s="10"/>
    </row>
    <row r="93" spans="5:9" ht="14.4">
      <c r="E93" s="10"/>
      <c r="F93" s="10"/>
      <c r="G93" s="10"/>
      <c r="H93" s="10"/>
      <c r="I93" s="10"/>
    </row>
    <row r="94" spans="5:9" ht="14.4">
      <c r="E94" s="10"/>
      <c r="F94" s="10"/>
      <c r="G94" s="10"/>
      <c r="H94" s="10"/>
      <c r="I94" s="10"/>
    </row>
    <row r="95" spans="5:9" ht="14.4">
      <c r="E95" s="10"/>
      <c r="F95" s="10"/>
      <c r="G95" s="10"/>
      <c r="H95" s="10"/>
      <c r="I95" s="10"/>
    </row>
    <row r="96" spans="5:9" ht="14.4">
      <c r="E96" s="10"/>
      <c r="F96" s="10"/>
      <c r="G96" s="10"/>
      <c r="H96" s="10"/>
      <c r="I96" s="10"/>
    </row>
    <row r="97" spans="5:9" ht="14.4">
      <c r="E97" s="10"/>
      <c r="F97" s="10"/>
      <c r="G97" s="10"/>
      <c r="H97" s="10"/>
      <c r="I97" s="10"/>
    </row>
    <row r="98" spans="5:9" ht="14.4">
      <c r="E98" s="10"/>
      <c r="F98" s="10"/>
      <c r="G98" s="10"/>
      <c r="H98" s="10"/>
      <c r="I98" s="10"/>
    </row>
    <row r="99" spans="5:9" ht="14.4">
      <c r="E99" s="10"/>
      <c r="F99" s="10"/>
      <c r="G99" s="10"/>
      <c r="H99" s="10"/>
      <c r="I99" s="10"/>
    </row>
    <row r="100" spans="5:9" ht="14.4">
      <c r="E100" s="10"/>
      <c r="F100" s="10"/>
      <c r="G100" s="10"/>
      <c r="H100" s="10"/>
      <c r="I100" s="10"/>
    </row>
    <row r="101" spans="5:9" ht="14.4">
      <c r="E101" s="10"/>
      <c r="F101" s="10"/>
      <c r="G101" s="10"/>
      <c r="H101" s="10"/>
      <c r="I101" s="10"/>
    </row>
    <row r="102" spans="5:9" ht="14.4">
      <c r="E102" s="10"/>
      <c r="F102" s="10"/>
      <c r="G102" s="10"/>
      <c r="H102" s="10"/>
      <c r="I102" s="10"/>
    </row>
    <row r="103" spans="5:9" ht="14.4">
      <c r="E103" s="10"/>
      <c r="F103" s="10"/>
      <c r="G103" s="10"/>
      <c r="H103" s="10"/>
      <c r="I103" s="10"/>
    </row>
  </sheetData>
  <dataValidations count="1">
    <dataValidation type="list" allowBlank="1" showInputMessage="1" showErrorMessage="1" sqref="B3" xr:uid="{B9D32672-6693-4108-9F2B-F8ED17052898}">
      <formula1>INDIRECT($A$3)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FF6CF52-846B-447F-A5F8-076DC1DC66B3}">
          <x14:formula1>
            <xm:f>rough!$B$106:$B$110</xm:f>
          </x14:formula1>
          <xm:sqref>A3</xm:sqref>
        </x14:dataValidation>
        <x14:dataValidation type="list" allowBlank="1" showInputMessage="1" showErrorMessage="1" xr:uid="{671BFFC3-72CD-4033-A917-18319D63F40A}">
          <x14:formula1>
            <xm:f>rough!$A$2:$A$101</xm:f>
          </x14:formula1>
          <xm:sqref>G3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HeadingPairs>
  <TitlesOfParts>
    <vt:vector size="14" baseType="lpstr">
      <vt:lpstr>Assignment</vt:lpstr>
      <vt:lpstr>Data</vt:lpstr>
      <vt:lpstr>rough</vt:lpstr>
      <vt:lpstr>Dashboard</vt:lpstr>
      <vt:lpstr>Apple</vt:lpstr>
      <vt:lpstr>ASP</vt:lpstr>
      <vt:lpstr>filter</vt:lpstr>
      <vt:lpstr>Guava</vt:lpstr>
      <vt:lpstr>Lemon</vt:lpstr>
      <vt:lpstr>Mango</vt:lpstr>
      <vt:lpstr>Orange</vt:lpstr>
      <vt:lpstr>rough!Print_Titles</vt:lpstr>
      <vt:lpstr>TsumG</vt:lpstr>
      <vt:lpstr>TsumU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Achuthan G</cp:lastModifiedBy>
  <dcterms:created xsi:type="dcterms:W3CDTF">2023-11-23T04:27:48Z</dcterms:created>
  <dcterms:modified xsi:type="dcterms:W3CDTF">2023-11-27T06:01:07Z</dcterms:modified>
</cp:coreProperties>
</file>